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0005" windowHeight="9945" activeTab="0"/>
  </bookViews>
  <sheets>
    <sheet name="Sum per Prov for Total" sheetId="1" r:id="rId1"/>
    <sheet name="Sum per Prov for Capital" sheetId="2" r:id="rId2"/>
    <sheet name="Sum per Prov for Operating" sheetId="3" r:id="rId3"/>
    <sheet name="Detail Total" sheetId="4" r:id="rId4"/>
    <sheet name="Detail Capital" sheetId="5" r:id="rId5"/>
    <sheet name="Detail Operating" sheetId="6" r:id="rId6"/>
  </sheets>
  <definedNames>
    <definedName name="_xlnm.Print_Titles" localSheetId="4">'Detail Capital'!$1:$3</definedName>
    <definedName name="_xlnm.Print_Titles" localSheetId="5">'Detail Operating'!$1:$3</definedName>
    <definedName name="_xlnm.Print_Titles" localSheetId="3">'Detail Total'!$1:$3</definedName>
  </definedNames>
  <calcPr fullCalcOnLoad="1"/>
</workbook>
</file>

<file path=xl/sharedStrings.xml><?xml version="1.0" encoding="utf-8"?>
<sst xmlns="http://schemas.openxmlformats.org/spreadsheetml/2006/main" count="2842" uniqueCount="659">
  <si>
    <t>R thousands</t>
  </si>
  <si>
    <t>Code</t>
  </si>
  <si>
    <t>Main appropriation</t>
  </si>
  <si>
    <t>Adjusted Budget</t>
  </si>
  <si>
    <t>Year to date: 30 June 2013</t>
  </si>
  <si>
    <t>(Over)</t>
  </si>
  <si>
    <t>Under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</si>
  <si>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</si>
  <si>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</si>
  <si>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</si>
  <si>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</si>
  <si>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</si>
  <si>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</si>
  <si>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</si>
  <si>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</si>
  <si>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</si>
  <si>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</si>
  <si>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</si>
  <si>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</si>
  <si>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</si>
  <si>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</si>
  <si>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</si>
  <si>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</si>
  <si>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</si>
  <si>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</si>
  <si>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</si>
  <si>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</si>
  <si>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</si>
  <si>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</si>
  <si>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</si>
  <si>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</si>
  <si>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</si>
  <si>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</si>
  <si>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</si>
  <si>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</si>
  <si>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</si>
  <si>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</si>
  <si>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</si>
  <si>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</si>
  <si>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</si>
  <si>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</si>
  <si>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</si>
  <si>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</si>
  <si>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</si>
  <si>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</si>
  <si>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</si>
  <si>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</si>
  <si>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</si>
  <si>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</si>
  <si>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</si>
  <si>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</si>
  <si>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</si>
  <si>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</si>
  <si>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</si>
  <si>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</si>
  <si>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</si>
  <si>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</si>
  <si>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</si>
  <si>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</si>
  <si>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</si>
  <si>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</si>
  <si>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</si>
  <si>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</si>
  <si>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</si>
  <si>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</si>
  <si>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</si>
  <si>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</si>
  <si>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</si>
  <si>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</si>
  <si>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</si>
  <si>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</si>
  <si>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</si>
  <si>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</si>
  <si>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</si>
  <si>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</si>
  <si>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</si>
  <si>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</si>
  <si>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</si>
  <si>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</si>
  <si>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</si>
  <si>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</si>
  <si>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</si>
  <si>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</si>
  <si>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</si>
  <si>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</si>
  <si>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</si>
  <si>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</si>
  <si>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</si>
  <si>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</si>
  <si>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</si>
  <si>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</si>
  <si>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</si>
  <si>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</si>
  <si>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</si>
  <si>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</si>
  <si>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</si>
  <si>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</si>
  <si>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</si>
  <si>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</si>
  <si>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</si>
  <si>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</si>
  <si>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</si>
  <si>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</si>
  <si>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</si>
  <si>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</si>
  <si>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</si>
  <si>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</si>
  <si>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</si>
  <si>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</si>
  <si>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</si>
  <si>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</si>
  <si>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</si>
  <si>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</si>
  <si>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</si>
  <si>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</si>
  <si>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</si>
  <si>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</si>
  <si>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</si>
  <si>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</si>
  <si>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</si>
  <si>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</si>
  <si>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</si>
  <si>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</si>
  <si>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</si>
  <si>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</si>
  <si>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</si>
  <si>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</si>
  <si>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</si>
  <si>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</si>
  <si>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</si>
  <si>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</si>
  <si>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</si>
  <si>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</si>
  <si>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</si>
  <si>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</si>
  <si>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</si>
  <si>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</si>
  <si>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</si>
  <si>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</si>
  <si>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</si>
  <si>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</si>
  <si>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</si>
  <si>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</si>
  <si>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</si>
  <si>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</si>
  <si>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</si>
  <si>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</si>
  <si>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</si>
  <si>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</si>
  <si>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</si>
  <si>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</si>
  <si>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</si>
  <si>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</si>
  <si>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</si>
  <si>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</si>
  <si>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</si>
  <si>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</si>
  <si>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</si>
  <si>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</si>
  <si>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</si>
  <si>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</si>
  <si>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</si>
  <si>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</si>
  <si>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</si>
  <si>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</si>
  <si>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</si>
  <si>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</si>
  <si>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</si>
  <si>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</si>
  <si>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</si>
  <si>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</si>
  <si>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</si>
  <si>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</si>
  <si>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</si>
  <si>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</si>
  <si>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</si>
  <si>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</si>
  <si>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</si>
  <si>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</si>
  <si>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</si>
  <si>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</si>
  <si>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</si>
  <si>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</si>
  <si>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</si>
  <si>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</si>
  <si>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</si>
  <si>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</si>
  <si>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</si>
  <si>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</si>
  <si>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</si>
  <si>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</si>
  <si>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</si>
  <si>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</si>
  <si>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</si>
  <si>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</si>
  <si>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</si>
  <si>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</si>
  <si>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</si>
  <si>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</si>
  <si>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</si>
  <si>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</si>
  <si>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</si>
  <si>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</si>
  <si>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</si>
  <si>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</si>
  <si>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</si>
  <si>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</si>
  <si>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</si>
  <si>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</si>
  <si>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</si>
  <si>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</si>
  <si>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</si>
  <si>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</si>
  <si>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</si>
  <si>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</si>
  <si>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</si>
  <si>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</si>
  <si>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</si>
  <si>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</si>
  <si>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</si>
  <si>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</si>
  <si>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</si>
  <si>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</si>
  <si>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</si>
  <si>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</si>
  <si>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</si>
  <si>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</si>
  <si>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</si>
  <si>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</si>
  <si>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</si>
  <si>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</si>
  <si>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</si>
  <si>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</si>
  <si>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</si>
  <si>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</si>
  <si>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</si>
  <si>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</si>
  <si>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</si>
  <si>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</si>
  <si>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</si>
  <si>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</si>
  <si>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</si>
  <si>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</si>
  <si>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</si>
  <si>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</si>
  <si>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</si>
  <si>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</si>
  <si>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</si>
  <si>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</si>
  <si>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</si>
  <si>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</si>
  <si>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</si>
  <si>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</si>
  <si>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</si>
  <si>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</si>
  <si>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</si>
  <si>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</si>
  <si>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</si>
  <si>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</si>
  <si>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</si>
  <si>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</si>
  <si>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</si>
  <si>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</si>
  <si>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</si>
  <si>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</si>
  <si>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</si>
  <si>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</si>
  <si>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</si>
  <si>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</si>
  <si>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</si>
  <si>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</si>
  <si>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</si>
  <si>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</si>
  <si>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</si>
  <si>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</si>
  <si>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</si>
  <si>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</si>
  <si>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</si>
  <si>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</si>
  <si>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</si>
  <si>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</si>
  <si>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</si>
  <si>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</si>
  <si>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</si>
  <si>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</si>
  <si>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</si>
  <si>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</si>
  <si>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</si>
  <si>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</si>
  <si>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</si>
  <si>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</si>
  <si>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</si>
  <si>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</si>
  <si>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</si>
  <si>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</si>
  <si>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</si>
  <si>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</si>
  <si>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</si>
  <si>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</si>
  <si>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</si>
  <si>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</si>
  <si>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</si>
  <si>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</si>
  <si>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</si>
  <si>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</si>
  <si>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</si>
  <si>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</si>
  <si>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</si>
  <si>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</si>
  <si>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</si>
  <si>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</si>
  <si>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</si>
  <si>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</si>
  <si>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</si>
  <si>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</si>
  <si>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</si>
  <si>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</si>
  <si>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</si>
  <si>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</si>
  <si>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</si>
  <si>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</si>
  <si>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</si>
  <si>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</si>
  <si>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</si>
  <si>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</si>
  <si>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</si>
  <si>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</si>
  <si>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</si>
  <si>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</si>
  <si>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</si>
  <si>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</si>
  <si>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</si>
  <si>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</si>
  <si>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</si>
  <si>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</si>
  <si>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</si>
  <si>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</si>
  <si>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</si>
  <si>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</si>
  <si>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</si>
  <si>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</si>
  <si>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</si>
  <si>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</si>
  <si>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</si>
  <si>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</si>
  <si>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</si>
  <si>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</si>
  <si>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</si>
  <si>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</si>
  <si>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</si>
  <si>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</si>
  <si>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</si>
  <si>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</si>
  <si>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</si>
  <si>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</si>
  <si>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</si>
  <si>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</si>
  <si>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</si>
  <si>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</si>
  <si>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</si>
  <si>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</si>
  <si>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</si>
  <si>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</si>
  <si>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</si>
  <si>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</si>
  <si>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</si>
  <si>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</si>
  <si>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</si>
  <si>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</si>
  <si>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</si>
  <si>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</si>
  <si>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</si>
  <si>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</si>
  <si>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</si>
  <si>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</si>
  <si>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</si>
  <si>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</si>
  <si>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</si>
  <si>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</si>
  <si>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</si>
  <si>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</si>
  <si>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</si>
  <si>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</si>
  <si>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</si>
  <si>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</si>
  <si>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</si>
  <si>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</si>
  <si>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</si>
  <si>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</si>
  <si>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</si>
  <si>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</si>
  <si>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</si>
  <si>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</si>
  <si>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</si>
  <si>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</si>
  <si>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</si>
  <si>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</si>
  <si>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</si>
  <si>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</si>
  <si>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</si>
  <si>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</si>
  <si>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</si>
  <si>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</si>
  <si>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</si>
  <si>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</si>
  <si>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</si>
  <si>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</si>
  <si>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</si>
  <si>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</si>
  <si>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</si>
  <si>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</si>
  <si>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</si>
  <si>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</si>
  <si>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</si>
  <si>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</si>
  <si>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</si>
  <si>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</si>
  <si>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</si>
  <si>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</si>
  <si>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</si>
  <si>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</si>
  <si>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</si>
  <si>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</si>
  <si>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</si>
  <si>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</si>
  <si>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</si>
  <si>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</si>
  <si>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</si>
  <si>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</si>
  <si>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</si>
  <si>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</si>
  <si>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</si>
  <si>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</si>
  <si>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</si>
  <si>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</si>
  <si>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</si>
  <si>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</si>
  <si>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</si>
  <si>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</si>
  <si>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</si>
  <si>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</si>
  <si>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</si>
  <si>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</si>
  <si>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</si>
  <si>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</si>
  <si>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</si>
  <si>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</si>
  <si>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</si>
  <si>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</si>
  <si>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</si>
  <si>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</si>
  <si>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</si>
  <si>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</si>
  <si>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</si>
  <si>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</si>
  <si>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</si>
  <si>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</si>
  <si>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</si>
  <si>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</si>
  <si>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</si>
  <si>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</si>
  <si>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</si>
  <si>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</si>
  <si>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</si>
  <si>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</si>
  <si>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</si>
  <si>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</si>
  <si>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</si>
  <si>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</si>
  <si>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</si>
  <si>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</si>
  <si>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</si>
  <si>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</si>
  <si>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</si>
  <si>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</si>
  <si>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</si>
  <si>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</si>
  <si>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</si>
  <si>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</si>
  <si>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</si>
  <si>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</si>
  <si>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</si>
  <si>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</si>
  <si>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</si>
  <si>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</si>
  <si>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</si>
  <si>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</si>
  <si>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</si>
  <si>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</si>
  <si>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</si>
  <si>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</si>
  <si>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</si>
  <si>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</si>
  <si>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</si>
  <si>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</si>
  <si>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</si>
  <si>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</si>
  <si>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</si>
  <si>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</si>
  <si>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</si>
  <si>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</si>
  <si>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</si>
  <si>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</si>
  <si>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</si>
  <si>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</si>
  <si>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</si>
  <si>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</si>
  <si>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</si>
  <si>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</si>
  <si>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</si>
  <si>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</si>
  <si>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</si>
  <si>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</si>
  <si>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</si>
  <si>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</si>
  <si>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</si>
  <si>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</si>
  <si>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</si>
  <si>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</si>
  <si>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</si>
  <si>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</si>
  <si>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</si>
  <si>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</si>
  <si>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</si>
  <si>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</si>
  <si>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</si>
  <si>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</si>
  <si>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</si>
  <si>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</si>
  <si>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</si>
  <si>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</si>
  <si>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</si>
  <si>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</si>
  <si>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</si>
  <si>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</si>
  <si>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</si>
  <si>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</si>
  <si>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</si>
  <si>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</si>
  <si>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</si>
  <si>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</si>
  <si>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</si>
  <si>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</si>
  <si>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</si>
  <si>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</si>
  <si>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</si>
  <si>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</si>
  <si>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</si>
  <si>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</si>
  <si>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</si>
  <si>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</si>
  <si>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</si>
  <si>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</si>
  <si>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</si>
  <si>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</si>
  <si>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</si>
  <si>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</si>
  <si>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</si>
  <si>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</si>
  <si>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</si>
  <si>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</si>
  <si>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</si>
  <si>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</si>
  <si>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</si>
  <si>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</si>
  <si>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</si>
  <si>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</si>
  <si>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</si>
  <si>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</si>
  <si>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</si>
  <si>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</si>
  <si>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</si>
  <si>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</si>
  <si>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</si>
  <si>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</si>
  <si>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</si>
  <si>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</si>
  <si>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</si>
  <si>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</si>
  <si>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</si>
  <si>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</si>
  <si>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</si>
  <si>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</si>
  <si>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</si>
  <si>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</si>
  <si>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</si>
  <si>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</si>
  <si>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</si>
  <si>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</si>
  <si>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</si>
  <si>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</si>
  <si>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</si>
  <si>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</si>
  <si>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</si>
  <si>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</si>
  <si>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</si>
  <si>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</si>
  <si>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</si>
  <si>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</si>
  <si>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</si>
  <si>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</si>
  <si>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</si>
  <si>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</si>
  <si>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</si>
  <si>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</si>
  <si>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</si>
  <si>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</si>
  <si>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</si>
  <si>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</si>
  <si>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</si>
  <si>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</si>
  <si>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</si>
  <si>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</si>
  <si>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</si>
  <si>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</si>
  <si>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</si>
  <si>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</si>
  <si>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</si>
  <si>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</si>
  <si>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</si>
  <si>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</si>
  <si>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</si>
  <si>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</si>
  <si>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</si>
  <si>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</si>
  <si>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</si>
  <si>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</si>
  <si>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</si>
  <si>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</si>
  <si>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</si>
  <si>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</si>
  <si>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</si>
  <si>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</si>
  <si>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</si>
  <si>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</si>
  <si>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</si>
  <si>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</si>
  <si>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</si>
  <si>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</si>
  <si>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</si>
  <si>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</si>
  <si>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</si>
  <si>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</si>
  <si>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</si>
  <si>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</si>
  <si>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</si>
  <si>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</si>
  <si>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</si>
  <si>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</si>
  <si>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National Treasury Local Government database</t>
  </si>
  <si>
    <t>Total Exp as % of main app</t>
  </si>
  <si>
    <t>Total Exp as % of adj budget</t>
  </si>
  <si>
    <t>(Over)/Under as % of adj budget</t>
  </si>
  <si>
    <t>Net</t>
  </si>
  <si>
    <t>(Over) spending as % of adj budget</t>
  </si>
  <si>
    <t>Under spending as % of adj budget</t>
  </si>
  <si>
    <t>Aggregated over and under spending of total adjusted budgets for the 4th quarter ended 30 June 2013</t>
  </si>
  <si>
    <t>Aggregated over and under spending of capital adjusted budgets for the 4th quarter ended 30 June 2013</t>
  </si>
  <si>
    <t>Aggregated over and under spending of operating adjusted budgets for the 4th quarter ended 30 June 2013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</si>
</sst>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"/>
    <numFmt numFmtId="169" formatCode="#,###.0\%"/>
    <numFmt numFmtId="170" formatCode="##,##0_);\(##,##0\);0_)"/>
    <numFmt numFmtId="171" formatCode="#,###.0\%_);\(#,###.0\%\);.0\%_)"/>
    <numFmt numFmtId="172" formatCode="_(* #,##0_);_(* \(#,##0\);_(* &quot;- &quot;?_);_(@_)"/>
    <numFmt numFmtId="173" formatCode="0.0%;\(0.0%\);_(* &quot;- &quot;?_);_(@_)"/>
    <numFmt numFmtId="174" formatCode="##,##0_);\(##,##0\);0"/>
    <numFmt numFmtId="175" formatCode="_(* #,##0,_);_(* \(#,##0,\);_(* &quot;- &quot;?_);_(@_)"/>
    <numFmt numFmtId="176" formatCode="0.0%_;\(0.0%\)_;_(* &quot;- &quot;?_);_(@_)"/>
    <numFmt numFmtId="177" formatCode="0.0%__;\-0.0%__"/>
    <numFmt numFmtId="178" formatCode="##,##0,_);\(##,##0,\);0"/>
    <numFmt numFmtId="179" formatCode="0.0%"/>
    <numFmt numFmtId="180" formatCode="_(* #,##0.0___);_*\ \-#,##0.0___);_(* &quot;–&quot;_____);_(@___)"/>
    <numFmt numFmtId="181" formatCode="_ * #,##0_ ;_ * \-#,##0_ ;_ * &quot;-&quot;_ \ ;_ @_ "/>
    <numFmt numFmtId="182" formatCode="0.00%;\(0.00%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75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 wrapText="1" indent="1"/>
      <protection/>
    </xf>
    <xf numFmtId="0" fontId="7" fillId="0" borderId="11" xfId="0" applyFont="1" applyBorder="1" applyAlignment="1" applyProtection="1">
      <alignment wrapText="1"/>
      <protection/>
    </xf>
    <xf numFmtId="175" fontId="8" fillId="0" borderId="11" xfId="0" applyNumberFormat="1" applyFont="1" applyFill="1" applyBorder="1" applyAlignment="1" applyProtection="1">
      <alignment/>
      <protection/>
    </xf>
    <xf numFmtId="175" fontId="8" fillId="0" borderId="12" xfId="0" applyNumberFormat="1" applyFont="1" applyFill="1" applyBorder="1" applyAlignment="1" applyProtection="1">
      <alignment/>
      <protection/>
    </xf>
    <xf numFmtId="173" fontId="8" fillId="0" borderId="11" xfId="0" applyNumberFormat="1" applyFont="1" applyFill="1" applyBorder="1" applyAlignment="1" applyProtection="1">
      <alignment/>
      <protection/>
    </xf>
    <xf numFmtId="175" fontId="8" fillId="0" borderId="14" xfId="0" applyNumberFormat="1" applyFont="1" applyFill="1" applyBorder="1" applyAlignment="1" applyProtection="1">
      <alignment/>
      <protection/>
    </xf>
    <xf numFmtId="175" fontId="8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175" fontId="5" fillId="0" borderId="16" xfId="0" applyNumberFormat="1" applyFont="1" applyBorder="1" applyAlignment="1" applyProtection="1">
      <alignment horizontal="right"/>
      <protection/>
    </xf>
    <xf numFmtId="175" fontId="5" fillId="0" borderId="17" xfId="0" applyNumberFormat="1" applyFont="1" applyBorder="1" applyAlignment="1" applyProtection="1">
      <alignment horizontal="right"/>
      <protection/>
    </xf>
    <xf numFmtId="173" fontId="9" fillId="0" borderId="16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18" xfId="0" applyFont="1" applyFill="1" applyBorder="1" applyAlignment="1" applyProtection="1">
      <alignment horizontal="left" indent="1"/>
      <protection/>
    </xf>
    <xf numFmtId="177" fontId="8" fillId="0" borderId="11" xfId="0" applyNumberFormat="1" applyFont="1" applyFill="1" applyBorder="1" applyAlignment="1" applyProtection="1">
      <alignment vertical="top"/>
      <protection locked="0"/>
    </xf>
    <xf numFmtId="177" fontId="9" fillId="0" borderId="16" xfId="0" applyNumberFormat="1" applyFont="1" applyFill="1" applyBorder="1" applyAlignment="1" applyProtection="1">
      <alignment vertical="top"/>
      <protection locked="0"/>
    </xf>
    <xf numFmtId="175" fontId="5" fillId="0" borderId="17" xfId="0" applyNumberFormat="1" applyFont="1" applyBorder="1" applyAlignment="1" applyProtection="1">
      <alignment vertical="center"/>
      <protection/>
    </xf>
    <xf numFmtId="175" fontId="5" fillId="0" borderId="19" xfId="0" applyNumberFormat="1" applyFont="1" applyBorder="1" applyAlignment="1" applyProtection="1">
      <alignment vertical="center"/>
      <protection/>
    </xf>
    <xf numFmtId="175" fontId="5" fillId="0" borderId="20" xfId="0" applyNumberFormat="1" applyFont="1" applyBorder="1" applyAlignment="1" applyProtection="1">
      <alignment vertical="center"/>
      <protection/>
    </xf>
    <xf numFmtId="175" fontId="8" fillId="0" borderId="0" xfId="0" applyNumberFormat="1" applyFont="1" applyFill="1" applyBorder="1" applyAlignment="1" applyProtection="1">
      <alignment/>
      <protection/>
    </xf>
    <xf numFmtId="173" fontId="8" fillId="0" borderId="12" xfId="0" applyNumberFormat="1" applyFont="1" applyFill="1" applyBorder="1" applyAlignment="1" applyProtection="1">
      <alignment/>
      <protection/>
    </xf>
    <xf numFmtId="173" fontId="9" fillId="0" borderId="17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175" fontId="8" fillId="0" borderId="21" xfId="0" applyNumberFormat="1" applyFont="1" applyFill="1" applyBorder="1" applyAlignment="1" applyProtection="1">
      <alignment/>
      <protection/>
    </xf>
    <xf numFmtId="175" fontId="5" fillId="0" borderId="22" xfId="0" applyNumberFormat="1" applyFont="1" applyBorder="1" applyAlignment="1" applyProtection="1">
      <alignment horizontal="right"/>
      <protection/>
    </xf>
    <xf numFmtId="175" fontId="5" fillId="0" borderId="22" xfId="0" applyNumberFormat="1" applyFont="1" applyBorder="1" applyAlignment="1" applyProtection="1">
      <alignment/>
      <protection/>
    </xf>
    <xf numFmtId="175" fontId="5" fillId="0" borderId="20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5" fillId="0" borderId="21" xfId="0" applyFont="1" applyBorder="1" applyAlignment="1" applyProtection="1">
      <alignment wrapText="1"/>
      <protection/>
    </xf>
    <xf numFmtId="0" fontId="6" fillId="0" borderId="2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horizontal="left" wrapText="1" indent="1"/>
      <protection/>
    </xf>
    <xf numFmtId="175" fontId="8" fillId="0" borderId="13" xfId="0" applyNumberFormat="1" applyFont="1" applyFill="1" applyBorder="1" applyAlignment="1" applyProtection="1">
      <alignment/>
      <protection/>
    </xf>
    <xf numFmtId="175" fontId="8" fillId="0" borderId="24" xfId="0" applyNumberFormat="1" applyFont="1" applyFill="1" applyBorder="1" applyAlignment="1" applyProtection="1">
      <alignment/>
      <protection/>
    </xf>
    <xf numFmtId="173" fontId="8" fillId="0" borderId="21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right"/>
      <protection/>
    </xf>
    <xf numFmtId="175" fontId="9" fillId="0" borderId="16" xfId="0" applyNumberFormat="1" applyFont="1" applyFill="1" applyBorder="1" applyAlignment="1" applyProtection="1">
      <alignment/>
      <protection/>
    </xf>
    <xf numFmtId="173" fontId="9" fillId="0" borderId="22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13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right"/>
      <protection/>
    </xf>
    <xf numFmtId="175" fontId="9" fillId="0" borderId="27" xfId="0" applyNumberFormat="1" applyFont="1" applyFill="1" applyBorder="1" applyAlignment="1" applyProtection="1">
      <alignment/>
      <protection/>
    </xf>
    <xf numFmtId="173" fontId="9" fillId="0" borderId="25" xfId="0" applyNumberFormat="1" applyFont="1" applyFill="1" applyBorder="1" applyAlignment="1" applyProtection="1">
      <alignment/>
      <protection/>
    </xf>
    <xf numFmtId="173" fontId="9" fillId="0" borderId="27" xfId="0" applyNumberFormat="1" applyFont="1" applyFill="1" applyBorder="1" applyAlignment="1" applyProtection="1">
      <alignment/>
      <protection/>
    </xf>
    <xf numFmtId="173" fontId="9" fillId="0" borderId="26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175" fontId="5" fillId="0" borderId="28" xfId="0" applyNumberFormat="1" applyFont="1" applyBorder="1" applyAlignment="1" applyProtection="1">
      <alignment/>
      <protection/>
    </xf>
    <xf numFmtId="175" fontId="5" fillId="0" borderId="29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179" fontId="0" fillId="0" borderId="0" xfId="62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5" fontId="6" fillId="0" borderId="0" xfId="0" applyNumberFormat="1" applyFont="1" applyAlignment="1" applyProtection="1">
      <alignment/>
      <protection/>
    </xf>
    <xf numFmtId="173" fontId="11" fillId="0" borderId="22" xfId="59" applyNumberFormat="1" applyFont="1" applyFill="1" applyBorder="1" applyAlignment="1" applyProtection="1">
      <alignment horizontal="center"/>
      <protection/>
    </xf>
    <xf numFmtId="173" fontId="6" fillId="0" borderId="19" xfId="59" applyNumberFormat="1" applyFont="1" applyFill="1" applyBorder="1" applyAlignment="1" applyProtection="1">
      <alignment horizontal="center"/>
      <protection/>
    </xf>
    <xf numFmtId="177" fontId="9" fillId="0" borderId="16" xfId="0" applyNumberFormat="1" applyFont="1" applyFill="1" applyBorder="1" applyAlignment="1" applyProtection="1">
      <alignment horizontal="center" vertical="top"/>
      <protection locked="0"/>
    </xf>
    <xf numFmtId="177" fontId="8" fillId="0" borderId="11" xfId="0" applyNumberFormat="1" applyFont="1" applyFill="1" applyBorder="1" applyAlignment="1" applyProtection="1">
      <alignment horizontal="center" vertical="top"/>
      <protection locked="0"/>
    </xf>
    <xf numFmtId="175" fontId="6" fillId="0" borderId="19" xfId="59" applyNumberFormat="1" applyFont="1" applyBorder="1" applyProtection="1">
      <alignment/>
      <protection/>
    </xf>
    <xf numFmtId="0" fontId="6" fillId="0" borderId="19" xfId="59" applyFont="1" applyBorder="1" applyAlignment="1" applyProtection="1">
      <alignment horizontal="center"/>
      <protection/>
    </xf>
    <xf numFmtId="0" fontId="6" fillId="0" borderId="0" xfId="59" applyFont="1" applyProtection="1">
      <alignment/>
      <protection/>
    </xf>
    <xf numFmtId="0" fontId="6" fillId="0" borderId="17" xfId="59" applyFont="1" applyBorder="1" applyProtection="1">
      <alignment/>
      <protection/>
    </xf>
    <xf numFmtId="0" fontId="6" fillId="0" borderId="22" xfId="59" applyFont="1" applyBorder="1" applyAlignment="1" applyProtection="1">
      <alignment horizontal="center"/>
      <protection/>
    </xf>
    <xf numFmtId="173" fontId="9" fillId="0" borderId="16" xfId="59" applyNumberFormat="1" applyFont="1" applyFill="1" applyBorder="1" applyAlignment="1" applyProtection="1">
      <alignment horizontal="center"/>
      <protection/>
    </xf>
    <xf numFmtId="173" fontId="8" fillId="0" borderId="11" xfId="59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27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  <xf numFmtId="0" fontId="5" fillId="0" borderId="23" xfId="0" applyFont="1" applyBorder="1" applyAlignment="1" applyProtection="1">
      <alignment horizontal="center" vertical="top" wrapText="1"/>
      <protection/>
    </xf>
    <xf numFmtId="0" fontId="5" fillId="0" borderId="25" xfId="0" applyFont="1" applyBorder="1" applyAlignment="1" applyProtection="1">
      <alignment horizontal="center" vertical="top" wrapText="1"/>
      <protection/>
    </xf>
    <xf numFmtId="0" fontId="5" fillId="0" borderId="30" xfId="0" applyFont="1" applyBorder="1" applyAlignment="1" applyProtection="1">
      <alignment horizontal="center" vertical="top" wrapText="1"/>
      <protection/>
    </xf>
    <xf numFmtId="0" fontId="5" fillId="0" borderId="31" xfId="0" applyFont="1" applyBorder="1" applyAlignment="1" applyProtection="1">
      <alignment horizontal="center" vertical="top" wrapText="1"/>
      <protection/>
    </xf>
    <xf numFmtId="0" fontId="5" fillId="0" borderId="32" xfId="0" applyFont="1" applyBorder="1" applyAlignment="1" applyProtection="1">
      <alignment horizontal="center" vertical="top" wrapText="1"/>
      <protection/>
    </xf>
    <xf numFmtId="0" fontId="5" fillId="0" borderId="33" xfId="0" applyFont="1" applyBorder="1" applyAlignment="1" applyProtection="1">
      <alignment horizontal="center" vertical="top" wrapText="1"/>
      <protection/>
    </xf>
    <xf numFmtId="178" fontId="5" fillId="0" borderId="20" xfId="59" applyNumberFormat="1" applyFont="1" applyBorder="1" applyAlignment="1">
      <alignment horizontal="center"/>
      <protection/>
    </xf>
    <xf numFmtId="178" fontId="5" fillId="0" borderId="28" xfId="59" applyNumberFormat="1" applyFont="1" applyBorder="1" applyAlignment="1">
      <alignment horizontal="center"/>
      <protection/>
    </xf>
    <xf numFmtId="0" fontId="5" fillId="0" borderId="10" xfId="59" applyFont="1" applyBorder="1" applyAlignment="1" applyProtection="1">
      <alignment horizontal="center" vertical="top" wrapText="1"/>
      <protection/>
    </xf>
    <xf numFmtId="0" fontId="5" fillId="0" borderId="27" xfId="59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34" xfId="0" applyFont="1" applyBorder="1" applyAlignment="1" applyProtection="1">
      <alignment horizontal="center" vertical="top" wrapText="1"/>
      <protection/>
    </xf>
    <xf numFmtId="0" fontId="5" fillId="0" borderId="35" xfId="0" applyFont="1" applyBorder="1" applyAlignment="1" applyProtection="1">
      <alignment horizontal="center" vertical="top" wrapText="1"/>
      <protection/>
    </xf>
    <xf numFmtId="0" fontId="5" fillId="0" borderId="36" xfId="0" applyFont="1" applyBorder="1" applyAlignment="1" applyProtection="1">
      <alignment horizontal="center" vertical="top" wrapText="1"/>
      <protection/>
    </xf>
    <xf numFmtId="0" fontId="5" fillId="0" borderId="37" xfId="0" applyFont="1" applyBorder="1" applyAlignment="1" applyProtection="1">
      <alignment horizontal="center" vertical="top" wrapText="1"/>
      <protection/>
    </xf>
    <xf numFmtId="0" fontId="5" fillId="0" borderId="26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5" fillId="0" borderId="37" xfId="0" applyFont="1" applyBorder="1" applyAlignment="1" applyProtection="1">
      <alignment horizontal="left" wrapText="1"/>
      <protection/>
    </xf>
    <xf numFmtId="0" fontId="5" fillId="0" borderId="26" xfId="0" applyFont="1" applyBorder="1" applyAlignment="1" applyProtection="1">
      <alignment horizontal="left" wrapText="1"/>
      <protection/>
    </xf>
    <xf numFmtId="0" fontId="6" fillId="0" borderId="27" xfId="0" applyFont="1" applyBorder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2" customWidth="1"/>
    <col min="2" max="2" width="20.28125" style="2" customWidth="1"/>
    <col min="3" max="3" width="5.57421875" style="36" hidden="1" customWidth="1"/>
    <col min="4" max="6" width="10.7109375" style="2" customWidth="1"/>
    <col min="7" max="8" width="10.7109375" style="36" customWidth="1"/>
    <col min="9" max="12" width="9.7109375" style="2" customWidth="1"/>
    <col min="13" max="16384" width="9.140625" style="2" customWidth="1"/>
  </cols>
  <sheetData>
    <row r="1" spans="1:38" s="7" customFormat="1" ht="12.75">
      <c r="A1" s="5"/>
      <c r="B1" s="93" t="s">
        <v>656</v>
      </c>
      <c r="C1" s="94"/>
      <c r="D1" s="94"/>
      <c r="E1" s="94"/>
      <c r="F1" s="94"/>
      <c r="G1" s="94"/>
      <c r="H1" s="94"/>
      <c r="I1" s="94"/>
      <c r="J1" s="94"/>
      <c r="K1" s="9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10" customFormat="1" ht="45.75" customHeight="1">
      <c r="A2" s="8"/>
      <c r="B2" s="95" t="s">
        <v>0</v>
      </c>
      <c r="C2" s="97" t="s">
        <v>1</v>
      </c>
      <c r="D2" s="99" t="s">
        <v>2</v>
      </c>
      <c r="E2" s="101" t="s">
        <v>3</v>
      </c>
      <c r="F2" s="99" t="s">
        <v>4</v>
      </c>
      <c r="G2" s="99" t="s">
        <v>650</v>
      </c>
      <c r="H2" s="99" t="s">
        <v>651</v>
      </c>
      <c r="I2" s="103" t="s">
        <v>5</v>
      </c>
      <c r="J2" s="105" t="s">
        <v>6</v>
      </c>
      <c r="K2" s="109" t="s">
        <v>654</v>
      </c>
      <c r="L2" s="109" t="s">
        <v>655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1.25" customHeight="1">
      <c r="A3" s="8"/>
      <c r="B3" s="96"/>
      <c r="C3" s="98"/>
      <c r="D3" s="100"/>
      <c r="E3" s="102"/>
      <c r="F3" s="100"/>
      <c r="G3" s="100"/>
      <c r="H3" s="100"/>
      <c r="I3" s="104"/>
      <c r="J3" s="106"/>
      <c r="K3" s="110"/>
      <c r="L3" s="1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0" customFormat="1" ht="12.75">
      <c r="A4" s="8"/>
      <c r="B4" s="12" t="s">
        <v>7</v>
      </c>
      <c r="C4" s="32"/>
      <c r="D4" s="13"/>
      <c r="E4" s="14"/>
      <c r="F4" s="13"/>
      <c r="G4" s="31"/>
      <c r="H4" s="31"/>
      <c r="I4" s="16"/>
      <c r="J4" s="17"/>
      <c r="K4" s="11"/>
      <c r="L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10" customFormat="1" ht="12.75">
      <c r="A5" s="9"/>
      <c r="B5" s="18" t="s">
        <v>8</v>
      </c>
      <c r="C5" s="33" t="s">
        <v>9</v>
      </c>
      <c r="D5" s="20">
        <v>26551064488</v>
      </c>
      <c r="E5" s="21">
        <v>28588222593</v>
      </c>
      <c r="F5" s="20">
        <v>24574128451</v>
      </c>
      <c r="G5" s="85">
        <f>IF($D5=0,0,$F5/$D5)</f>
        <v>0.9255421176091265</v>
      </c>
      <c r="H5" s="85">
        <f>IF($E5=0,0,$F5/$E5)</f>
        <v>0.8595892371782891</v>
      </c>
      <c r="I5" s="23">
        <f>'Detail Total'!I57</f>
        <v>-706526563</v>
      </c>
      <c r="J5" s="24">
        <f>'Detail Total'!J57</f>
        <v>4720620705</v>
      </c>
      <c r="K5" s="92">
        <f>ABS(I5)/E5</f>
        <v>0.02471390310123713</v>
      </c>
      <c r="L5" s="92">
        <f>J5/E5</f>
        <v>0.16512466592294803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10" customFormat="1" ht="12.75">
      <c r="A6" s="9"/>
      <c r="B6" s="18" t="s">
        <v>10</v>
      </c>
      <c r="C6" s="33" t="s">
        <v>11</v>
      </c>
      <c r="D6" s="20">
        <v>13348533434</v>
      </c>
      <c r="E6" s="21">
        <v>14836080854</v>
      </c>
      <c r="F6" s="20">
        <v>11798534520</v>
      </c>
      <c r="G6" s="85">
        <f>IF($D6=0,0,$F6/$D6)</f>
        <v>0.8838824563264752</v>
      </c>
      <c r="H6" s="85">
        <f>IF($E6=0,0,$F6/$E6)</f>
        <v>0.7952595187440599</v>
      </c>
      <c r="I6" s="23">
        <f>'Detail Total'!I89</f>
        <v>-242870818</v>
      </c>
      <c r="J6" s="24">
        <f>'Detail Total'!J89</f>
        <v>3280417152</v>
      </c>
      <c r="K6" s="92">
        <f aca="true" t="shared" si="0" ref="K6:K14">ABS(I6)/E6</f>
        <v>0.016370281369457413</v>
      </c>
      <c r="L6" s="92">
        <f aca="true" t="shared" si="1" ref="L6:L14">J6/E6</f>
        <v>0.22111076262539758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10" customFormat="1" ht="12.75">
      <c r="A7" s="9"/>
      <c r="B7" s="18" t="s">
        <v>12</v>
      </c>
      <c r="C7" s="33" t="s">
        <v>13</v>
      </c>
      <c r="D7" s="20">
        <v>98922031932</v>
      </c>
      <c r="E7" s="21">
        <v>99407237387</v>
      </c>
      <c r="F7" s="20">
        <v>91386237776</v>
      </c>
      <c r="G7" s="85">
        <f aca="true" t="shared" si="2" ref="G7:G14">IF($D7=0,0,$F7/$D7)</f>
        <v>0.9238208717631258</v>
      </c>
      <c r="H7" s="85">
        <f aca="true" t="shared" si="3" ref="H7:H14">IF($E7=0,0,$F7/$E7)</f>
        <v>0.9193117138969105</v>
      </c>
      <c r="I7" s="23">
        <f>'Detail Total'!I107</f>
        <v>0</v>
      </c>
      <c r="J7" s="24">
        <f>'Detail Total'!J107</f>
        <v>8020999611</v>
      </c>
      <c r="K7" s="92">
        <f t="shared" si="0"/>
        <v>0</v>
      </c>
      <c r="L7" s="92">
        <f t="shared" si="1"/>
        <v>0.08068828610308959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s="10" customFormat="1" ht="12.75">
      <c r="A8" s="9"/>
      <c r="B8" s="18" t="s">
        <v>14</v>
      </c>
      <c r="C8" s="33" t="s">
        <v>15</v>
      </c>
      <c r="D8" s="20">
        <v>51038912792</v>
      </c>
      <c r="E8" s="21">
        <v>52367823203</v>
      </c>
      <c r="F8" s="20">
        <v>46691425298</v>
      </c>
      <c r="G8" s="85">
        <f t="shared" si="2"/>
        <v>0.9148201390629653</v>
      </c>
      <c r="H8" s="85">
        <f t="shared" si="3"/>
        <v>0.891605234706895</v>
      </c>
      <c r="I8" s="23">
        <f>'Detail Total'!I182</f>
        <v>-899023370</v>
      </c>
      <c r="J8" s="24">
        <f>'Detail Total'!J182</f>
        <v>6575421275</v>
      </c>
      <c r="K8" s="92">
        <f t="shared" si="0"/>
        <v>0.017167476419919198</v>
      </c>
      <c r="L8" s="92">
        <f t="shared" si="1"/>
        <v>0.12556224171302413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s="10" customFormat="1" ht="12.75">
      <c r="A9" s="9"/>
      <c r="B9" s="18" t="s">
        <v>16</v>
      </c>
      <c r="C9" s="33" t="s">
        <v>17</v>
      </c>
      <c r="D9" s="20">
        <v>14726322153</v>
      </c>
      <c r="E9" s="21">
        <v>14465209715</v>
      </c>
      <c r="F9" s="20">
        <v>10925617444</v>
      </c>
      <c r="G9" s="85">
        <f t="shared" si="2"/>
        <v>0.7419107996204108</v>
      </c>
      <c r="H9" s="85">
        <f t="shared" si="3"/>
        <v>0.7553030795447406</v>
      </c>
      <c r="I9" s="23">
        <f>'Detail Total'!I220</f>
        <v>-114963499</v>
      </c>
      <c r="J9" s="24">
        <f>'Detail Total'!J220</f>
        <v>3654555770</v>
      </c>
      <c r="K9" s="92">
        <f t="shared" si="0"/>
        <v>0.007947586054060884</v>
      </c>
      <c r="L9" s="92">
        <f t="shared" si="1"/>
        <v>0.25264450650932024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s="10" customFormat="1" ht="12.75">
      <c r="A10" s="9"/>
      <c r="B10" s="18" t="s">
        <v>18</v>
      </c>
      <c r="C10" s="33" t="s">
        <v>19</v>
      </c>
      <c r="D10" s="20">
        <v>13898622680</v>
      </c>
      <c r="E10" s="21">
        <v>14299092825</v>
      </c>
      <c r="F10" s="20">
        <v>10966412167</v>
      </c>
      <c r="G10" s="85">
        <f t="shared" si="2"/>
        <v>0.7890286987055612</v>
      </c>
      <c r="H10" s="85">
        <f t="shared" si="3"/>
        <v>0.76693062288726</v>
      </c>
      <c r="I10" s="23">
        <f>'Detail Total'!I247</f>
        <v>-390702111</v>
      </c>
      <c r="J10" s="24">
        <f>'Detail Total'!J247</f>
        <v>3723382769</v>
      </c>
      <c r="K10" s="92">
        <f t="shared" si="0"/>
        <v>0.027323559318176534</v>
      </c>
      <c r="L10" s="92">
        <f t="shared" si="1"/>
        <v>0.26039293643091654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s="10" customFormat="1" ht="12.75">
      <c r="A11" s="9"/>
      <c r="B11" s="18" t="s">
        <v>20</v>
      </c>
      <c r="C11" s="33" t="s">
        <v>21</v>
      </c>
      <c r="D11" s="20">
        <v>13710028877</v>
      </c>
      <c r="E11" s="21">
        <v>13919910208</v>
      </c>
      <c r="F11" s="20">
        <v>11729309279</v>
      </c>
      <c r="G11" s="85">
        <f t="shared" si="2"/>
        <v>0.8555276859173606</v>
      </c>
      <c r="H11" s="85">
        <f t="shared" si="3"/>
        <v>0.8426282284679519</v>
      </c>
      <c r="I11" s="23">
        <f>'Detail Total'!I277</f>
        <v>-289553571</v>
      </c>
      <c r="J11" s="24">
        <f>'Detail Total'!J277</f>
        <v>2480154500</v>
      </c>
      <c r="K11" s="92">
        <f t="shared" si="0"/>
        <v>0.020801396465444787</v>
      </c>
      <c r="L11" s="92">
        <f t="shared" si="1"/>
        <v>0.1781731679974929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s="10" customFormat="1" ht="12.75">
      <c r="A12" s="9"/>
      <c r="B12" s="18" t="s">
        <v>22</v>
      </c>
      <c r="C12" s="33" t="s">
        <v>23</v>
      </c>
      <c r="D12" s="20">
        <v>5743762091</v>
      </c>
      <c r="E12" s="21">
        <v>5981142265</v>
      </c>
      <c r="F12" s="20">
        <v>4930351301</v>
      </c>
      <c r="G12" s="85">
        <f t="shared" si="2"/>
        <v>0.8583836208546055</v>
      </c>
      <c r="H12" s="85">
        <f t="shared" si="3"/>
        <v>0.8243160056317437</v>
      </c>
      <c r="I12" s="23">
        <f>'Detail Total'!I317</f>
        <v>-122848052</v>
      </c>
      <c r="J12" s="24">
        <f>'Detail Total'!J317</f>
        <v>1173639016</v>
      </c>
      <c r="K12" s="92">
        <f t="shared" si="0"/>
        <v>0.020539229223633923</v>
      </c>
      <c r="L12" s="92">
        <f t="shared" si="1"/>
        <v>0.19622322359189026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10" customFormat="1" ht="12.75">
      <c r="A13" s="9"/>
      <c r="B13" s="18" t="s">
        <v>24</v>
      </c>
      <c r="C13" s="33" t="s">
        <v>25</v>
      </c>
      <c r="D13" s="20">
        <v>43706635546</v>
      </c>
      <c r="E13" s="21">
        <v>44437225213</v>
      </c>
      <c r="F13" s="20">
        <v>40100859019</v>
      </c>
      <c r="G13" s="85">
        <f t="shared" si="2"/>
        <v>0.9175004783151286</v>
      </c>
      <c r="H13" s="85">
        <f t="shared" si="3"/>
        <v>0.9024159097870178</v>
      </c>
      <c r="I13" s="23">
        <f>'Detail Total'!I356</f>
        <v>0</v>
      </c>
      <c r="J13" s="24">
        <f>'Detail Total'!J356</f>
        <v>4336366194</v>
      </c>
      <c r="K13" s="92">
        <f t="shared" si="0"/>
        <v>0</v>
      </c>
      <c r="L13" s="92">
        <f t="shared" si="1"/>
        <v>0.09758409021298221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s="10" customFormat="1" ht="12.75">
      <c r="A14" s="25"/>
      <c r="B14" s="26" t="s">
        <v>648</v>
      </c>
      <c r="C14" s="34"/>
      <c r="D14" s="28">
        <f>SUM(D5:D13)</f>
        <v>281645913993</v>
      </c>
      <c r="E14" s="29">
        <f>SUM(E5:E13)</f>
        <v>288301944263</v>
      </c>
      <c r="F14" s="28">
        <f>SUM(F5:F13)</f>
        <v>253102875255</v>
      </c>
      <c r="G14" s="84">
        <f t="shared" si="2"/>
        <v>0.8986563009797138</v>
      </c>
      <c r="H14" s="84">
        <f t="shared" si="3"/>
        <v>0.8779090127262893</v>
      </c>
      <c r="I14" s="42">
        <f>SUM(I5:I13)</f>
        <v>-2766487984</v>
      </c>
      <c r="J14" s="41">
        <f>SUM(J5:J13)</f>
        <v>37965556992</v>
      </c>
      <c r="K14" s="91">
        <f t="shared" si="0"/>
        <v>0.009595800649461817</v>
      </c>
      <c r="L14" s="91">
        <f t="shared" si="1"/>
        <v>0.13168678792317257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3.5">
      <c r="A15" s="88"/>
      <c r="B15" s="89"/>
      <c r="C15" s="87"/>
      <c r="D15" s="86"/>
      <c r="E15" s="86"/>
      <c r="F15" s="86"/>
      <c r="G15" s="83"/>
      <c r="H15" s="82" t="s">
        <v>653</v>
      </c>
      <c r="I15" s="107">
        <f>SUM(I14:J14)</f>
        <v>35199069008</v>
      </c>
      <c r="J15" s="108"/>
      <c r="K15" s="87"/>
      <c r="L15" s="90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</row>
    <row r="16" spans="1:38" ht="13.5">
      <c r="A16" s="1"/>
      <c r="B16" s="37" t="s">
        <v>649</v>
      </c>
      <c r="C16" s="35"/>
      <c r="D16" s="3"/>
      <c r="E16" s="3"/>
      <c r="F16" s="3"/>
      <c r="G16" s="35"/>
      <c r="H16" s="35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1"/>
      <c r="B17" s="1"/>
      <c r="C17" s="35"/>
      <c r="D17" s="3"/>
      <c r="E17" s="3"/>
      <c r="F17" s="3"/>
      <c r="G17" s="35"/>
      <c r="H17" s="35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1"/>
      <c r="B18" s="1"/>
      <c r="C18" s="35"/>
      <c r="D18" s="3"/>
      <c r="E18" s="3"/>
      <c r="F18" s="3"/>
      <c r="G18" s="35"/>
      <c r="H18" s="35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1"/>
      <c r="B19" s="1"/>
      <c r="C19" s="35"/>
      <c r="D19" s="3"/>
      <c r="E19" s="3"/>
      <c r="F19" s="3"/>
      <c r="G19" s="35"/>
      <c r="H19" s="80"/>
      <c r="I19" s="3"/>
      <c r="J19" s="8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>
      <c r="A20" s="1"/>
      <c r="B20" s="1"/>
      <c r="C20" s="35"/>
      <c r="D20" s="3"/>
      <c r="E20" s="3"/>
      <c r="F20" s="3"/>
      <c r="G20" s="35"/>
      <c r="H20" s="35"/>
      <c r="I20" s="3"/>
      <c r="J20" s="7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>
      <c r="A21" s="1"/>
      <c r="B21" s="1"/>
      <c r="C21" s="35"/>
      <c r="D21" s="3"/>
      <c r="E21" s="3"/>
      <c r="F21" s="3"/>
      <c r="G21" s="35"/>
      <c r="H21" s="35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1"/>
      <c r="B22" s="1"/>
      <c r="C22" s="35"/>
      <c r="D22" s="3"/>
      <c r="E22" s="3"/>
      <c r="F22" s="3"/>
      <c r="G22" s="35"/>
      <c r="H22" s="35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1"/>
      <c r="B23" s="1"/>
      <c r="C23" s="35"/>
      <c r="D23" s="3"/>
      <c r="E23" s="3"/>
      <c r="F23" s="3"/>
      <c r="G23" s="35"/>
      <c r="H23" s="35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1"/>
      <c r="B24" s="1"/>
      <c r="C24" s="35"/>
      <c r="D24" s="3"/>
      <c r="E24" s="3"/>
      <c r="F24" s="3"/>
      <c r="G24" s="35"/>
      <c r="H24" s="35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1"/>
      <c r="B25" s="1"/>
      <c r="C25" s="35"/>
      <c r="D25" s="3"/>
      <c r="E25" s="3"/>
      <c r="F25" s="3"/>
      <c r="G25" s="35"/>
      <c r="H25" s="35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1"/>
      <c r="B26" s="1"/>
      <c r="C26" s="35"/>
      <c r="D26" s="3"/>
      <c r="E26" s="3"/>
      <c r="F26" s="3"/>
      <c r="G26" s="35"/>
      <c r="H26" s="35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1"/>
      <c r="B27" s="1"/>
      <c r="C27" s="35"/>
      <c r="D27" s="3"/>
      <c r="E27" s="3"/>
      <c r="F27" s="3"/>
      <c r="G27" s="35"/>
      <c r="H27" s="35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1"/>
      <c r="B28" s="1"/>
      <c r="C28" s="35"/>
      <c r="D28" s="3"/>
      <c r="E28" s="3"/>
      <c r="F28" s="3"/>
      <c r="G28" s="35"/>
      <c r="H28" s="35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>
      <c r="A29" s="1"/>
      <c r="B29" s="1"/>
      <c r="C29" s="35"/>
      <c r="D29" s="3"/>
      <c r="E29" s="3"/>
      <c r="F29" s="3"/>
      <c r="G29" s="35"/>
      <c r="H29" s="35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>
      <c r="A30" s="1"/>
      <c r="B30" s="1"/>
      <c r="C30" s="35"/>
      <c r="D30" s="3"/>
      <c r="E30" s="3"/>
      <c r="F30" s="3"/>
      <c r="G30" s="35"/>
      <c r="H30" s="35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s="1"/>
      <c r="B31" s="1"/>
      <c r="C31" s="35"/>
      <c r="D31" s="3"/>
      <c r="E31" s="3"/>
      <c r="F31" s="3"/>
      <c r="G31" s="35"/>
      <c r="H31" s="35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1"/>
      <c r="B32" s="1"/>
      <c r="C32" s="35"/>
      <c r="D32" s="3"/>
      <c r="E32" s="3"/>
      <c r="F32" s="3"/>
      <c r="G32" s="35"/>
      <c r="H32" s="35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s="1"/>
      <c r="B33" s="1"/>
      <c r="C33" s="35"/>
      <c r="D33" s="3"/>
      <c r="E33" s="3"/>
      <c r="F33" s="3"/>
      <c r="G33" s="35"/>
      <c r="H33" s="35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1"/>
      <c r="B34" s="1"/>
      <c r="C34" s="35"/>
      <c r="D34" s="3"/>
      <c r="E34" s="3"/>
      <c r="F34" s="3"/>
      <c r="G34" s="35"/>
      <c r="H34" s="35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s="1"/>
      <c r="B35" s="1"/>
      <c r="C35" s="35"/>
      <c r="D35" s="3"/>
      <c r="E35" s="3"/>
      <c r="F35" s="3"/>
      <c r="G35" s="35"/>
      <c r="H35" s="35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1"/>
      <c r="B36" s="1"/>
      <c r="C36" s="35"/>
      <c r="D36" s="3"/>
      <c r="E36" s="3"/>
      <c r="F36" s="3"/>
      <c r="G36" s="35"/>
      <c r="H36" s="35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1"/>
      <c r="B37" s="1"/>
      <c r="C37" s="35"/>
      <c r="D37" s="3"/>
      <c r="E37" s="3"/>
      <c r="F37" s="3"/>
      <c r="G37" s="35"/>
      <c r="H37" s="35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1"/>
      <c r="B38" s="1"/>
      <c r="C38" s="35"/>
      <c r="D38" s="3"/>
      <c r="E38" s="3"/>
      <c r="F38" s="3"/>
      <c r="G38" s="35"/>
      <c r="H38" s="35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1"/>
      <c r="B39" s="1"/>
      <c r="C39" s="35"/>
      <c r="D39" s="3"/>
      <c r="E39" s="3"/>
      <c r="F39" s="3"/>
      <c r="G39" s="35"/>
      <c r="H39" s="35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1"/>
      <c r="B40" s="1"/>
      <c r="C40" s="35"/>
      <c r="D40" s="3"/>
      <c r="E40" s="3"/>
      <c r="F40" s="3"/>
      <c r="G40" s="35"/>
      <c r="H40" s="35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1"/>
      <c r="B41" s="1"/>
      <c r="C41" s="35"/>
      <c r="D41" s="3"/>
      <c r="E41" s="3"/>
      <c r="F41" s="3"/>
      <c r="G41" s="35"/>
      <c r="H41" s="35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1"/>
      <c r="B42" s="1"/>
      <c r="C42" s="35"/>
      <c r="D42" s="3"/>
      <c r="E42" s="3"/>
      <c r="F42" s="3"/>
      <c r="G42" s="35"/>
      <c r="H42" s="35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1"/>
      <c r="B43" s="1"/>
      <c r="C43" s="35"/>
      <c r="D43" s="3"/>
      <c r="E43" s="3"/>
      <c r="F43" s="3"/>
      <c r="G43" s="35"/>
      <c r="H43" s="35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1"/>
      <c r="B44" s="1"/>
      <c r="C44" s="35"/>
      <c r="D44" s="3"/>
      <c r="E44" s="3"/>
      <c r="F44" s="3"/>
      <c r="G44" s="35"/>
      <c r="H44" s="35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1"/>
      <c r="B45" s="1"/>
      <c r="C45" s="35"/>
      <c r="D45" s="3"/>
      <c r="E45" s="3"/>
      <c r="F45" s="3"/>
      <c r="G45" s="35"/>
      <c r="H45" s="35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>
      <c r="A46" s="1"/>
      <c r="B46" s="1"/>
      <c r="C46" s="35"/>
      <c r="D46" s="3"/>
      <c r="E46" s="3"/>
      <c r="F46" s="3"/>
      <c r="G46" s="35"/>
      <c r="H46" s="35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s="1"/>
      <c r="B47" s="1"/>
      <c r="C47" s="35"/>
      <c r="D47" s="3"/>
      <c r="E47" s="3"/>
      <c r="F47" s="3"/>
      <c r="G47" s="35"/>
      <c r="H47" s="35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>
      <c r="A48" s="1"/>
      <c r="B48" s="1"/>
      <c r="C48" s="35"/>
      <c r="D48" s="3"/>
      <c r="E48" s="3"/>
      <c r="F48" s="3"/>
      <c r="G48" s="35"/>
      <c r="H48" s="35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1"/>
      <c r="B49" s="1"/>
      <c r="C49" s="35"/>
      <c r="D49" s="3"/>
      <c r="E49" s="3"/>
      <c r="F49" s="3"/>
      <c r="G49" s="35"/>
      <c r="H49" s="35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1"/>
      <c r="B50" s="1"/>
      <c r="C50" s="35"/>
      <c r="D50" s="3"/>
      <c r="E50" s="3"/>
      <c r="F50" s="3"/>
      <c r="G50" s="35"/>
      <c r="H50" s="35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1"/>
      <c r="B51" s="1"/>
      <c r="C51" s="35"/>
      <c r="D51" s="3"/>
      <c r="E51" s="3"/>
      <c r="F51" s="3"/>
      <c r="G51" s="35"/>
      <c r="H51" s="35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1"/>
      <c r="B52" s="1"/>
      <c r="C52" s="35"/>
      <c r="D52" s="3"/>
      <c r="E52" s="3"/>
      <c r="F52" s="3"/>
      <c r="G52" s="35"/>
      <c r="H52" s="35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1"/>
      <c r="B53" s="1"/>
      <c r="C53" s="35"/>
      <c r="D53" s="3"/>
      <c r="E53" s="3"/>
      <c r="F53" s="3"/>
      <c r="G53" s="35"/>
      <c r="H53" s="35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1"/>
      <c r="B54" s="1"/>
      <c r="C54" s="35"/>
      <c r="D54" s="3"/>
      <c r="E54" s="3"/>
      <c r="F54" s="3"/>
      <c r="G54" s="35"/>
      <c r="H54" s="35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1"/>
      <c r="B55" s="1"/>
      <c r="C55" s="35"/>
      <c r="D55" s="3"/>
      <c r="E55" s="3"/>
      <c r="F55" s="3"/>
      <c r="G55" s="35"/>
      <c r="H55" s="35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1"/>
      <c r="B56" s="1"/>
      <c r="C56" s="35"/>
      <c r="D56" s="3"/>
      <c r="E56" s="3"/>
      <c r="F56" s="3"/>
      <c r="G56" s="35"/>
      <c r="H56" s="35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35"/>
      <c r="D57" s="3"/>
      <c r="E57" s="3"/>
      <c r="F57" s="3"/>
      <c r="G57" s="35"/>
      <c r="H57" s="35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35"/>
      <c r="D58" s="3"/>
      <c r="E58" s="3"/>
      <c r="F58" s="3"/>
      <c r="G58" s="35"/>
      <c r="H58" s="35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35"/>
      <c r="D59" s="3"/>
      <c r="E59" s="3"/>
      <c r="F59" s="3"/>
      <c r="G59" s="35"/>
      <c r="H59" s="35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35"/>
      <c r="D60" s="3"/>
      <c r="E60" s="3"/>
      <c r="F60" s="3"/>
      <c r="G60" s="35"/>
      <c r="H60" s="35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35"/>
      <c r="D61" s="3"/>
      <c r="E61" s="3"/>
      <c r="F61" s="3"/>
      <c r="G61" s="35"/>
      <c r="H61" s="35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35"/>
      <c r="D62" s="3"/>
      <c r="E62" s="3"/>
      <c r="F62" s="3"/>
      <c r="G62" s="35"/>
      <c r="H62" s="35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35"/>
      <c r="D63" s="3"/>
      <c r="E63" s="3"/>
      <c r="F63" s="3"/>
      <c r="G63" s="35"/>
      <c r="H63" s="35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35"/>
      <c r="D64" s="3"/>
      <c r="E64" s="3"/>
      <c r="F64" s="3"/>
      <c r="G64" s="35"/>
      <c r="H64" s="35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35"/>
      <c r="D65" s="3"/>
      <c r="E65" s="3"/>
      <c r="F65" s="3"/>
      <c r="G65" s="35"/>
      <c r="H65" s="35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35"/>
      <c r="D66" s="3"/>
      <c r="E66" s="3"/>
      <c r="F66" s="3"/>
      <c r="G66" s="35"/>
      <c r="H66" s="35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35"/>
      <c r="D67" s="3"/>
      <c r="E67" s="3"/>
      <c r="F67" s="3"/>
      <c r="G67" s="35"/>
      <c r="H67" s="35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35"/>
      <c r="D68" s="3"/>
      <c r="E68" s="3"/>
      <c r="F68" s="3"/>
      <c r="G68" s="35"/>
      <c r="H68" s="35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35"/>
      <c r="D69" s="3"/>
      <c r="E69" s="3"/>
      <c r="F69" s="3"/>
      <c r="G69" s="35"/>
      <c r="H69" s="35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35"/>
      <c r="D70" s="3"/>
      <c r="E70" s="3"/>
      <c r="F70" s="3"/>
      <c r="G70" s="35"/>
      <c r="H70" s="35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35"/>
      <c r="D71" s="3"/>
      <c r="E71" s="3"/>
      <c r="F71" s="3"/>
      <c r="G71" s="35"/>
      <c r="H71" s="35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35"/>
      <c r="D72" s="3"/>
      <c r="E72" s="3"/>
      <c r="F72" s="3"/>
      <c r="G72" s="35"/>
      <c r="H72" s="35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35"/>
      <c r="D73" s="3"/>
      <c r="E73" s="3"/>
      <c r="F73" s="3"/>
      <c r="G73" s="35"/>
      <c r="H73" s="35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35"/>
      <c r="D74" s="3"/>
      <c r="E74" s="3"/>
      <c r="F74" s="3"/>
      <c r="G74" s="35"/>
      <c r="H74" s="35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35"/>
      <c r="D75" s="3"/>
      <c r="E75" s="3"/>
      <c r="F75" s="3"/>
      <c r="G75" s="35"/>
      <c r="H75" s="35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35"/>
      <c r="D76" s="3"/>
      <c r="E76" s="3"/>
      <c r="F76" s="3"/>
      <c r="G76" s="35"/>
      <c r="H76" s="35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35"/>
      <c r="D77" s="3"/>
      <c r="E77" s="3"/>
      <c r="F77" s="3"/>
      <c r="G77" s="35"/>
      <c r="H77" s="35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35"/>
      <c r="D78" s="3"/>
      <c r="E78" s="3"/>
      <c r="F78" s="3"/>
      <c r="G78" s="35"/>
      <c r="H78" s="35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35"/>
      <c r="D79" s="3"/>
      <c r="E79" s="3"/>
      <c r="F79" s="3"/>
      <c r="G79" s="35"/>
      <c r="H79" s="35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35"/>
      <c r="D80" s="3"/>
      <c r="E80" s="3"/>
      <c r="F80" s="3"/>
      <c r="G80" s="35"/>
      <c r="H80" s="35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35"/>
      <c r="D81" s="3"/>
      <c r="E81" s="3"/>
      <c r="F81" s="3"/>
      <c r="G81" s="35"/>
      <c r="H81" s="35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4:10" ht="12.75">
      <c r="D82" s="4"/>
      <c r="E82" s="4"/>
      <c r="F82" s="4"/>
      <c r="I82" s="4"/>
      <c r="J82" s="4"/>
    </row>
    <row r="83" spans="4:10" ht="12.75">
      <c r="D83" s="4"/>
      <c r="E83" s="4"/>
      <c r="F83" s="4"/>
      <c r="I83" s="4"/>
      <c r="J83" s="4"/>
    </row>
    <row r="84" spans="4:10" ht="12.75">
      <c r="D84" s="4"/>
      <c r="E84" s="4"/>
      <c r="F84" s="4"/>
      <c r="I84" s="4"/>
      <c r="J84" s="4"/>
    </row>
    <row r="85" spans="4:10" ht="12.75">
      <c r="D85" s="4"/>
      <c r="E85" s="4"/>
      <c r="F85" s="4"/>
      <c r="I85" s="4"/>
      <c r="J85" s="4"/>
    </row>
    <row r="86" spans="4:10" ht="12.75">
      <c r="D86" s="4"/>
      <c r="E86" s="4"/>
      <c r="F86" s="4"/>
      <c r="I86" s="4"/>
      <c r="J86" s="4"/>
    </row>
    <row r="87" spans="4:10" ht="12.75">
      <c r="D87" s="4"/>
      <c r="E87" s="4"/>
      <c r="F87" s="4"/>
      <c r="I87" s="4"/>
      <c r="J87" s="4"/>
    </row>
    <row r="88" spans="4:10" ht="12.75">
      <c r="D88" s="4"/>
      <c r="E88" s="4"/>
      <c r="F88" s="4"/>
      <c r="I88" s="4"/>
      <c r="J88" s="4"/>
    </row>
    <row r="89" spans="4:10" ht="12.75">
      <c r="D89" s="4"/>
      <c r="E89" s="4"/>
      <c r="F89" s="4"/>
      <c r="I89" s="4"/>
      <c r="J89" s="4"/>
    </row>
    <row r="90" spans="4:10" ht="12.75">
      <c r="D90" s="4"/>
      <c r="E90" s="4"/>
      <c r="F90" s="4"/>
      <c r="I90" s="4"/>
      <c r="J90" s="4"/>
    </row>
    <row r="91" spans="4:10" ht="12.75">
      <c r="D91" s="4"/>
      <c r="E91" s="4"/>
      <c r="F91" s="4"/>
      <c r="I91" s="4"/>
      <c r="J91" s="4"/>
    </row>
    <row r="92" spans="4:10" ht="12.75">
      <c r="D92" s="4"/>
      <c r="E92" s="4"/>
      <c r="F92" s="4"/>
      <c r="I92" s="4"/>
      <c r="J92" s="4"/>
    </row>
    <row r="93" spans="4:10" ht="12.75">
      <c r="D93" s="4"/>
      <c r="E93" s="4"/>
      <c r="F93" s="4"/>
      <c r="I93" s="4"/>
      <c r="J93" s="4"/>
    </row>
    <row r="94" spans="4:10" ht="12.75">
      <c r="D94" s="4"/>
      <c r="E94" s="4"/>
      <c r="F94" s="4"/>
      <c r="I94" s="4"/>
      <c r="J94" s="4"/>
    </row>
    <row r="95" spans="4:10" ht="12.75">
      <c r="D95" s="4"/>
      <c r="E95" s="4"/>
      <c r="F95" s="4"/>
      <c r="I95" s="4"/>
      <c r="J95" s="4"/>
    </row>
    <row r="96" spans="4:10" ht="12.75">
      <c r="D96" s="4"/>
      <c r="E96" s="4"/>
      <c r="F96" s="4"/>
      <c r="I96" s="4"/>
      <c r="J96" s="4"/>
    </row>
    <row r="97" spans="4:10" ht="12.75">
      <c r="D97" s="4"/>
      <c r="E97" s="4"/>
      <c r="F97" s="4"/>
      <c r="I97" s="4"/>
      <c r="J97" s="4"/>
    </row>
    <row r="98" spans="4:10" ht="12.75">
      <c r="D98" s="4"/>
      <c r="E98" s="4"/>
      <c r="F98" s="4"/>
      <c r="I98" s="4"/>
      <c r="J98" s="4"/>
    </row>
    <row r="99" spans="4:10" ht="12.75">
      <c r="D99" s="4"/>
      <c r="E99" s="4"/>
      <c r="F99" s="4"/>
      <c r="I99" s="4"/>
      <c r="J99" s="4"/>
    </row>
    <row r="100" spans="4:10" ht="12.75">
      <c r="D100" s="4"/>
      <c r="E100" s="4"/>
      <c r="F100" s="4"/>
      <c r="I100" s="4"/>
      <c r="J100" s="4"/>
    </row>
    <row r="101" spans="4:10" ht="12.75">
      <c r="D101" s="4"/>
      <c r="E101" s="4"/>
      <c r="F101" s="4"/>
      <c r="I101" s="4"/>
      <c r="J101" s="4"/>
    </row>
    <row r="102" spans="4:10" ht="12.75">
      <c r="D102" s="4"/>
      <c r="E102" s="4"/>
      <c r="F102" s="4"/>
      <c r="I102" s="4"/>
      <c r="J102" s="4"/>
    </row>
    <row r="103" spans="4:10" ht="12.75">
      <c r="D103" s="4"/>
      <c r="E103" s="4"/>
      <c r="F103" s="4"/>
      <c r="I103" s="4"/>
      <c r="J103" s="4"/>
    </row>
    <row r="104" spans="4:10" ht="12.75">
      <c r="D104" s="4"/>
      <c r="E104" s="4"/>
      <c r="F104" s="4"/>
      <c r="I104" s="4"/>
      <c r="J104" s="4"/>
    </row>
    <row r="105" spans="4:10" ht="12.75">
      <c r="D105" s="4"/>
      <c r="E105" s="4"/>
      <c r="F105" s="4"/>
      <c r="I105" s="4"/>
      <c r="J105" s="4"/>
    </row>
    <row r="106" spans="4:10" ht="12.75">
      <c r="D106" s="4"/>
      <c r="E106" s="4"/>
      <c r="F106" s="4"/>
      <c r="I106" s="4"/>
      <c r="J106" s="4"/>
    </row>
    <row r="107" spans="4:10" ht="12.75">
      <c r="D107" s="4"/>
      <c r="E107" s="4"/>
      <c r="F107" s="4"/>
      <c r="I107" s="4"/>
      <c r="J107" s="4"/>
    </row>
    <row r="108" spans="4:10" ht="12.75">
      <c r="D108" s="4"/>
      <c r="E108" s="4"/>
      <c r="F108" s="4"/>
      <c r="I108" s="4"/>
      <c r="J108" s="4"/>
    </row>
    <row r="109" spans="4:10" ht="12.75">
      <c r="D109" s="4"/>
      <c r="E109" s="4"/>
      <c r="F109" s="4"/>
      <c r="I109" s="4"/>
      <c r="J109" s="4"/>
    </row>
    <row r="110" spans="4:10" ht="12.75">
      <c r="D110" s="4"/>
      <c r="E110" s="4"/>
      <c r="F110" s="4"/>
      <c r="I110" s="4"/>
      <c r="J110" s="4"/>
    </row>
    <row r="111" spans="4:10" ht="12.75">
      <c r="D111" s="4"/>
      <c r="E111" s="4"/>
      <c r="F111" s="4"/>
      <c r="I111" s="4"/>
      <c r="J111" s="4"/>
    </row>
    <row r="112" spans="4:10" ht="12.75">
      <c r="D112" s="4"/>
      <c r="E112" s="4"/>
      <c r="F112" s="4"/>
      <c r="I112" s="4"/>
      <c r="J112" s="4"/>
    </row>
    <row r="113" spans="4:10" ht="12.75">
      <c r="D113" s="4"/>
      <c r="E113" s="4"/>
      <c r="F113" s="4"/>
      <c r="I113" s="4"/>
      <c r="J113" s="4"/>
    </row>
    <row r="114" spans="4:10" ht="12.75">
      <c r="D114" s="4"/>
      <c r="E114" s="4"/>
      <c r="F114" s="4"/>
      <c r="I114" s="4"/>
      <c r="J114" s="4"/>
    </row>
    <row r="115" spans="4:10" ht="12.75">
      <c r="D115" s="4"/>
      <c r="E115" s="4"/>
      <c r="F115" s="4"/>
      <c r="I115" s="4"/>
      <c r="J115" s="4"/>
    </row>
    <row r="116" spans="4:10" ht="12.75">
      <c r="D116" s="4"/>
      <c r="E116" s="4"/>
      <c r="F116" s="4"/>
      <c r="I116" s="4"/>
      <c r="J116" s="4"/>
    </row>
    <row r="117" spans="4:10" ht="12.75">
      <c r="D117" s="4"/>
      <c r="E117" s="4"/>
      <c r="F117" s="4"/>
      <c r="I117" s="4"/>
      <c r="J117" s="4"/>
    </row>
    <row r="118" spans="4:10" ht="12.75">
      <c r="D118" s="4"/>
      <c r="E118" s="4"/>
      <c r="F118" s="4"/>
      <c r="I118" s="4"/>
      <c r="J118" s="4"/>
    </row>
    <row r="119" spans="4:10" ht="12.75">
      <c r="D119" s="4"/>
      <c r="E119" s="4"/>
      <c r="F119" s="4"/>
      <c r="I119" s="4"/>
      <c r="J119" s="4"/>
    </row>
    <row r="120" spans="4:10" ht="12.75">
      <c r="D120" s="4"/>
      <c r="E120" s="4"/>
      <c r="F120" s="4"/>
      <c r="I120" s="4"/>
      <c r="J120" s="4"/>
    </row>
    <row r="121" spans="4:10" ht="12.75">
      <c r="D121" s="4"/>
      <c r="E121" s="4"/>
      <c r="F121" s="4"/>
      <c r="I121" s="4"/>
      <c r="J121" s="4"/>
    </row>
    <row r="122" spans="4:10" ht="12.75">
      <c r="D122" s="4"/>
      <c r="E122" s="4"/>
      <c r="F122" s="4"/>
      <c r="I122" s="4"/>
      <c r="J122" s="4"/>
    </row>
    <row r="123" spans="4:10" ht="12.75">
      <c r="D123" s="4"/>
      <c r="E123" s="4"/>
      <c r="F123" s="4"/>
      <c r="I123" s="4"/>
      <c r="J123" s="4"/>
    </row>
    <row r="124" spans="4:10" ht="12.75">
      <c r="D124" s="4"/>
      <c r="E124" s="4"/>
      <c r="F124" s="4"/>
      <c r="I124" s="4"/>
      <c r="J124" s="4"/>
    </row>
    <row r="125" spans="4:10" ht="12.75">
      <c r="D125" s="4"/>
      <c r="E125" s="4"/>
      <c r="F125" s="4"/>
      <c r="I125" s="4"/>
      <c r="J125" s="4"/>
    </row>
    <row r="126" spans="4:10" ht="12.75">
      <c r="D126" s="4"/>
      <c r="E126" s="4"/>
      <c r="F126" s="4"/>
      <c r="I126" s="4"/>
      <c r="J126" s="4"/>
    </row>
    <row r="127" spans="4:10" ht="12.75">
      <c r="D127" s="4"/>
      <c r="E127" s="4"/>
      <c r="F127" s="4"/>
      <c r="I127" s="4"/>
      <c r="J127" s="4"/>
    </row>
    <row r="128" spans="4:10" ht="12.75">
      <c r="D128" s="4"/>
      <c r="E128" s="4"/>
      <c r="F128" s="4"/>
      <c r="I128" s="4"/>
      <c r="J128" s="4"/>
    </row>
    <row r="129" spans="4:10" ht="12.75">
      <c r="D129" s="4"/>
      <c r="E129" s="4"/>
      <c r="F129" s="4"/>
      <c r="I129" s="4"/>
      <c r="J129" s="4"/>
    </row>
    <row r="130" spans="4:10" ht="12.75">
      <c r="D130" s="4"/>
      <c r="E130" s="4"/>
      <c r="F130" s="4"/>
      <c r="I130" s="4"/>
      <c r="J130" s="4"/>
    </row>
    <row r="131" spans="4:10" ht="12.75">
      <c r="D131" s="4"/>
      <c r="E131" s="4"/>
      <c r="F131" s="4"/>
      <c r="I131" s="4"/>
      <c r="J131" s="4"/>
    </row>
    <row r="132" spans="4:10" ht="12.75">
      <c r="D132" s="4"/>
      <c r="E132" s="4"/>
      <c r="F132" s="4"/>
      <c r="I132" s="4"/>
      <c r="J132" s="4"/>
    </row>
    <row r="133" spans="4:10" ht="12.75">
      <c r="D133" s="4"/>
      <c r="E133" s="4"/>
      <c r="F133" s="4"/>
      <c r="I133" s="4"/>
      <c r="J133" s="4"/>
    </row>
    <row r="134" spans="4:10" ht="12.75">
      <c r="D134" s="4"/>
      <c r="E134" s="4"/>
      <c r="F134" s="4"/>
      <c r="I134" s="4"/>
      <c r="J134" s="4"/>
    </row>
    <row r="135" spans="4:10" ht="12.75">
      <c r="D135" s="4"/>
      <c r="E135" s="4"/>
      <c r="F135" s="4"/>
      <c r="I135" s="4"/>
      <c r="J135" s="4"/>
    </row>
    <row r="136" spans="4:10" ht="12.75">
      <c r="D136" s="4"/>
      <c r="E136" s="4"/>
      <c r="F136" s="4"/>
      <c r="I136" s="4"/>
      <c r="J136" s="4"/>
    </row>
    <row r="137" spans="4:10" ht="12.75">
      <c r="D137" s="4"/>
      <c r="E137" s="4"/>
      <c r="F137" s="4"/>
      <c r="I137" s="4"/>
      <c r="J137" s="4"/>
    </row>
    <row r="138" spans="4:10" ht="12.75">
      <c r="D138" s="4"/>
      <c r="E138" s="4"/>
      <c r="F138" s="4"/>
      <c r="I138" s="4"/>
      <c r="J138" s="4"/>
    </row>
    <row r="139" spans="4:10" ht="12.75">
      <c r="D139" s="4"/>
      <c r="E139" s="4"/>
      <c r="F139" s="4"/>
      <c r="I139" s="4"/>
      <c r="J139" s="4"/>
    </row>
    <row r="140" spans="4:10" ht="12.75">
      <c r="D140" s="4"/>
      <c r="E140" s="4"/>
      <c r="F140" s="4"/>
      <c r="I140" s="4"/>
      <c r="J140" s="4"/>
    </row>
    <row r="141" spans="4:10" ht="12.75">
      <c r="D141" s="4"/>
      <c r="E141" s="4"/>
      <c r="F141" s="4"/>
      <c r="I141" s="4"/>
      <c r="J141" s="4"/>
    </row>
    <row r="142" spans="4:10" ht="12.75">
      <c r="D142" s="4"/>
      <c r="E142" s="4"/>
      <c r="F142" s="4"/>
      <c r="I142" s="4"/>
      <c r="J142" s="4"/>
    </row>
    <row r="143" spans="4:10" ht="12.75">
      <c r="D143" s="4"/>
      <c r="E143" s="4"/>
      <c r="F143" s="4"/>
      <c r="I143" s="4"/>
      <c r="J143" s="4"/>
    </row>
    <row r="144" spans="4:10" ht="12.75">
      <c r="D144" s="4"/>
      <c r="E144" s="4"/>
      <c r="F144" s="4"/>
      <c r="I144" s="4"/>
      <c r="J144" s="4"/>
    </row>
    <row r="145" spans="4:10" ht="12.75">
      <c r="D145" s="4"/>
      <c r="E145" s="4"/>
      <c r="F145" s="4"/>
      <c r="I145" s="4"/>
      <c r="J145" s="4"/>
    </row>
    <row r="146" spans="4:10" ht="12.75">
      <c r="D146" s="4"/>
      <c r="E146" s="4"/>
      <c r="F146" s="4"/>
      <c r="I146" s="4"/>
      <c r="J146" s="4"/>
    </row>
    <row r="147" spans="4:10" ht="12.75">
      <c r="D147" s="4"/>
      <c r="E147" s="4"/>
      <c r="F147" s="4"/>
      <c r="I147" s="4"/>
      <c r="J147" s="4"/>
    </row>
    <row r="148" spans="4:10" ht="12.75">
      <c r="D148" s="4"/>
      <c r="E148" s="4"/>
      <c r="F148" s="4"/>
      <c r="I148" s="4"/>
      <c r="J148" s="4"/>
    </row>
    <row r="149" spans="4:10" ht="12.75">
      <c r="D149" s="4"/>
      <c r="E149" s="4"/>
      <c r="F149" s="4"/>
      <c r="I149" s="4"/>
      <c r="J149" s="4"/>
    </row>
    <row r="150" spans="4:10" ht="12.75">
      <c r="D150" s="4"/>
      <c r="E150" s="4"/>
      <c r="F150" s="4"/>
      <c r="I150" s="4"/>
      <c r="J150" s="4"/>
    </row>
    <row r="151" spans="4:10" ht="12.75">
      <c r="D151" s="4"/>
      <c r="E151" s="4"/>
      <c r="F151" s="4"/>
      <c r="I151" s="4"/>
      <c r="J151" s="4"/>
    </row>
    <row r="152" spans="4:10" ht="12.75">
      <c r="D152" s="4"/>
      <c r="E152" s="4"/>
      <c r="F152" s="4"/>
      <c r="I152" s="4"/>
      <c r="J152" s="4"/>
    </row>
    <row r="153" spans="4:10" ht="12.75">
      <c r="D153" s="4"/>
      <c r="E153" s="4"/>
      <c r="F153" s="4"/>
      <c r="I153" s="4"/>
      <c r="J153" s="4"/>
    </row>
    <row r="154" spans="4:10" ht="12.75">
      <c r="D154" s="4"/>
      <c r="E154" s="4"/>
      <c r="F154" s="4"/>
      <c r="I154" s="4"/>
      <c r="J154" s="4"/>
    </row>
    <row r="155" spans="4:10" ht="12.75">
      <c r="D155" s="4"/>
      <c r="E155" s="4"/>
      <c r="F155" s="4"/>
      <c r="I155" s="4"/>
      <c r="J155" s="4"/>
    </row>
    <row r="156" spans="4:10" ht="12.75">
      <c r="D156" s="4"/>
      <c r="E156" s="4"/>
      <c r="F156" s="4"/>
      <c r="I156" s="4"/>
      <c r="J156" s="4"/>
    </row>
    <row r="157" spans="4:10" ht="12.75">
      <c r="D157" s="4"/>
      <c r="E157" s="4"/>
      <c r="F157" s="4"/>
      <c r="I157" s="4"/>
      <c r="J157" s="4"/>
    </row>
    <row r="158" spans="4:10" ht="12.75">
      <c r="D158" s="4"/>
      <c r="E158" s="4"/>
      <c r="F158" s="4"/>
      <c r="I158" s="4"/>
      <c r="J158" s="4"/>
    </row>
    <row r="159" spans="4:10" ht="12.75">
      <c r="D159" s="4"/>
      <c r="E159" s="4"/>
      <c r="F159" s="4"/>
      <c r="I159" s="4"/>
      <c r="J159" s="4"/>
    </row>
    <row r="160" spans="4:10" ht="12.75">
      <c r="D160" s="4"/>
      <c r="E160" s="4"/>
      <c r="F160" s="4"/>
      <c r="I160" s="4"/>
      <c r="J160" s="4"/>
    </row>
    <row r="161" spans="4:10" ht="12.75">
      <c r="D161" s="4"/>
      <c r="E161" s="4"/>
      <c r="F161" s="4"/>
      <c r="I161" s="4"/>
      <c r="J161" s="4"/>
    </row>
    <row r="162" spans="4:10" ht="12.75">
      <c r="D162" s="4"/>
      <c r="E162" s="4"/>
      <c r="F162" s="4"/>
      <c r="I162" s="4"/>
      <c r="J162" s="4"/>
    </row>
    <row r="163" spans="4:10" ht="12.75">
      <c r="D163" s="4"/>
      <c r="E163" s="4"/>
      <c r="F163" s="4"/>
      <c r="I163" s="4"/>
      <c r="J163" s="4"/>
    </row>
    <row r="164" spans="4:10" ht="12.75">
      <c r="D164" s="4"/>
      <c r="E164" s="4"/>
      <c r="F164" s="4"/>
      <c r="I164" s="4"/>
      <c r="J164" s="4"/>
    </row>
    <row r="165" spans="4:10" ht="12.75">
      <c r="D165" s="4"/>
      <c r="E165" s="4"/>
      <c r="F165" s="4"/>
      <c r="I165" s="4"/>
      <c r="J165" s="4"/>
    </row>
    <row r="166" spans="4:10" ht="12.75">
      <c r="D166" s="4"/>
      <c r="E166" s="4"/>
      <c r="F166" s="4"/>
      <c r="I166" s="4"/>
      <c r="J166" s="4"/>
    </row>
    <row r="167" spans="4:10" ht="12.75">
      <c r="D167" s="4"/>
      <c r="E167" s="4"/>
      <c r="F167" s="4"/>
      <c r="I167" s="4"/>
      <c r="J167" s="4"/>
    </row>
    <row r="168" spans="4:10" ht="12.75">
      <c r="D168" s="4"/>
      <c r="E168" s="4"/>
      <c r="F168" s="4"/>
      <c r="I168" s="4"/>
      <c r="J168" s="4"/>
    </row>
    <row r="169" spans="4:10" ht="12.75">
      <c r="D169" s="4"/>
      <c r="E169" s="4"/>
      <c r="F169" s="4"/>
      <c r="I169" s="4"/>
      <c r="J169" s="4"/>
    </row>
    <row r="170" spans="4:10" ht="12.75">
      <c r="D170" s="4"/>
      <c r="E170" s="4"/>
      <c r="F170" s="4"/>
      <c r="I170" s="4"/>
      <c r="J170" s="4"/>
    </row>
    <row r="171" spans="4:10" ht="12.75">
      <c r="D171" s="4"/>
      <c r="E171" s="4"/>
      <c r="F171" s="4"/>
      <c r="I171" s="4"/>
      <c r="J171" s="4"/>
    </row>
    <row r="172" spans="4:10" ht="12.75">
      <c r="D172" s="4"/>
      <c r="E172" s="4"/>
      <c r="F172" s="4"/>
      <c r="I172" s="4"/>
      <c r="J172" s="4"/>
    </row>
    <row r="173" spans="4:10" ht="12.75">
      <c r="D173" s="4"/>
      <c r="E173" s="4"/>
      <c r="F173" s="4"/>
      <c r="I173" s="4"/>
      <c r="J173" s="4"/>
    </row>
    <row r="174" spans="4:10" ht="12.75">
      <c r="D174" s="4"/>
      <c r="E174" s="4"/>
      <c r="F174" s="4"/>
      <c r="I174" s="4"/>
      <c r="J174" s="4"/>
    </row>
    <row r="175" spans="4:10" ht="12.75">
      <c r="D175" s="4"/>
      <c r="E175" s="4"/>
      <c r="F175" s="4"/>
      <c r="I175" s="4"/>
      <c r="J175" s="4"/>
    </row>
    <row r="176" spans="4:10" ht="12.75">
      <c r="D176" s="4"/>
      <c r="E176" s="4"/>
      <c r="F176" s="4"/>
      <c r="I176" s="4"/>
      <c r="J176" s="4"/>
    </row>
    <row r="177" spans="4:10" ht="12.75">
      <c r="D177" s="4"/>
      <c r="E177" s="4"/>
      <c r="F177" s="4"/>
      <c r="I177" s="4"/>
      <c r="J177" s="4"/>
    </row>
    <row r="178" spans="4:10" ht="12.75">
      <c r="D178" s="4"/>
      <c r="E178" s="4"/>
      <c r="F178" s="4"/>
      <c r="I178" s="4"/>
      <c r="J178" s="4"/>
    </row>
    <row r="179" spans="4:10" ht="12.75">
      <c r="D179" s="4"/>
      <c r="E179" s="4"/>
      <c r="F179" s="4"/>
      <c r="I179" s="4"/>
      <c r="J179" s="4"/>
    </row>
    <row r="180" spans="4:10" ht="12.75">
      <c r="D180" s="4"/>
      <c r="E180" s="4"/>
      <c r="F180" s="4"/>
      <c r="I180" s="4"/>
      <c r="J180" s="4"/>
    </row>
    <row r="181" spans="4:10" ht="12.75">
      <c r="D181" s="4"/>
      <c r="E181" s="4"/>
      <c r="F181" s="4"/>
      <c r="I181" s="4"/>
      <c r="J181" s="4"/>
    </row>
    <row r="182" spans="4:10" ht="12.75">
      <c r="D182" s="4"/>
      <c r="E182" s="4"/>
      <c r="F182" s="4"/>
      <c r="I182" s="4"/>
      <c r="J182" s="4"/>
    </row>
    <row r="183" spans="4:10" ht="12.75">
      <c r="D183" s="4"/>
      <c r="E183" s="4"/>
      <c r="F183" s="4"/>
      <c r="I183" s="4"/>
      <c r="J183" s="4"/>
    </row>
    <row r="184" spans="4:10" ht="12.75">
      <c r="D184" s="4"/>
      <c r="E184" s="4"/>
      <c r="F184" s="4"/>
      <c r="I184" s="4"/>
      <c r="J184" s="4"/>
    </row>
    <row r="185" spans="4:10" ht="12.75">
      <c r="D185" s="4"/>
      <c r="E185" s="4"/>
      <c r="F185" s="4"/>
      <c r="I185" s="4"/>
      <c r="J185" s="4"/>
    </row>
    <row r="186" spans="4:10" ht="12.75">
      <c r="D186" s="4"/>
      <c r="E186" s="4"/>
      <c r="F186" s="4"/>
      <c r="I186" s="4"/>
      <c r="J186" s="4"/>
    </row>
    <row r="187" spans="4:10" ht="12.75">
      <c r="D187" s="4"/>
      <c r="E187" s="4"/>
      <c r="F187" s="4"/>
      <c r="I187" s="4"/>
      <c r="J187" s="4"/>
    </row>
    <row r="188" spans="4:10" ht="12.75">
      <c r="D188" s="4"/>
      <c r="E188" s="4"/>
      <c r="F188" s="4"/>
      <c r="I188" s="4"/>
      <c r="J188" s="4"/>
    </row>
    <row r="189" spans="4:10" ht="12.75">
      <c r="D189" s="4"/>
      <c r="E189" s="4"/>
      <c r="F189" s="4"/>
      <c r="I189" s="4"/>
      <c r="J189" s="4"/>
    </row>
    <row r="190" spans="4:10" ht="12.75">
      <c r="D190" s="4"/>
      <c r="E190" s="4"/>
      <c r="F190" s="4"/>
      <c r="I190" s="4"/>
      <c r="J190" s="4"/>
    </row>
    <row r="191" spans="4:10" ht="12.75">
      <c r="D191" s="4"/>
      <c r="E191" s="4"/>
      <c r="F191" s="4"/>
      <c r="I191" s="4"/>
      <c r="J191" s="4"/>
    </row>
    <row r="192" spans="4:10" ht="12.75">
      <c r="D192" s="4"/>
      <c r="E192" s="4"/>
      <c r="F192" s="4"/>
      <c r="I192" s="4"/>
      <c r="J192" s="4"/>
    </row>
    <row r="193" spans="4:10" ht="12.75">
      <c r="D193" s="4"/>
      <c r="E193" s="4"/>
      <c r="F193" s="4"/>
      <c r="I193" s="4"/>
      <c r="J193" s="4"/>
    </row>
    <row r="194" spans="4:10" ht="12.75">
      <c r="D194" s="4"/>
      <c r="E194" s="4"/>
      <c r="F194" s="4"/>
      <c r="I194" s="4"/>
      <c r="J194" s="4"/>
    </row>
    <row r="195" spans="4:10" ht="12.75">
      <c r="D195" s="4"/>
      <c r="E195" s="4"/>
      <c r="F195" s="4"/>
      <c r="I195" s="4"/>
      <c r="J195" s="4"/>
    </row>
    <row r="196" spans="4:10" ht="12.75">
      <c r="D196" s="4"/>
      <c r="E196" s="4"/>
      <c r="F196" s="4"/>
      <c r="I196" s="4"/>
      <c r="J196" s="4"/>
    </row>
    <row r="197" spans="4:10" ht="12.75">
      <c r="D197" s="4"/>
      <c r="E197" s="4"/>
      <c r="F197" s="4"/>
      <c r="I197" s="4"/>
      <c r="J197" s="4"/>
    </row>
    <row r="198" spans="4:10" ht="12.75">
      <c r="D198" s="4"/>
      <c r="E198" s="4"/>
      <c r="F198" s="4"/>
      <c r="I198" s="4"/>
      <c r="J198" s="4"/>
    </row>
    <row r="199" spans="4:10" ht="12.75">
      <c r="D199" s="4"/>
      <c r="E199" s="4"/>
      <c r="F199" s="4"/>
      <c r="I199" s="4"/>
      <c r="J199" s="4"/>
    </row>
    <row r="200" spans="4:10" ht="12.75">
      <c r="D200" s="4"/>
      <c r="E200" s="4"/>
      <c r="F200" s="4"/>
      <c r="I200" s="4"/>
      <c r="J200" s="4"/>
    </row>
    <row r="201" spans="4:10" ht="12.75">
      <c r="D201" s="4"/>
      <c r="E201" s="4"/>
      <c r="F201" s="4"/>
      <c r="I201" s="4"/>
      <c r="J201" s="4"/>
    </row>
    <row r="202" spans="4:10" ht="12.75">
      <c r="D202" s="4"/>
      <c r="E202" s="4"/>
      <c r="F202" s="4"/>
      <c r="I202" s="4"/>
      <c r="J202" s="4"/>
    </row>
    <row r="203" spans="4:10" ht="12.75">
      <c r="D203" s="4"/>
      <c r="E203" s="4"/>
      <c r="F203" s="4"/>
      <c r="I203" s="4"/>
      <c r="J203" s="4"/>
    </row>
    <row r="204" spans="4:10" ht="12.75">
      <c r="D204" s="4"/>
      <c r="E204" s="4"/>
      <c r="F204" s="4"/>
      <c r="I204" s="4"/>
      <c r="J204" s="4"/>
    </row>
    <row r="205" spans="4:10" ht="12.75">
      <c r="D205" s="4"/>
      <c r="E205" s="4"/>
      <c r="F205" s="4"/>
      <c r="I205" s="4"/>
      <c r="J205" s="4"/>
    </row>
    <row r="206" spans="4:10" ht="12.75">
      <c r="D206" s="4"/>
      <c r="E206" s="4"/>
      <c r="F206" s="4"/>
      <c r="I206" s="4"/>
      <c r="J206" s="4"/>
    </row>
    <row r="207" spans="4:10" ht="12.75">
      <c r="D207" s="4"/>
      <c r="E207" s="4"/>
      <c r="F207" s="4"/>
      <c r="I207" s="4"/>
      <c r="J207" s="4"/>
    </row>
    <row r="208" spans="4:10" ht="12.75">
      <c r="D208" s="4"/>
      <c r="E208" s="4"/>
      <c r="F208" s="4"/>
      <c r="I208" s="4"/>
      <c r="J208" s="4"/>
    </row>
    <row r="209" spans="4:10" ht="12.75">
      <c r="D209" s="4"/>
      <c r="E209" s="4"/>
      <c r="F209" s="4"/>
      <c r="I209" s="4"/>
      <c r="J209" s="4"/>
    </row>
    <row r="210" spans="4:10" ht="12.75">
      <c r="D210" s="4"/>
      <c r="E210" s="4"/>
      <c r="F210" s="4"/>
      <c r="I210" s="4"/>
      <c r="J210" s="4"/>
    </row>
    <row r="211" spans="4:10" ht="12.75">
      <c r="D211" s="4"/>
      <c r="E211" s="4"/>
      <c r="F211" s="4"/>
      <c r="I211" s="4"/>
      <c r="J211" s="4"/>
    </row>
    <row r="212" spans="4:10" ht="12.75">
      <c r="D212" s="4"/>
      <c r="E212" s="4"/>
      <c r="F212" s="4"/>
      <c r="I212" s="4"/>
      <c r="J212" s="4"/>
    </row>
    <row r="213" spans="4:10" ht="12.75">
      <c r="D213" s="4"/>
      <c r="E213" s="4"/>
      <c r="F213" s="4"/>
      <c r="I213" s="4"/>
      <c r="J213" s="4"/>
    </row>
    <row r="214" spans="4:10" ht="12.75">
      <c r="D214" s="4"/>
      <c r="E214" s="4"/>
      <c r="F214" s="4"/>
      <c r="I214" s="4"/>
      <c r="J214" s="4"/>
    </row>
    <row r="215" spans="4:10" ht="12.75">
      <c r="D215" s="4"/>
      <c r="E215" s="4"/>
      <c r="F215" s="4"/>
      <c r="I215" s="4"/>
      <c r="J215" s="4"/>
    </row>
    <row r="216" spans="4:10" ht="12.75">
      <c r="D216" s="4"/>
      <c r="E216" s="4"/>
      <c r="F216" s="4"/>
      <c r="I216" s="4"/>
      <c r="J216" s="4"/>
    </row>
    <row r="217" spans="4:10" ht="12.75">
      <c r="D217" s="4"/>
      <c r="E217" s="4"/>
      <c r="F217" s="4"/>
      <c r="I217" s="4"/>
      <c r="J217" s="4"/>
    </row>
    <row r="218" spans="4:10" ht="12.75">
      <c r="D218" s="4"/>
      <c r="E218" s="4"/>
      <c r="F218" s="4"/>
      <c r="I218" s="4"/>
      <c r="J218" s="4"/>
    </row>
    <row r="219" spans="4:10" ht="12.75">
      <c r="D219" s="4"/>
      <c r="E219" s="4"/>
      <c r="F219" s="4"/>
      <c r="I219" s="4"/>
      <c r="J219" s="4"/>
    </row>
    <row r="220" spans="4:10" ht="12.75">
      <c r="D220" s="4"/>
      <c r="E220" s="4"/>
      <c r="F220" s="4"/>
      <c r="I220" s="4"/>
      <c r="J220" s="4"/>
    </row>
    <row r="221" spans="4:10" ht="12.75">
      <c r="D221" s="4"/>
      <c r="E221" s="4"/>
      <c r="F221" s="4"/>
      <c r="I221" s="4"/>
      <c r="J221" s="4"/>
    </row>
    <row r="222" spans="4:10" ht="12.75">
      <c r="D222" s="4"/>
      <c r="E222" s="4"/>
      <c r="F222" s="4"/>
      <c r="I222" s="4"/>
      <c r="J222" s="4"/>
    </row>
    <row r="223" spans="4:10" ht="12.75">
      <c r="D223" s="4"/>
      <c r="E223" s="4"/>
      <c r="F223" s="4"/>
      <c r="I223" s="4"/>
      <c r="J223" s="4"/>
    </row>
    <row r="224" spans="4:10" ht="12.75">
      <c r="D224" s="4"/>
      <c r="E224" s="4"/>
      <c r="F224" s="4"/>
      <c r="I224" s="4"/>
      <c r="J224" s="4"/>
    </row>
    <row r="225" spans="4:10" ht="12.75">
      <c r="D225" s="4"/>
      <c r="E225" s="4"/>
      <c r="F225" s="4"/>
      <c r="I225" s="4"/>
      <c r="J225" s="4"/>
    </row>
    <row r="226" spans="4:10" ht="12.75">
      <c r="D226" s="4"/>
      <c r="E226" s="4"/>
      <c r="F226" s="4"/>
      <c r="I226" s="4"/>
      <c r="J226" s="4"/>
    </row>
    <row r="227" spans="4:10" ht="12.75">
      <c r="D227" s="4"/>
      <c r="E227" s="4"/>
      <c r="F227" s="4"/>
      <c r="I227" s="4"/>
      <c r="J227" s="4"/>
    </row>
    <row r="228" spans="4:10" ht="12.75">
      <c r="D228" s="4"/>
      <c r="E228" s="4"/>
      <c r="F228" s="4"/>
      <c r="I228" s="4"/>
      <c r="J228" s="4"/>
    </row>
    <row r="229" spans="4:10" ht="12.75">
      <c r="D229" s="4"/>
      <c r="E229" s="4"/>
      <c r="F229" s="4"/>
      <c r="I229" s="4"/>
      <c r="J229" s="4"/>
    </row>
    <row r="230" spans="4:10" ht="12.75">
      <c r="D230" s="4"/>
      <c r="E230" s="4"/>
      <c r="F230" s="4"/>
      <c r="I230" s="4"/>
      <c r="J230" s="4"/>
    </row>
    <row r="231" spans="4:10" ht="12.75">
      <c r="D231" s="4"/>
      <c r="E231" s="4"/>
      <c r="F231" s="4"/>
      <c r="I231" s="4"/>
      <c r="J231" s="4"/>
    </row>
    <row r="232" spans="4:10" ht="12.75">
      <c r="D232" s="4"/>
      <c r="E232" s="4"/>
      <c r="F232" s="4"/>
      <c r="I232" s="4"/>
      <c r="J232" s="4"/>
    </row>
    <row r="233" spans="4:10" ht="12.75">
      <c r="D233" s="4"/>
      <c r="E233" s="4"/>
      <c r="F233" s="4"/>
      <c r="I233" s="4"/>
      <c r="J233" s="4"/>
    </row>
    <row r="234" spans="4:10" ht="12.75">
      <c r="D234" s="4"/>
      <c r="E234" s="4"/>
      <c r="F234" s="4"/>
      <c r="I234" s="4"/>
      <c r="J234" s="4"/>
    </row>
    <row r="235" spans="4:10" ht="12.75">
      <c r="D235" s="4"/>
      <c r="E235" s="4"/>
      <c r="F235" s="4"/>
      <c r="I235" s="4"/>
      <c r="J235" s="4"/>
    </row>
    <row r="236" spans="4:10" ht="12.75">
      <c r="D236" s="4"/>
      <c r="E236" s="4"/>
      <c r="F236" s="4"/>
      <c r="I236" s="4"/>
      <c r="J236" s="4"/>
    </row>
    <row r="237" spans="4:10" ht="12.75">
      <c r="D237" s="4"/>
      <c r="E237" s="4"/>
      <c r="F237" s="4"/>
      <c r="I237" s="4"/>
      <c r="J237" s="4"/>
    </row>
    <row r="238" spans="4:10" ht="12.75">
      <c r="D238" s="4"/>
      <c r="E238" s="4"/>
      <c r="F238" s="4"/>
      <c r="I238" s="4"/>
      <c r="J238" s="4"/>
    </row>
    <row r="239" spans="4:10" ht="12.75">
      <c r="D239" s="4"/>
      <c r="E239" s="4"/>
      <c r="F239" s="4"/>
      <c r="I239" s="4"/>
      <c r="J239" s="4"/>
    </row>
    <row r="240" spans="4:10" ht="12.75">
      <c r="D240" s="4"/>
      <c r="E240" s="4"/>
      <c r="F240" s="4"/>
      <c r="I240" s="4"/>
      <c r="J240" s="4"/>
    </row>
    <row r="241" spans="4:10" ht="12.75">
      <c r="D241" s="4"/>
      <c r="E241" s="4"/>
      <c r="F241" s="4"/>
      <c r="I241" s="4"/>
      <c r="J241" s="4"/>
    </row>
    <row r="242" spans="4:10" ht="12.75">
      <c r="D242" s="4"/>
      <c r="E242" s="4"/>
      <c r="F242" s="4"/>
      <c r="I242" s="4"/>
      <c r="J242" s="4"/>
    </row>
    <row r="243" spans="4:10" ht="12.75">
      <c r="D243" s="4"/>
      <c r="E243" s="4"/>
      <c r="F243" s="4"/>
      <c r="I243" s="4"/>
      <c r="J243" s="4"/>
    </row>
    <row r="244" spans="4:10" ht="12.75">
      <c r="D244" s="4"/>
      <c r="E244" s="4"/>
      <c r="F244" s="4"/>
      <c r="I244" s="4"/>
      <c r="J244" s="4"/>
    </row>
    <row r="245" spans="4:10" ht="12.75">
      <c r="D245" s="4"/>
      <c r="E245" s="4"/>
      <c r="F245" s="4"/>
      <c r="I245" s="4"/>
      <c r="J245" s="4"/>
    </row>
    <row r="246" spans="4:10" ht="12.75">
      <c r="D246" s="4"/>
      <c r="E246" s="4"/>
      <c r="F246" s="4"/>
      <c r="I246" s="4"/>
      <c r="J246" s="4"/>
    </row>
    <row r="247" spans="4:10" ht="12.75">
      <c r="D247" s="4"/>
      <c r="E247" s="4"/>
      <c r="F247" s="4"/>
      <c r="I247" s="4"/>
      <c r="J247" s="4"/>
    </row>
    <row r="248" spans="4:10" ht="12.75">
      <c r="D248" s="4"/>
      <c r="E248" s="4"/>
      <c r="F248" s="4"/>
      <c r="I248" s="4"/>
      <c r="J248" s="4"/>
    </row>
    <row r="249" spans="4:10" ht="12.75">
      <c r="D249" s="4"/>
      <c r="E249" s="4"/>
      <c r="F249" s="4"/>
      <c r="I249" s="4"/>
      <c r="J249" s="4"/>
    </row>
    <row r="250" spans="4:10" ht="12.75">
      <c r="D250" s="4"/>
      <c r="E250" s="4"/>
      <c r="F250" s="4"/>
      <c r="I250" s="4"/>
      <c r="J250" s="4"/>
    </row>
    <row r="251" spans="4:10" ht="12.75">
      <c r="D251" s="4"/>
      <c r="E251" s="4"/>
      <c r="F251" s="4"/>
      <c r="I251" s="4"/>
      <c r="J251" s="4"/>
    </row>
    <row r="252" spans="4:10" ht="12.75">
      <c r="D252" s="4"/>
      <c r="E252" s="4"/>
      <c r="F252" s="4"/>
      <c r="I252" s="4"/>
      <c r="J252" s="4"/>
    </row>
    <row r="253" spans="4:10" ht="12.75">
      <c r="D253" s="4"/>
      <c r="E253" s="4"/>
      <c r="F253" s="4"/>
      <c r="I253" s="4"/>
      <c r="J253" s="4"/>
    </row>
    <row r="254" spans="4:10" ht="12.75">
      <c r="D254" s="4"/>
      <c r="E254" s="4"/>
      <c r="F254" s="4"/>
      <c r="I254" s="4"/>
      <c r="J254" s="4"/>
    </row>
    <row r="255" spans="4:10" ht="12.75">
      <c r="D255" s="4"/>
      <c r="E255" s="4"/>
      <c r="F255" s="4"/>
      <c r="I255" s="4"/>
      <c r="J255" s="4"/>
    </row>
    <row r="256" spans="4:10" ht="12.75">
      <c r="D256" s="4"/>
      <c r="E256" s="4"/>
      <c r="F256" s="4"/>
      <c r="I256" s="4"/>
      <c r="J256" s="4"/>
    </row>
    <row r="257" spans="4:10" ht="12.75">
      <c r="D257" s="4"/>
      <c r="E257" s="4"/>
      <c r="F257" s="4"/>
      <c r="I257" s="4"/>
      <c r="J257" s="4"/>
    </row>
    <row r="258" spans="4:10" ht="12.75">
      <c r="D258" s="4"/>
      <c r="E258" s="4"/>
      <c r="F258" s="4"/>
      <c r="I258" s="4"/>
      <c r="J258" s="4"/>
    </row>
    <row r="259" spans="4:10" ht="12.75">
      <c r="D259" s="4"/>
      <c r="E259" s="4"/>
      <c r="F259" s="4"/>
      <c r="I259" s="4"/>
      <c r="J259" s="4"/>
    </row>
    <row r="260" spans="4:10" ht="12.75">
      <c r="D260" s="4"/>
      <c r="E260" s="4"/>
      <c r="F260" s="4"/>
      <c r="I260" s="4"/>
      <c r="J260" s="4"/>
    </row>
    <row r="261" spans="4:10" ht="12.75">
      <c r="D261" s="4"/>
      <c r="E261" s="4"/>
      <c r="F261" s="4"/>
      <c r="I261" s="4"/>
      <c r="J261" s="4"/>
    </row>
    <row r="262" spans="4:10" ht="12.75">
      <c r="D262" s="4"/>
      <c r="E262" s="4"/>
      <c r="F262" s="4"/>
      <c r="I262" s="4"/>
      <c r="J262" s="4"/>
    </row>
    <row r="263" spans="4:10" ht="12.75">
      <c r="D263" s="4"/>
      <c r="E263" s="4"/>
      <c r="F263" s="4"/>
      <c r="I263" s="4"/>
      <c r="J263" s="4"/>
    </row>
    <row r="264" spans="4:10" ht="12.75">
      <c r="D264" s="4"/>
      <c r="E264" s="4"/>
      <c r="F264" s="4"/>
      <c r="I264" s="4"/>
      <c r="J264" s="4"/>
    </row>
    <row r="265" spans="4:10" ht="12.75">
      <c r="D265" s="4"/>
      <c r="E265" s="4"/>
      <c r="F265" s="4"/>
      <c r="I265" s="4"/>
      <c r="J265" s="4"/>
    </row>
    <row r="266" spans="4:10" ht="12.75">
      <c r="D266" s="4"/>
      <c r="E266" s="4"/>
      <c r="F266" s="4"/>
      <c r="I266" s="4"/>
      <c r="J266" s="4"/>
    </row>
    <row r="267" spans="4:10" ht="12.75">
      <c r="D267" s="4"/>
      <c r="E267" s="4"/>
      <c r="F267" s="4"/>
      <c r="I267" s="4"/>
      <c r="J267" s="4"/>
    </row>
    <row r="268" spans="4:10" ht="12.75">
      <c r="D268" s="4"/>
      <c r="E268" s="4"/>
      <c r="F268" s="4"/>
      <c r="I268" s="4"/>
      <c r="J268" s="4"/>
    </row>
    <row r="269" spans="4:10" ht="12.75">
      <c r="D269" s="4"/>
      <c r="E269" s="4"/>
      <c r="F269" s="4"/>
      <c r="I269" s="4"/>
      <c r="J269" s="4"/>
    </row>
    <row r="270" spans="4:10" ht="12.75">
      <c r="D270" s="4"/>
      <c r="E270" s="4"/>
      <c r="F270" s="4"/>
      <c r="I270" s="4"/>
      <c r="J270" s="4"/>
    </row>
    <row r="271" spans="4:10" ht="12.75">
      <c r="D271" s="4"/>
      <c r="E271" s="4"/>
      <c r="F271" s="4"/>
      <c r="I271" s="4"/>
      <c r="J271" s="4"/>
    </row>
    <row r="272" spans="4:10" ht="12.75">
      <c r="D272" s="4"/>
      <c r="E272" s="4"/>
      <c r="F272" s="4"/>
      <c r="I272" s="4"/>
      <c r="J272" s="4"/>
    </row>
    <row r="273" spans="4:10" ht="12.75">
      <c r="D273" s="4"/>
      <c r="E273" s="4"/>
      <c r="F273" s="4"/>
      <c r="I273" s="4"/>
      <c r="J273" s="4"/>
    </row>
    <row r="274" spans="4:10" ht="12.75">
      <c r="D274" s="4"/>
      <c r="E274" s="4"/>
      <c r="F274" s="4"/>
      <c r="I274" s="4"/>
      <c r="J274" s="4"/>
    </row>
    <row r="275" spans="4:10" ht="12.75">
      <c r="D275" s="4"/>
      <c r="E275" s="4"/>
      <c r="F275" s="4"/>
      <c r="I275" s="4"/>
      <c r="J275" s="4"/>
    </row>
    <row r="276" spans="4:10" ht="12.75">
      <c r="D276" s="4"/>
      <c r="E276" s="4"/>
      <c r="F276" s="4"/>
      <c r="I276" s="4"/>
      <c r="J276" s="4"/>
    </row>
    <row r="277" spans="4:10" ht="12.75">
      <c r="D277" s="4"/>
      <c r="E277" s="4"/>
      <c r="F277" s="4"/>
      <c r="I277" s="4"/>
      <c r="J277" s="4"/>
    </row>
    <row r="278" spans="4:10" ht="12.75">
      <c r="D278" s="4"/>
      <c r="E278" s="4"/>
      <c r="F278" s="4"/>
      <c r="I278" s="4"/>
      <c r="J278" s="4"/>
    </row>
    <row r="279" spans="4:10" ht="12.75">
      <c r="D279" s="4"/>
      <c r="E279" s="4"/>
      <c r="F279" s="4"/>
      <c r="I279" s="4"/>
      <c r="J279" s="4"/>
    </row>
    <row r="280" spans="4:10" ht="12.75">
      <c r="D280" s="4"/>
      <c r="E280" s="4"/>
      <c r="F280" s="4"/>
      <c r="I280" s="4"/>
      <c r="J280" s="4"/>
    </row>
    <row r="281" spans="4:10" ht="12.75">
      <c r="D281" s="4"/>
      <c r="E281" s="4"/>
      <c r="F281" s="4"/>
      <c r="I281" s="4"/>
      <c r="J281" s="4"/>
    </row>
    <row r="282" spans="4:10" ht="12.75">
      <c r="D282" s="4"/>
      <c r="E282" s="4"/>
      <c r="F282" s="4"/>
      <c r="I282" s="4"/>
      <c r="J282" s="4"/>
    </row>
    <row r="283" spans="4:10" ht="12.75">
      <c r="D283" s="4"/>
      <c r="E283" s="4"/>
      <c r="F283" s="4"/>
      <c r="I283" s="4"/>
      <c r="J283" s="4"/>
    </row>
    <row r="284" spans="4:10" ht="12.75">
      <c r="D284" s="4"/>
      <c r="E284" s="4"/>
      <c r="F284" s="4"/>
      <c r="I284" s="4"/>
      <c r="J284" s="4"/>
    </row>
    <row r="285" spans="4:10" ht="12.75">
      <c r="D285" s="4"/>
      <c r="E285" s="4"/>
      <c r="F285" s="4"/>
      <c r="I285" s="4"/>
      <c r="J285" s="4"/>
    </row>
    <row r="286" spans="4:10" ht="12.75">
      <c r="D286" s="4"/>
      <c r="E286" s="4"/>
      <c r="F286" s="4"/>
      <c r="I286" s="4"/>
      <c r="J286" s="4"/>
    </row>
    <row r="287" spans="4:10" ht="12.75">
      <c r="D287" s="4"/>
      <c r="E287" s="4"/>
      <c r="F287" s="4"/>
      <c r="I287" s="4"/>
      <c r="J287" s="4"/>
    </row>
    <row r="288" spans="4:10" ht="12.75">
      <c r="D288" s="4"/>
      <c r="E288" s="4"/>
      <c r="F288" s="4"/>
      <c r="I288" s="4"/>
      <c r="J288" s="4"/>
    </row>
    <row r="289" spans="4:10" ht="12.75">
      <c r="D289" s="4"/>
      <c r="E289" s="4"/>
      <c r="F289" s="4"/>
      <c r="I289" s="4"/>
      <c r="J289" s="4"/>
    </row>
    <row r="290" spans="4:10" ht="12.75">
      <c r="D290" s="4"/>
      <c r="E290" s="4"/>
      <c r="F290" s="4"/>
      <c r="I290" s="4"/>
      <c r="J290" s="4"/>
    </row>
    <row r="291" spans="4:10" ht="12.75">
      <c r="D291" s="4"/>
      <c r="E291" s="4"/>
      <c r="F291" s="4"/>
      <c r="I291" s="4"/>
      <c r="J291" s="4"/>
    </row>
    <row r="292" spans="4:10" ht="12.75">
      <c r="D292" s="4"/>
      <c r="E292" s="4"/>
      <c r="F292" s="4"/>
      <c r="I292" s="4"/>
      <c r="J292" s="4"/>
    </row>
    <row r="293" spans="4:10" ht="12.75">
      <c r="D293" s="4"/>
      <c r="E293" s="4"/>
      <c r="F293" s="4"/>
      <c r="I293" s="4"/>
      <c r="J293" s="4"/>
    </row>
    <row r="294" spans="4:10" ht="12.75">
      <c r="D294" s="4"/>
      <c r="E294" s="4"/>
      <c r="F294" s="4"/>
      <c r="I294" s="4"/>
      <c r="J294" s="4"/>
    </row>
    <row r="295" spans="4:10" ht="12.75">
      <c r="D295" s="4"/>
      <c r="E295" s="4"/>
      <c r="F295" s="4"/>
      <c r="I295" s="4"/>
      <c r="J295" s="4"/>
    </row>
    <row r="296" spans="4:10" ht="12.75">
      <c r="D296" s="4"/>
      <c r="E296" s="4"/>
      <c r="F296" s="4"/>
      <c r="I296" s="4"/>
      <c r="J296" s="4"/>
    </row>
    <row r="297" spans="4:10" ht="12.75">
      <c r="D297" s="4"/>
      <c r="E297" s="4"/>
      <c r="F297" s="4"/>
      <c r="I297" s="4"/>
      <c r="J297" s="4"/>
    </row>
    <row r="298" spans="4:10" ht="12.75">
      <c r="D298" s="4"/>
      <c r="E298" s="4"/>
      <c r="F298" s="4"/>
      <c r="I298" s="4"/>
      <c r="J298" s="4"/>
    </row>
    <row r="299" spans="4:10" ht="12.75">
      <c r="D299" s="4"/>
      <c r="E299" s="4"/>
      <c r="F299" s="4"/>
      <c r="I299" s="4"/>
      <c r="J299" s="4"/>
    </row>
    <row r="300" spans="4:10" ht="12.75">
      <c r="D300" s="4"/>
      <c r="E300" s="4"/>
      <c r="F300" s="4"/>
      <c r="I300" s="4"/>
      <c r="J300" s="4"/>
    </row>
    <row r="301" spans="4:10" ht="12.75">
      <c r="D301" s="4"/>
      <c r="E301" s="4"/>
      <c r="F301" s="4"/>
      <c r="I301" s="4"/>
      <c r="J301" s="4"/>
    </row>
    <row r="302" spans="4:10" ht="12.75">
      <c r="D302" s="4"/>
      <c r="E302" s="4"/>
      <c r="F302" s="4"/>
      <c r="I302" s="4"/>
      <c r="J302" s="4"/>
    </row>
    <row r="303" spans="4:10" ht="12.75">
      <c r="D303" s="4"/>
      <c r="E303" s="4"/>
      <c r="F303" s="4"/>
      <c r="I303" s="4"/>
      <c r="J303" s="4"/>
    </row>
    <row r="304" spans="4:10" ht="12.75">
      <c r="D304" s="4"/>
      <c r="E304" s="4"/>
      <c r="F304" s="4"/>
      <c r="I304" s="4"/>
      <c r="J304" s="4"/>
    </row>
    <row r="305" spans="4:10" ht="12.75">
      <c r="D305" s="4"/>
      <c r="E305" s="4"/>
      <c r="F305" s="4"/>
      <c r="I305" s="4"/>
      <c r="J305" s="4"/>
    </row>
    <row r="306" spans="4:10" ht="12.75">
      <c r="D306" s="4"/>
      <c r="E306" s="4"/>
      <c r="F306" s="4"/>
      <c r="I306" s="4"/>
      <c r="J306" s="4"/>
    </row>
    <row r="307" spans="4:10" ht="12.75">
      <c r="D307" s="4"/>
      <c r="E307" s="4"/>
      <c r="F307" s="4"/>
      <c r="I307" s="4"/>
      <c r="J307" s="4"/>
    </row>
    <row r="308" spans="4:10" ht="12.75">
      <c r="D308" s="4"/>
      <c r="E308" s="4"/>
      <c r="F308" s="4"/>
      <c r="I308" s="4"/>
      <c r="J308" s="4"/>
    </row>
    <row r="309" spans="4:10" ht="12.75">
      <c r="D309" s="4"/>
      <c r="E309" s="4"/>
      <c r="F309" s="4"/>
      <c r="I309" s="4"/>
      <c r="J309" s="4"/>
    </row>
    <row r="310" spans="4:10" ht="12.75">
      <c r="D310" s="4"/>
      <c r="E310" s="4"/>
      <c r="F310" s="4"/>
      <c r="I310" s="4"/>
      <c r="J310" s="4"/>
    </row>
    <row r="311" spans="4:10" ht="12.75">
      <c r="D311" s="4"/>
      <c r="E311" s="4"/>
      <c r="F311" s="4"/>
      <c r="I311" s="4"/>
      <c r="J311" s="4"/>
    </row>
    <row r="312" spans="4:10" ht="12.75">
      <c r="D312" s="4"/>
      <c r="E312" s="4"/>
      <c r="F312" s="4"/>
      <c r="I312" s="4"/>
      <c r="J312" s="4"/>
    </row>
    <row r="313" spans="4:10" ht="12.75">
      <c r="D313" s="4"/>
      <c r="E313" s="4"/>
      <c r="F313" s="4"/>
      <c r="I313" s="4"/>
      <c r="J313" s="4"/>
    </row>
    <row r="314" spans="4:10" ht="12.75">
      <c r="D314" s="4"/>
      <c r="E314" s="4"/>
      <c r="F314" s="4"/>
      <c r="I314" s="4"/>
      <c r="J314" s="4"/>
    </row>
    <row r="315" spans="4:10" ht="12.75">
      <c r="D315" s="4"/>
      <c r="E315" s="4"/>
      <c r="F315" s="4"/>
      <c r="I315" s="4"/>
      <c r="J315" s="4"/>
    </row>
    <row r="316" spans="4:10" ht="12.75">
      <c r="D316" s="4"/>
      <c r="E316" s="4"/>
      <c r="F316" s="4"/>
      <c r="I316" s="4"/>
      <c r="J316" s="4"/>
    </row>
    <row r="317" spans="4:10" ht="12.75">
      <c r="D317" s="4"/>
      <c r="E317" s="4"/>
      <c r="F317" s="4"/>
      <c r="I317" s="4"/>
      <c r="J317" s="4"/>
    </row>
    <row r="318" spans="4:10" ht="12.75">
      <c r="D318" s="4"/>
      <c r="E318" s="4"/>
      <c r="F318" s="4"/>
      <c r="I318" s="4"/>
      <c r="J318" s="4"/>
    </row>
    <row r="319" spans="4:10" ht="12.75">
      <c r="D319" s="4"/>
      <c r="E319" s="4"/>
      <c r="F319" s="4"/>
      <c r="I319" s="4"/>
      <c r="J319" s="4"/>
    </row>
    <row r="320" spans="4:10" ht="12.75">
      <c r="D320" s="4"/>
      <c r="E320" s="4"/>
      <c r="F320" s="4"/>
      <c r="I320" s="4"/>
      <c r="J320" s="4"/>
    </row>
    <row r="321" spans="4:10" ht="12.75">
      <c r="D321" s="4"/>
      <c r="E321" s="4"/>
      <c r="F321" s="4"/>
      <c r="I321" s="4"/>
      <c r="J321" s="4"/>
    </row>
    <row r="322" spans="4:10" ht="12.75">
      <c r="D322" s="4"/>
      <c r="E322" s="4"/>
      <c r="F322" s="4"/>
      <c r="I322" s="4"/>
      <c r="J322" s="4"/>
    </row>
    <row r="323" spans="4:10" ht="12.75">
      <c r="D323" s="4"/>
      <c r="E323" s="4"/>
      <c r="F323" s="4"/>
      <c r="I323" s="4"/>
      <c r="J323" s="4"/>
    </row>
    <row r="324" spans="4:10" ht="12.75">
      <c r="D324" s="4"/>
      <c r="E324" s="4"/>
      <c r="F324" s="4"/>
      <c r="I324" s="4"/>
      <c r="J324" s="4"/>
    </row>
    <row r="325" spans="4:10" ht="12.75">
      <c r="D325" s="4"/>
      <c r="E325" s="4"/>
      <c r="F325" s="4"/>
      <c r="I325" s="4"/>
      <c r="J325" s="4"/>
    </row>
    <row r="326" spans="4:10" ht="12.75">
      <c r="D326" s="4"/>
      <c r="E326" s="4"/>
      <c r="F326" s="4"/>
      <c r="I326" s="4"/>
      <c r="J326" s="4"/>
    </row>
    <row r="327" spans="4:10" ht="12.75">
      <c r="D327" s="4"/>
      <c r="E327" s="4"/>
      <c r="F327" s="4"/>
      <c r="I327" s="4"/>
      <c r="J327" s="4"/>
    </row>
    <row r="328" spans="4:10" ht="12.75">
      <c r="D328" s="4"/>
      <c r="E328" s="4"/>
      <c r="F328" s="4"/>
      <c r="I328" s="4"/>
      <c r="J328" s="4"/>
    </row>
    <row r="329" spans="4:10" ht="12.75">
      <c r="D329" s="4"/>
      <c r="E329" s="4"/>
      <c r="F329" s="4"/>
      <c r="I329" s="4"/>
      <c r="J329" s="4"/>
    </row>
    <row r="330" spans="4:10" ht="12.75">
      <c r="D330" s="4"/>
      <c r="E330" s="4"/>
      <c r="F330" s="4"/>
      <c r="I330" s="4"/>
      <c r="J330" s="4"/>
    </row>
    <row r="331" spans="4:10" ht="12.75">
      <c r="D331" s="4"/>
      <c r="E331" s="4"/>
      <c r="F331" s="4"/>
      <c r="I331" s="4"/>
      <c r="J331" s="4"/>
    </row>
    <row r="332" spans="4:10" ht="12.75">
      <c r="D332" s="4"/>
      <c r="E332" s="4"/>
      <c r="F332" s="4"/>
      <c r="I332" s="4"/>
      <c r="J332" s="4"/>
    </row>
    <row r="333" spans="4:10" ht="12.75">
      <c r="D333" s="4"/>
      <c r="E333" s="4"/>
      <c r="F333" s="4"/>
      <c r="I333" s="4"/>
      <c r="J333" s="4"/>
    </row>
    <row r="334" spans="4:10" ht="12.75">
      <c r="D334" s="4"/>
      <c r="E334" s="4"/>
      <c r="F334" s="4"/>
      <c r="I334" s="4"/>
      <c r="J334" s="4"/>
    </row>
    <row r="335" spans="4:10" ht="12.75">
      <c r="D335" s="4"/>
      <c r="E335" s="4"/>
      <c r="F335" s="4"/>
      <c r="I335" s="4"/>
      <c r="J335" s="4"/>
    </row>
    <row r="336" spans="4:10" ht="12.75">
      <c r="D336" s="4"/>
      <c r="E336" s="4"/>
      <c r="F336" s="4"/>
      <c r="I336" s="4"/>
      <c r="J336" s="4"/>
    </row>
    <row r="337" spans="4:10" ht="12.75">
      <c r="D337" s="4"/>
      <c r="E337" s="4"/>
      <c r="F337" s="4"/>
      <c r="I337" s="4"/>
      <c r="J337" s="4"/>
    </row>
    <row r="338" spans="4:10" ht="12.75">
      <c r="D338" s="4"/>
      <c r="E338" s="4"/>
      <c r="F338" s="4"/>
      <c r="I338" s="4"/>
      <c r="J338" s="4"/>
    </row>
    <row r="339" spans="4:10" ht="12.75">
      <c r="D339" s="4"/>
      <c r="E339" s="4"/>
      <c r="F339" s="4"/>
      <c r="I339" s="4"/>
      <c r="J339" s="4"/>
    </row>
    <row r="340" spans="4:10" ht="12.75">
      <c r="D340" s="4"/>
      <c r="E340" s="4"/>
      <c r="F340" s="4"/>
      <c r="I340" s="4"/>
      <c r="J340" s="4"/>
    </row>
    <row r="341" spans="4:10" ht="12.75">
      <c r="D341" s="4"/>
      <c r="E341" s="4"/>
      <c r="F341" s="4"/>
      <c r="I341" s="4"/>
      <c r="J341" s="4"/>
    </row>
    <row r="342" spans="4:10" ht="12.75">
      <c r="D342" s="4"/>
      <c r="E342" s="4"/>
      <c r="F342" s="4"/>
      <c r="I342" s="4"/>
      <c r="J342" s="4"/>
    </row>
    <row r="343" spans="4:10" ht="12.75">
      <c r="D343" s="4"/>
      <c r="E343" s="4"/>
      <c r="F343" s="4"/>
      <c r="I343" s="4"/>
      <c r="J343" s="4"/>
    </row>
    <row r="344" spans="4:10" ht="12.75">
      <c r="D344" s="4"/>
      <c r="E344" s="4"/>
      <c r="F344" s="4"/>
      <c r="I344" s="4"/>
      <c r="J344" s="4"/>
    </row>
    <row r="345" spans="4:10" ht="12.75">
      <c r="D345" s="4"/>
      <c r="E345" s="4"/>
      <c r="F345" s="4"/>
      <c r="I345" s="4"/>
      <c r="J345" s="4"/>
    </row>
    <row r="346" spans="4:10" ht="12.75">
      <c r="D346" s="4"/>
      <c r="E346" s="4"/>
      <c r="F346" s="4"/>
      <c r="I346" s="4"/>
      <c r="J346" s="4"/>
    </row>
    <row r="347" spans="4:10" ht="12.75">
      <c r="D347" s="4"/>
      <c r="E347" s="4"/>
      <c r="F347" s="4"/>
      <c r="I347" s="4"/>
      <c r="J347" s="4"/>
    </row>
    <row r="348" spans="4:10" ht="12.75">
      <c r="D348" s="4"/>
      <c r="E348" s="4"/>
      <c r="F348" s="4"/>
      <c r="I348" s="4"/>
      <c r="J348" s="4"/>
    </row>
    <row r="349" spans="4:10" ht="12.75">
      <c r="D349" s="4"/>
      <c r="E349" s="4"/>
      <c r="F349" s="4"/>
      <c r="I349" s="4"/>
      <c r="J349" s="4"/>
    </row>
    <row r="350" spans="4:10" ht="12.75">
      <c r="D350" s="4"/>
      <c r="E350" s="4"/>
      <c r="F350" s="4"/>
      <c r="I350" s="4"/>
      <c r="J350" s="4"/>
    </row>
    <row r="351" spans="4:10" ht="12.75">
      <c r="D351" s="4"/>
      <c r="E351" s="4"/>
      <c r="F351" s="4"/>
      <c r="I351" s="4"/>
      <c r="J351" s="4"/>
    </row>
    <row r="352" spans="4:10" ht="12.75">
      <c r="D352" s="4"/>
      <c r="E352" s="4"/>
      <c r="F352" s="4"/>
      <c r="I352" s="4"/>
      <c r="J352" s="4"/>
    </row>
    <row r="353" spans="4:10" ht="12.75">
      <c r="D353" s="4"/>
      <c r="E353" s="4"/>
      <c r="F353" s="4"/>
      <c r="I353" s="4"/>
      <c r="J353" s="4"/>
    </row>
    <row r="354" spans="4:10" ht="12.75">
      <c r="D354" s="4"/>
      <c r="E354" s="4"/>
      <c r="F354" s="4"/>
      <c r="I354" s="4"/>
      <c r="J354" s="4"/>
    </row>
    <row r="355" spans="4:10" ht="12.75">
      <c r="D355" s="4"/>
      <c r="E355" s="4"/>
      <c r="F355" s="4"/>
      <c r="I355" s="4"/>
      <c r="J355" s="4"/>
    </row>
    <row r="356" spans="4:10" ht="12.75">
      <c r="D356" s="4"/>
      <c r="E356" s="4"/>
      <c r="F356" s="4"/>
      <c r="I356" s="4"/>
      <c r="J356" s="4"/>
    </row>
    <row r="357" spans="4:10" ht="12.75">
      <c r="D357" s="4"/>
      <c r="E357" s="4"/>
      <c r="F357" s="4"/>
      <c r="I357" s="4"/>
      <c r="J357" s="4"/>
    </row>
  </sheetData>
  <sheetProtection password="F954" sheet="1" objects="1" scenarios="1"/>
  <mergeCells count="13">
    <mergeCell ref="I15:J15"/>
    <mergeCell ref="L2:L3"/>
    <mergeCell ref="K2:K3"/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05" right="0.05" top="0.590551181102362" bottom="0.590551181102362" header="0.31496062992126" footer="0.31496062992126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2" customWidth="1"/>
    <col min="2" max="2" width="17.8515625" style="2" customWidth="1"/>
    <col min="3" max="3" width="5.00390625" style="2" hidden="1" customWidth="1"/>
    <col min="4" max="6" width="10.7109375" style="2" customWidth="1"/>
    <col min="7" max="8" width="8.7109375" style="2" customWidth="1"/>
    <col min="9" max="10" width="10.7109375" style="2" customWidth="1"/>
    <col min="11" max="11" width="9.28125" style="2" customWidth="1"/>
    <col min="12" max="16384" width="9.140625" style="2" customWidth="1"/>
  </cols>
  <sheetData>
    <row r="1" spans="1:11" s="7" customFormat="1" ht="12.75" customHeight="1">
      <c r="A1" s="5"/>
      <c r="B1" s="93" t="s">
        <v>657</v>
      </c>
      <c r="C1" s="94"/>
      <c r="D1" s="94"/>
      <c r="E1" s="94"/>
      <c r="F1" s="94"/>
      <c r="G1" s="94"/>
      <c r="H1" s="94"/>
      <c r="I1" s="94"/>
      <c r="J1" s="94"/>
      <c r="K1" s="94"/>
    </row>
    <row r="2" spans="1:12" s="10" customFormat="1" ht="30" customHeight="1">
      <c r="A2" s="8"/>
      <c r="B2" s="95" t="s">
        <v>0</v>
      </c>
      <c r="C2" s="97" t="s">
        <v>1</v>
      </c>
      <c r="D2" s="101" t="s">
        <v>2</v>
      </c>
      <c r="E2" s="99" t="s">
        <v>3</v>
      </c>
      <c r="F2" s="99" t="s">
        <v>4</v>
      </c>
      <c r="G2" s="101" t="s">
        <v>650</v>
      </c>
      <c r="H2" s="99" t="s">
        <v>651</v>
      </c>
      <c r="I2" s="111" t="s">
        <v>5</v>
      </c>
      <c r="J2" s="113" t="s">
        <v>6</v>
      </c>
      <c r="K2" s="109" t="s">
        <v>654</v>
      </c>
      <c r="L2" s="109" t="s">
        <v>655</v>
      </c>
    </row>
    <row r="3" spans="1:12" s="10" customFormat="1" ht="30" customHeight="1">
      <c r="A3" s="8"/>
      <c r="B3" s="96"/>
      <c r="C3" s="98"/>
      <c r="D3" s="102"/>
      <c r="E3" s="100"/>
      <c r="F3" s="100"/>
      <c r="G3" s="102"/>
      <c r="H3" s="100"/>
      <c r="I3" s="112"/>
      <c r="J3" s="114"/>
      <c r="K3" s="110"/>
      <c r="L3" s="110"/>
    </row>
    <row r="4" spans="1:12" s="10" customFormat="1" ht="12.75">
      <c r="A4" s="8"/>
      <c r="B4" s="12" t="s">
        <v>7</v>
      </c>
      <c r="C4" s="13"/>
      <c r="D4" s="14"/>
      <c r="E4" s="13"/>
      <c r="F4" s="13"/>
      <c r="G4" s="14"/>
      <c r="H4" s="13"/>
      <c r="I4" s="16"/>
      <c r="J4" s="17"/>
      <c r="K4" s="11"/>
      <c r="L4" s="11"/>
    </row>
    <row r="5" spans="1:12" s="10" customFormat="1" ht="12.75">
      <c r="A5" s="9"/>
      <c r="B5" s="18" t="s">
        <v>8</v>
      </c>
      <c r="C5" s="19" t="s">
        <v>9</v>
      </c>
      <c r="D5" s="43">
        <v>6264428360</v>
      </c>
      <c r="E5" s="20">
        <v>7168539039</v>
      </c>
      <c r="F5" s="20">
        <v>5124365714</v>
      </c>
      <c r="G5" s="38">
        <f>IF($D5=0,0,$F5/$D5)</f>
        <v>0.8180101071504631</v>
      </c>
      <c r="H5" s="38">
        <f>IF($E5=0,0,$F5/$E5)</f>
        <v>0.7148410137855427</v>
      </c>
      <c r="I5" s="23">
        <f>'Detail Capital'!I57</f>
        <v>-242974522</v>
      </c>
      <c r="J5" s="24">
        <f>'Detail Capital'!J57</f>
        <v>2287147847</v>
      </c>
      <c r="K5" s="92">
        <f>ABS(I5)/E5</f>
        <v>0.03389456633745201</v>
      </c>
      <c r="L5" s="92">
        <f>J5/E5</f>
        <v>0.3190535525519093</v>
      </c>
    </row>
    <row r="6" spans="1:12" s="10" customFormat="1" ht="12.75">
      <c r="A6" s="9"/>
      <c r="B6" s="18" t="s">
        <v>10</v>
      </c>
      <c r="C6" s="19" t="s">
        <v>11</v>
      </c>
      <c r="D6" s="43">
        <v>2179414825</v>
      </c>
      <c r="E6" s="20">
        <v>2491541647</v>
      </c>
      <c r="F6" s="20">
        <v>1991551667</v>
      </c>
      <c r="G6" s="38">
        <f>IF($D6=0,0,$F6/$D6)</f>
        <v>0.9138011011740274</v>
      </c>
      <c r="H6" s="38">
        <f>IF($E6=0,0,$F6/$E6)</f>
        <v>0.7993250561948162</v>
      </c>
      <c r="I6" s="23">
        <f>'Detail Capital'!I89</f>
        <v>-109548433</v>
      </c>
      <c r="J6" s="24">
        <f>'Detail Capital'!J89</f>
        <v>609538413</v>
      </c>
      <c r="K6" s="92">
        <f aca="true" t="shared" si="0" ref="K6:K14">ABS(I6)/E6</f>
        <v>0.04396813239381505</v>
      </c>
      <c r="L6" s="92">
        <f aca="true" t="shared" si="1" ref="L6:L14">J6/E6</f>
        <v>0.2446430761989988</v>
      </c>
    </row>
    <row r="7" spans="1:12" s="10" customFormat="1" ht="12.75">
      <c r="A7" s="9"/>
      <c r="B7" s="18" t="s">
        <v>12</v>
      </c>
      <c r="C7" s="19" t="s">
        <v>13</v>
      </c>
      <c r="D7" s="43">
        <v>12775384448</v>
      </c>
      <c r="E7" s="20">
        <v>13168848452</v>
      </c>
      <c r="F7" s="20">
        <v>11771314942</v>
      </c>
      <c r="G7" s="38">
        <f aca="true" t="shared" si="2" ref="G7:G14">IF($D7=0,0,$F7/$D7)</f>
        <v>0.9214059263666865</v>
      </c>
      <c r="H7" s="38">
        <f aca="true" t="shared" si="3" ref="H7:H14">IF($E7=0,0,$F7/$E7)</f>
        <v>0.8938757997638167</v>
      </c>
      <c r="I7" s="23">
        <f>'Detail Capital'!I107</f>
        <v>-5065545</v>
      </c>
      <c r="J7" s="24">
        <f>'Detail Capital'!J107</f>
        <v>1402599055</v>
      </c>
      <c r="K7" s="92">
        <f t="shared" si="0"/>
        <v>0.00038466119634254564</v>
      </c>
      <c r="L7" s="92">
        <f t="shared" si="1"/>
        <v>0.1065088614325258</v>
      </c>
    </row>
    <row r="8" spans="1:12" s="10" customFormat="1" ht="12.75">
      <c r="A8" s="9"/>
      <c r="B8" s="18" t="s">
        <v>14</v>
      </c>
      <c r="C8" s="19" t="s">
        <v>15</v>
      </c>
      <c r="D8" s="43">
        <v>10848900785</v>
      </c>
      <c r="E8" s="20">
        <v>10902682806</v>
      </c>
      <c r="F8" s="20">
        <v>8152242186</v>
      </c>
      <c r="G8" s="38">
        <f t="shared" si="2"/>
        <v>0.7514348547893002</v>
      </c>
      <c r="H8" s="38">
        <f t="shared" si="3"/>
        <v>0.747728089595859</v>
      </c>
      <c r="I8" s="23">
        <f>'Detail Capital'!I182</f>
        <v>-82406089</v>
      </c>
      <c r="J8" s="24">
        <f>'Detail Capital'!J182</f>
        <v>2832846709</v>
      </c>
      <c r="K8" s="92">
        <f t="shared" si="0"/>
        <v>0.007558331326914327</v>
      </c>
      <c r="L8" s="92">
        <f t="shared" si="1"/>
        <v>0.2598302417310553</v>
      </c>
    </row>
    <row r="9" spans="1:12" s="10" customFormat="1" ht="12.75">
      <c r="A9" s="9"/>
      <c r="B9" s="18" t="s">
        <v>16</v>
      </c>
      <c r="C9" s="19" t="s">
        <v>17</v>
      </c>
      <c r="D9" s="43">
        <v>4363418126</v>
      </c>
      <c r="E9" s="20">
        <v>4448767977</v>
      </c>
      <c r="F9" s="20">
        <v>2723843965</v>
      </c>
      <c r="G9" s="38">
        <f t="shared" si="2"/>
        <v>0.6242454622374184</v>
      </c>
      <c r="H9" s="38">
        <f t="shared" si="3"/>
        <v>0.6122692797381643</v>
      </c>
      <c r="I9" s="23">
        <f>'Detail Capital'!I220</f>
        <v>-53075716</v>
      </c>
      <c r="J9" s="24">
        <f>'Detail Capital'!J220</f>
        <v>1777999728</v>
      </c>
      <c r="K9" s="92">
        <f t="shared" si="0"/>
        <v>0.01193043023920328</v>
      </c>
      <c r="L9" s="92">
        <f t="shared" si="1"/>
        <v>0.39966115050103906</v>
      </c>
    </row>
    <row r="10" spans="1:12" s="10" customFormat="1" ht="12.75">
      <c r="A10" s="9"/>
      <c r="B10" s="18" t="s">
        <v>18</v>
      </c>
      <c r="C10" s="19" t="s">
        <v>19</v>
      </c>
      <c r="D10" s="43">
        <v>2887346415</v>
      </c>
      <c r="E10" s="20">
        <v>2964368685</v>
      </c>
      <c r="F10" s="20">
        <v>1492306604</v>
      </c>
      <c r="G10" s="38">
        <f t="shared" si="2"/>
        <v>0.5168436306247652</v>
      </c>
      <c r="H10" s="38">
        <f t="shared" si="3"/>
        <v>0.5034146432430013</v>
      </c>
      <c r="I10" s="23">
        <f>'Detail Capital'!I247</f>
        <v>-139893404</v>
      </c>
      <c r="J10" s="24">
        <f>'Detail Capital'!J247</f>
        <v>1611955485</v>
      </c>
      <c r="K10" s="92">
        <f t="shared" si="0"/>
        <v>0.047191634666725</v>
      </c>
      <c r="L10" s="92">
        <f t="shared" si="1"/>
        <v>0.5437769914237237</v>
      </c>
    </row>
    <row r="11" spans="1:12" s="10" customFormat="1" ht="12.75">
      <c r="A11" s="9"/>
      <c r="B11" s="18" t="s">
        <v>20</v>
      </c>
      <c r="C11" s="19" t="s">
        <v>21</v>
      </c>
      <c r="D11" s="43">
        <v>3148099526</v>
      </c>
      <c r="E11" s="20">
        <v>3470233555</v>
      </c>
      <c r="F11" s="20">
        <v>2443049004</v>
      </c>
      <c r="G11" s="38">
        <f t="shared" si="2"/>
        <v>0.7760393163630875</v>
      </c>
      <c r="H11" s="38">
        <f t="shared" si="3"/>
        <v>0.704001320164746</v>
      </c>
      <c r="I11" s="23">
        <f>'Detail Capital'!I277</f>
        <v>-17295033</v>
      </c>
      <c r="J11" s="24">
        <f>'Detail Capital'!J277</f>
        <v>1044479584</v>
      </c>
      <c r="K11" s="92">
        <f t="shared" si="0"/>
        <v>0.0049838239201741566</v>
      </c>
      <c r="L11" s="92">
        <f t="shared" si="1"/>
        <v>0.30098250375542807</v>
      </c>
    </row>
    <row r="12" spans="1:12" s="10" customFormat="1" ht="12.75">
      <c r="A12" s="9"/>
      <c r="B12" s="18" t="s">
        <v>22</v>
      </c>
      <c r="C12" s="19" t="s">
        <v>23</v>
      </c>
      <c r="D12" s="43">
        <v>1259865587</v>
      </c>
      <c r="E12" s="20">
        <v>1262275122</v>
      </c>
      <c r="F12" s="20">
        <v>873598210</v>
      </c>
      <c r="G12" s="38">
        <f t="shared" si="2"/>
        <v>0.6934058831468027</v>
      </c>
      <c r="H12" s="38">
        <f t="shared" si="3"/>
        <v>0.6920822527309541</v>
      </c>
      <c r="I12" s="23">
        <f>'Detail Capital'!I317</f>
        <v>-63190156</v>
      </c>
      <c r="J12" s="24">
        <f>'Detail Capital'!J317</f>
        <v>451867068</v>
      </c>
      <c r="K12" s="92">
        <f t="shared" si="0"/>
        <v>0.05006052555316067</v>
      </c>
      <c r="L12" s="92">
        <f t="shared" si="1"/>
        <v>0.3579782728222065</v>
      </c>
    </row>
    <row r="13" spans="1:12" s="10" customFormat="1" ht="12.75">
      <c r="A13" s="9"/>
      <c r="B13" s="18" t="s">
        <v>24</v>
      </c>
      <c r="C13" s="19" t="s">
        <v>25</v>
      </c>
      <c r="D13" s="43">
        <v>8063877994</v>
      </c>
      <c r="E13" s="20">
        <v>8485866955</v>
      </c>
      <c r="F13" s="20">
        <v>7106639276</v>
      </c>
      <c r="G13" s="38">
        <f t="shared" si="2"/>
        <v>0.8812930058326475</v>
      </c>
      <c r="H13" s="38">
        <f t="shared" si="3"/>
        <v>0.8374676758056714</v>
      </c>
      <c r="I13" s="23">
        <f>'Detail Capital'!I356</f>
        <v>-22123475</v>
      </c>
      <c r="J13" s="24">
        <f>'Detail Capital'!J356</f>
        <v>1401351154</v>
      </c>
      <c r="K13" s="92">
        <f t="shared" si="0"/>
        <v>0.002607096613383093</v>
      </c>
      <c r="L13" s="92">
        <f t="shared" si="1"/>
        <v>0.16513942080771168</v>
      </c>
    </row>
    <row r="14" spans="1:12" s="10" customFormat="1" ht="12.75">
      <c r="A14" s="25"/>
      <c r="B14" s="26" t="s">
        <v>648</v>
      </c>
      <c r="C14" s="27"/>
      <c r="D14" s="29">
        <f>SUM(D5:D13)</f>
        <v>51790736066</v>
      </c>
      <c r="E14" s="28">
        <f>SUM(E5:E13)</f>
        <v>54363124238</v>
      </c>
      <c r="F14" s="28">
        <f>SUM(F5:F13)</f>
        <v>41678911568</v>
      </c>
      <c r="G14" s="39">
        <f t="shared" si="2"/>
        <v>0.8047561153578914</v>
      </c>
      <c r="H14" s="39">
        <f t="shared" si="3"/>
        <v>0.7666761642603739</v>
      </c>
      <c r="I14" s="40">
        <f>SUM(I5:I13)</f>
        <v>-735572373</v>
      </c>
      <c r="J14" s="40">
        <f>SUM(J5:J13)</f>
        <v>13419785043</v>
      </c>
      <c r="K14" s="91">
        <f t="shared" si="0"/>
        <v>0.013530722954399896</v>
      </c>
      <c r="L14" s="91">
        <f t="shared" si="1"/>
        <v>0.24685455869402603</v>
      </c>
    </row>
    <row r="15" spans="1:12" ht="13.5">
      <c r="A15" s="1"/>
      <c r="B15" s="89"/>
      <c r="C15" s="87"/>
      <c r="D15" s="86"/>
      <c r="E15" s="86"/>
      <c r="F15" s="86"/>
      <c r="G15" s="83"/>
      <c r="H15" s="82" t="s">
        <v>653</v>
      </c>
      <c r="I15" s="107">
        <f>SUM(I14:J14)</f>
        <v>12684212670</v>
      </c>
      <c r="J15" s="108"/>
      <c r="K15" s="87"/>
      <c r="L15" s="90"/>
    </row>
    <row r="16" spans="2:10" ht="13.5">
      <c r="B16" s="37" t="s">
        <v>649</v>
      </c>
      <c r="D16" s="4"/>
      <c r="E16" s="4"/>
      <c r="F16" s="4"/>
      <c r="I16" s="4"/>
      <c r="J16" s="4"/>
    </row>
    <row r="17" spans="4:10" ht="12.75">
      <c r="D17" s="4"/>
      <c r="E17" s="4"/>
      <c r="F17" s="4"/>
      <c r="I17" s="4"/>
      <c r="J17" s="4"/>
    </row>
    <row r="18" spans="4:10" ht="12.75">
      <c r="D18" s="4"/>
      <c r="E18" s="4"/>
      <c r="F18" s="4"/>
      <c r="I18" s="4"/>
      <c r="J18" s="4"/>
    </row>
    <row r="19" spans="4:10" ht="12.75">
      <c r="D19" s="4"/>
      <c r="E19" s="4"/>
      <c r="F19" s="4"/>
      <c r="I19" s="4"/>
      <c r="J19" s="4"/>
    </row>
    <row r="20" spans="4:10" ht="12.75">
      <c r="D20" s="4"/>
      <c r="E20" s="4"/>
      <c r="F20" s="4"/>
      <c r="I20" s="4"/>
      <c r="J20" s="4"/>
    </row>
    <row r="21" spans="4:10" ht="12.75">
      <c r="D21" s="4"/>
      <c r="E21" s="4"/>
      <c r="F21" s="4"/>
      <c r="I21" s="4"/>
      <c r="J21" s="4"/>
    </row>
    <row r="22" spans="4:10" ht="12.75">
      <c r="D22" s="4"/>
      <c r="E22" s="4"/>
      <c r="F22" s="4"/>
      <c r="I22" s="4"/>
      <c r="J22" s="4"/>
    </row>
    <row r="23" spans="4:10" ht="12.75">
      <c r="D23" s="4"/>
      <c r="E23" s="4"/>
      <c r="F23" s="4"/>
      <c r="I23" s="4"/>
      <c r="J23" s="4"/>
    </row>
    <row r="24" spans="4:10" ht="12.75">
      <c r="D24" s="4"/>
      <c r="E24" s="4"/>
      <c r="F24" s="4"/>
      <c r="I24" s="4"/>
      <c r="J24" s="4"/>
    </row>
    <row r="25" spans="4:10" ht="12.75">
      <c r="D25" s="4"/>
      <c r="E25" s="4"/>
      <c r="F25" s="4"/>
      <c r="I25" s="4"/>
      <c r="J25" s="4"/>
    </row>
    <row r="26" spans="4:10" ht="12.75">
      <c r="D26" s="4"/>
      <c r="E26" s="4"/>
      <c r="F26" s="4"/>
      <c r="I26" s="4"/>
      <c r="J26" s="4"/>
    </row>
    <row r="27" spans="4:10" ht="12.75">
      <c r="D27" s="4"/>
      <c r="E27" s="4"/>
      <c r="F27" s="4"/>
      <c r="I27" s="4"/>
      <c r="J27" s="4"/>
    </row>
    <row r="28" spans="4:10" ht="12.75">
      <c r="D28" s="4"/>
      <c r="E28" s="4"/>
      <c r="F28" s="4"/>
      <c r="I28" s="4"/>
      <c r="J28" s="4"/>
    </row>
    <row r="29" spans="4:10" ht="12.75">
      <c r="D29" s="4"/>
      <c r="E29" s="4"/>
      <c r="F29" s="4"/>
      <c r="I29" s="4"/>
      <c r="J29" s="4"/>
    </row>
    <row r="30" spans="4:10" ht="12.75">
      <c r="D30" s="4"/>
      <c r="E30" s="4"/>
      <c r="F30" s="4"/>
      <c r="I30" s="4"/>
      <c r="J30" s="4"/>
    </row>
    <row r="31" spans="4:10" ht="12.75">
      <c r="D31" s="4"/>
      <c r="E31" s="4"/>
      <c r="F31" s="4"/>
      <c r="I31" s="4"/>
      <c r="J31" s="4"/>
    </row>
    <row r="32" spans="4:10" ht="12.75">
      <c r="D32" s="4"/>
      <c r="E32" s="4"/>
      <c r="F32" s="4"/>
      <c r="I32" s="4"/>
      <c r="J32" s="4"/>
    </row>
    <row r="33" spans="4:10" ht="12.75">
      <c r="D33" s="4"/>
      <c r="E33" s="4"/>
      <c r="F33" s="4"/>
      <c r="I33" s="4"/>
      <c r="J33" s="4"/>
    </row>
    <row r="34" spans="4:10" ht="12.75">
      <c r="D34" s="4"/>
      <c r="E34" s="4"/>
      <c r="F34" s="4"/>
      <c r="I34" s="4"/>
      <c r="J34" s="4"/>
    </row>
    <row r="35" spans="4:10" ht="12.75">
      <c r="D35" s="4"/>
      <c r="E35" s="4"/>
      <c r="F35" s="4"/>
      <c r="I35" s="4"/>
      <c r="J35" s="4"/>
    </row>
    <row r="36" spans="4:10" ht="12.75">
      <c r="D36" s="4"/>
      <c r="E36" s="4"/>
      <c r="F36" s="4"/>
      <c r="I36" s="4"/>
      <c r="J36" s="4"/>
    </row>
    <row r="37" spans="4:10" ht="12.75">
      <c r="D37" s="4"/>
      <c r="E37" s="4"/>
      <c r="F37" s="4"/>
      <c r="I37" s="4"/>
      <c r="J37" s="4"/>
    </row>
    <row r="38" spans="4:10" ht="12.75">
      <c r="D38" s="4"/>
      <c r="E38" s="4"/>
      <c r="F38" s="4"/>
      <c r="I38" s="4"/>
      <c r="J38" s="4"/>
    </row>
    <row r="39" spans="4:10" ht="12.75">
      <c r="D39" s="4"/>
      <c r="E39" s="4"/>
      <c r="F39" s="4"/>
      <c r="I39" s="4"/>
      <c r="J39" s="4"/>
    </row>
    <row r="40" spans="4:10" ht="12.75">
      <c r="D40" s="4"/>
      <c r="E40" s="4"/>
      <c r="F40" s="4"/>
      <c r="I40" s="4"/>
      <c r="J40" s="4"/>
    </row>
    <row r="41" spans="4:10" ht="12.75">
      <c r="D41" s="4"/>
      <c r="E41" s="4"/>
      <c r="F41" s="4"/>
      <c r="I41" s="4"/>
      <c r="J41" s="4"/>
    </row>
    <row r="42" spans="4:10" ht="12.75">
      <c r="D42" s="4"/>
      <c r="E42" s="4"/>
      <c r="F42" s="4"/>
      <c r="I42" s="4"/>
      <c r="J42" s="4"/>
    </row>
    <row r="43" spans="4:10" ht="12.75">
      <c r="D43" s="4"/>
      <c r="E43" s="4"/>
      <c r="F43" s="4"/>
      <c r="I43" s="4"/>
      <c r="J43" s="4"/>
    </row>
    <row r="44" spans="4:10" ht="12.75">
      <c r="D44" s="4"/>
      <c r="E44" s="4"/>
      <c r="F44" s="4"/>
      <c r="I44" s="4"/>
      <c r="J44" s="4"/>
    </row>
    <row r="45" spans="4:10" ht="12.75">
      <c r="D45" s="4"/>
      <c r="E45" s="4"/>
      <c r="F45" s="4"/>
      <c r="I45" s="4"/>
      <c r="J45" s="4"/>
    </row>
    <row r="46" spans="4:10" ht="12.75">
      <c r="D46" s="4"/>
      <c r="E46" s="4"/>
      <c r="F46" s="4"/>
      <c r="I46" s="4"/>
      <c r="J46" s="4"/>
    </row>
    <row r="47" spans="4:10" ht="12.75">
      <c r="D47" s="4"/>
      <c r="E47" s="4"/>
      <c r="F47" s="4"/>
      <c r="I47" s="4"/>
      <c r="J47" s="4"/>
    </row>
    <row r="48" spans="4:10" ht="12.75">
      <c r="D48" s="4"/>
      <c r="E48" s="4"/>
      <c r="F48" s="4"/>
      <c r="I48" s="4"/>
      <c r="J48" s="4"/>
    </row>
    <row r="49" spans="4:10" ht="12.75">
      <c r="D49" s="4"/>
      <c r="E49" s="4"/>
      <c r="F49" s="4"/>
      <c r="I49" s="4"/>
      <c r="J49" s="4"/>
    </row>
    <row r="50" spans="4:10" ht="12.75">
      <c r="D50" s="4"/>
      <c r="E50" s="4"/>
      <c r="F50" s="4"/>
      <c r="I50" s="4"/>
      <c r="J50" s="4"/>
    </row>
    <row r="51" spans="4:10" ht="12.75">
      <c r="D51" s="4"/>
      <c r="E51" s="4"/>
      <c r="F51" s="4"/>
      <c r="I51" s="4"/>
      <c r="J51" s="4"/>
    </row>
    <row r="52" spans="4:10" ht="12.75">
      <c r="D52" s="4"/>
      <c r="E52" s="4"/>
      <c r="F52" s="4"/>
      <c r="I52" s="4"/>
      <c r="J52" s="4"/>
    </row>
    <row r="53" spans="4:10" ht="12.75">
      <c r="D53" s="4"/>
      <c r="E53" s="4"/>
      <c r="F53" s="4"/>
      <c r="I53" s="4"/>
      <c r="J53" s="4"/>
    </row>
    <row r="54" spans="4:10" ht="12.75">
      <c r="D54" s="4"/>
      <c r="E54" s="4"/>
      <c r="F54" s="4"/>
      <c r="I54" s="4"/>
      <c r="J54" s="4"/>
    </row>
    <row r="55" spans="4:10" ht="12.75">
      <c r="D55" s="4"/>
      <c r="E55" s="4"/>
      <c r="F55" s="4"/>
      <c r="I55" s="4"/>
      <c r="J55" s="4"/>
    </row>
    <row r="56" spans="4:10" ht="12.75">
      <c r="D56" s="4"/>
      <c r="E56" s="4"/>
      <c r="F56" s="4"/>
      <c r="I56" s="4"/>
      <c r="J56" s="4"/>
    </row>
    <row r="57" spans="4:10" ht="12.75">
      <c r="D57" s="4"/>
      <c r="E57" s="4"/>
      <c r="F57" s="4"/>
      <c r="I57" s="4"/>
      <c r="J57" s="4"/>
    </row>
    <row r="58" spans="4:10" ht="12.75">
      <c r="D58" s="4"/>
      <c r="E58" s="4"/>
      <c r="F58" s="4"/>
      <c r="I58" s="4"/>
      <c r="J58" s="4"/>
    </row>
    <row r="59" spans="4:10" ht="12.75">
      <c r="D59" s="4"/>
      <c r="E59" s="4"/>
      <c r="F59" s="4"/>
      <c r="I59" s="4"/>
      <c r="J59" s="4"/>
    </row>
    <row r="60" spans="4:10" ht="12.75">
      <c r="D60" s="4"/>
      <c r="E60" s="4"/>
      <c r="F60" s="4"/>
      <c r="I60" s="4"/>
      <c r="J60" s="4"/>
    </row>
    <row r="61" spans="4:10" ht="12.75">
      <c r="D61" s="4"/>
      <c r="E61" s="4"/>
      <c r="F61" s="4"/>
      <c r="I61" s="4"/>
      <c r="J61" s="4"/>
    </row>
    <row r="62" spans="4:10" ht="12.75">
      <c r="D62" s="4"/>
      <c r="E62" s="4"/>
      <c r="F62" s="4"/>
      <c r="I62" s="4"/>
      <c r="J62" s="4"/>
    </row>
    <row r="63" spans="4:10" ht="12.75">
      <c r="D63" s="4"/>
      <c r="E63" s="4"/>
      <c r="F63" s="4"/>
      <c r="I63" s="4"/>
      <c r="J63" s="4"/>
    </row>
    <row r="64" spans="4:10" ht="12.75">
      <c r="D64" s="4"/>
      <c r="E64" s="4"/>
      <c r="F64" s="4"/>
      <c r="I64" s="4"/>
      <c r="J64" s="4"/>
    </row>
    <row r="65" spans="4:10" ht="12.75">
      <c r="D65" s="4"/>
      <c r="E65" s="4"/>
      <c r="F65" s="4"/>
      <c r="I65" s="4"/>
      <c r="J65" s="4"/>
    </row>
    <row r="66" spans="4:10" ht="12.75">
      <c r="D66" s="4"/>
      <c r="E66" s="4"/>
      <c r="F66" s="4"/>
      <c r="I66" s="4"/>
      <c r="J66" s="4"/>
    </row>
    <row r="67" spans="4:10" ht="12.75">
      <c r="D67" s="4"/>
      <c r="E67" s="4"/>
      <c r="F67" s="4"/>
      <c r="I67" s="4"/>
      <c r="J67" s="4"/>
    </row>
    <row r="68" spans="4:10" ht="12.75">
      <c r="D68" s="4"/>
      <c r="E68" s="4"/>
      <c r="F68" s="4"/>
      <c r="I68" s="4"/>
      <c r="J68" s="4"/>
    </row>
    <row r="69" spans="4:10" ht="12.75">
      <c r="D69" s="4"/>
      <c r="E69" s="4"/>
      <c r="F69" s="4"/>
      <c r="I69" s="4"/>
      <c r="J69" s="4"/>
    </row>
    <row r="70" spans="4:10" ht="12.75">
      <c r="D70" s="4"/>
      <c r="E70" s="4"/>
      <c r="F70" s="4"/>
      <c r="I70" s="4"/>
      <c r="J70" s="4"/>
    </row>
    <row r="71" spans="4:10" ht="12.75">
      <c r="D71" s="4"/>
      <c r="E71" s="4"/>
      <c r="F71" s="4"/>
      <c r="I71" s="4"/>
      <c r="J71" s="4"/>
    </row>
    <row r="72" spans="4:10" ht="12.75">
      <c r="D72" s="4"/>
      <c r="E72" s="4"/>
      <c r="F72" s="4"/>
      <c r="I72" s="4"/>
      <c r="J72" s="4"/>
    </row>
    <row r="73" spans="4:10" ht="12.75">
      <c r="D73" s="4"/>
      <c r="E73" s="4"/>
      <c r="F73" s="4"/>
      <c r="I73" s="4"/>
      <c r="J73" s="4"/>
    </row>
    <row r="74" spans="4:10" ht="12.75">
      <c r="D74" s="4"/>
      <c r="E74" s="4"/>
      <c r="F74" s="4"/>
      <c r="I74" s="4"/>
      <c r="J74" s="4"/>
    </row>
    <row r="75" spans="4:10" ht="12.75">
      <c r="D75" s="4"/>
      <c r="E75" s="4"/>
      <c r="F75" s="4"/>
      <c r="I75" s="4"/>
      <c r="J75" s="4"/>
    </row>
    <row r="76" spans="4:10" ht="12.75">
      <c r="D76" s="4"/>
      <c r="E76" s="4"/>
      <c r="F76" s="4"/>
      <c r="I76" s="4"/>
      <c r="J76" s="4"/>
    </row>
    <row r="77" spans="4:10" ht="12.75">
      <c r="D77" s="4"/>
      <c r="E77" s="4"/>
      <c r="F77" s="4"/>
      <c r="I77" s="4"/>
      <c r="J77" s="4"/>
    </row>
    <row r="78" spans="4:10" ht="12.75">
      <c r="D78" s="4"/>
      <c r="E78" s="4"/>
      <c r="F78" s="4"/>
      <c r="I78" s="4"/>
      <c r="J78" s="4"/>
    </row>
    <row r="79" spans="4:10" ht="12.75">
      <c r="D79" s="4"/>
      <c r="E79" s="4"/>
      <c r="F79" s="4"/>
      <c r="I79" s="4"/>
      <c r="J79" s="4"/>
    </row>
    <row r="80" spans="4:10" ht="12.75">
      <c r="D80" s="4"/>
      <c r="E80" s="4"/>
      <c r="F80" s="4"/>
      <c r="I80" s="4"/>
      <c r="J80" s="4"/>
    </row>
    <row r="81" spans="4:10" ht="12.75">
      <c r="D81" s="4"/>
      <c r="E81" s="4"/>
      <c r="F81" s="4"/>
      <c r="I81" s="4"/>
      <c r="J81" s="4"/>
    </row>
    <row r="82" spans="4:10" ht="12.75">
      <c r="D82" s="4"/>
      <c r="E82" s="4"/>
      <c r="F82" s="4"/>
      <c r="I82" s="4"/>
      <c r="J82" s="4"/>
    </row>
    <row r="83" spans="4:10" ht="12.75">
      <c r="D83" s="4"/>
      <c r="E83" s="4"/>
      <c r="F83" s="4"/>
      <c r="I83" s="4"/>
      <c r="J83" s="4"/>
    </row>
    <row r="84" spans="4:10" ht="12.75">
      <c r="D84" s="4"/>
      <c r="E84" s="4"/>
      <c r="F84" s="4"/>
      <c r="I84" s="4"/>
      <c r="J84" s="4"/>
    </row>
    <row r="85" spans="4:10" ht="12.75">
      <c r="D85" s="4"/>
      <c r="E85" s="4"/>
      <c r="F85" s="4"/>
      <c r="I85" s="4"/>
      <c r="J85" s="4"/>
    </row>
    <row r="86" spans="4:10" ht="12.75">
      <c r="D86" s="4"/>
      <c r="E86" s="4"/>
      <c r="F86" s="4"/>
      <c r="I86" s="4"/>
      <c r="J86" s="4"/>
    </row>
    <row r="87" spans="4:10" ht="12.75">
      <c r="D87" s="4"/>
      <c r="E87" s="4"/>
      <c r="F87" s="4"/>
      <c r="I87" s="4"/>
      <c r="J87" s="4"/>
    </row>
    <row r="88" spans="4:10" ht="12.75">
      <c r="D88" s="4"/>
      <c r="E88" s="4"/>
      <c r="F88" s="4"/>
      <c r="I88" s="4"/>
      <c r="J88" s="4"/>
    </row>
    <row r="89" spans="4:10" ht="12.75">
      <c r="D89" s="4"/>
      <c r="E89" s="4"/>
      <c r="F89" s="4"/>
      <c r="I89" s="4"/>
      <c r="J89" s="4"/>
    </row>
    <row r="90" spans="4:10" ht="12.75">
      <c r="D90" s="4"/>
      <c r="E90" s="4"/>
      <c r="F90" s="4"/>
      <c r="I90" s="4"/>
      <c r="J90" s="4"/>
    </row>
    <row r="91" spans="4:10" ht="12.75">
      <c r="D91" s="4"/>
      <c r="E91" s="4"/>
      <c r="F91" s="4"/>
      <c r="I91" s="4"/>
      <c r="J91" s="4"/>
    </row>
    <row r="92" spans="4:10" ht="12.75">
      <c r="D92" s="4"/>
      <c r="E92" s="4"/>
      <c r="F92" s="4"/>
      <c r="I92" s="4"/>
      <c r="J92" s="4"/>
    </row>
    <row r="93" spans="4:10" ht="12.75">
      <c r="D93" s="4"/>
      <c r="E93" s="4"/>
      <c r="F93" s="4"/>
      <c r="I93" s="4"/>
      <c r="J93" s="4"/>
    </row>
    <row r="94" spans="4:10" ht="12.75">
      <c r="D94" s="4"/>
      <c r="E94" s="4"/>
      <c r="F94" s="4"/>
      <c r="I94" s="4"/>
      <c r="J94" s="4"/>
    </row>
    <row r="95" spans="4:10" ht="12.75">
      <c r="D95" s="4"/>
      <c r="E95" s="4"/>
      <c r="F95" s="4"/>
      <c r="I95" s="4"/>
      <c r="J95" s="4"/>
    </row>
    <row r="96" spans="4:10" ht="12.75">
      <c r="D96" s="4"/>
      <c r="E96" s="4"/>
      <c r="F96" s="4"/>
      <c r="I96" s="4"/>
      <c r="J96" s="4"/>
    </row>
    <row r="97" spans="4:10" ht="12.75">
      <c r="D97" s="4"/>
      <c r="E97" s="4"/>
      <c r="F97" s="4"/>
      <c r="I97" s="4"/>
      <c r="J97" s="4"/>
    </row>
    <row r="98" spans="4:10" ht="12.75">
      <c r="D98" s="4"/>
      <c r="E98" s="4"/>
      <c r="F98" s="4"/>
      <c r="I98" s="4"/>
      <c r="J98" s="4"/>
    </row>
    <row r="99" spans="4:10" ht="12.75">
      <c r="D99" s="4"/>
      <c r="E99" s="4"/>
      <c r="F99" s="4"/>
      <c r="I99" s="4"/>
      <c r="J99" s="4"/>
    </row>
    <row r="100" spans="4:10" ht="12.75">
      <c r="D100" s="4"/>
      <c r="E100" s="4"/>
      <c r="F100" s="4"/>
      <c r="I100" s="4"/>
      <c r="J100" s="4"/>
    </row>
    <row r="101" spans="4:10" ht="12.75">
      <c r="D101" s="4"/>
      <c r="E101" s="4"/>
      <c r="F101" s="4"/>
      <c r="I101" s="4"/>
      <c r="J101" s="4"/>
    </row>
    <row r="102" spans="4:10" ht="12.75">
      <c r="D102" s="4"/>
      <c r="E102" s="4"/>
      <c r="F102" s="4"/>
      <c r="I102" s="4"/>
      <c r="J102" s="4"/>
    </row>
    <row r="103" spans="4:10" ht="12.75">
      <c r="D103" s="4"/>
      <c r="E103" s="4"/>
      <c r="F103" s="4"/>
      <c r="I103" s="4"/>
      <c r="J103" s="4"/>
    </row>
    <row r="104" spans="4:10" ht="12.75">
      <c r="D104" s="4"/>
      <c r="E104" s="4"/>
      <c r="F104" s="4"/>
      <c r="I104" s="4"/>
      <c r="J104" s="4"/>
    </row>
    <row r="105" spans="4:10" ht="12.75">
      <c r="D105" s="4"/>
      <c r="E105" s="4"/>
      <c r="F105" s="4"/>
      <c r="I105" s="4"/>
      <c r="J105" s="4"/>
    </row>
    <row r="106" spans="4:10" ht="12.75">
      <c r="D106" s="4"/>
      <c r="E106" s="4"/>
      <c r="F106" s="4"/>
      <c r="I106" s="4"/>
      <c r="J106" s="4"/>
    </row>
    <row r="107" spans="4:10" ht="12.75">
      <c r="D107" s="4"/>
      <c r="E107" s="4"/>
      <c r="F107" s="4"/>
      <c r="I107" s="4"/>
      <c r="J107" s="4"/>
    </row>
    <row r="108" spans="4:10" ht="12.75">
      <c r="D108" s="4"/>
      <c r="E108" s="4"/>
      <c r="F108" s="4"/>
      <c r="I108" s="4"/>
      <c r="J108" s="4"/>
    </row>
    <row r="109" spans="4:10" ht="12.75">
      <c r="D109" s="4"/>
      <c r="E109" s="4"/>
      <c r="F109" s="4"/>
      <c r="I109" s="4"/>
      <c r="J109" s="4"/>
    </row>
    <row r="110" spans="4:10" ht="12.75">
      <c r="D110" s="4"/>
      <c r="E110" s="4"/>
      <c r="F110" s="4"/>
      <c r="I110" s="4"/>
      <c r="J110" s="4"/>
    </row>
    <row r="111" spans="4:10" ht="12.75">
      <c r="D111" s="4"/>
      <c r="E111" s="4"/>
      <c r="F111" s="4"/>
      <c r="I111" s="4"/>
      <c r="J111" s="4"/>
    </row>
    <row r="112" spans="4:10" ht="12.75">
      <c r="D112" s="4"/>
      <c r="E112" s="4"/>
      <c r="F112" s="4"/>
      <c r="I112" s="4"/>
      <c r="J112" s="4"/>
    </row>
    <row r="113" spans="4:10" ht="12.75">
      <c r="D113" s="4"/>
      <c r="E113" s="4"/>
      <c r="F113" s="4"/>
      <c r="I113" s="4"/>
      <c r="J113" s="4"/>
    </row>
    <row r="114" spans="4:10" ht="12.75">
      <c r="D114" s="4"/>
      <c r="E114" s="4"/>
      <c r="F114" s="4"/>
      <c r="I114" s="4"/>
      <c r="J114" s="4"/>
    </row>
    <row r="115" spans="4:10" ht="12.75">
      <c r="D115" s="4"/>
      <c r="E115" s="4"/>
      <c r="F115" s="4"/>
      <c r="I115" s="4"/>
      <c r="J115" s="4"/>
    </row>
    <row r="116" spans="4:10" ht="12.75">
      <c r="D116" s="4"/>
      <c r="E116" s="4"/>
      <c r="F116" s="4"/>
      <c r="I116" s="4"/>
      <c r="J116" s="4"/>
    </row>
    <row r="117" spans="4:10" ht="12.75">
      <c r="D117" s="4"/>
      <c r="E117" s="4"/>
      <c r="F117" s="4"/>
      <c r="I117" s="4"/>
      <c r="J117" s="4"/>
    </row>
    <row r="118" spans="4:10" ht="12.75">
      <c r="D118" s="4"/>
      <c r="E118" s="4"/>
      <c r="F118" s="4"/>
      <c r="I118" s="4"/>
      <c r="J118" s="4"/>
    </row>
    <row r="119" spans="4:10" ht="12.75">
      <c r="D119" s="4"/>
      <c r="E119" s="4"/>
      <c r="F119" s="4"/>
      <c r="I119" s="4"/>
      <c r="J119" s="4"/>
    </row>
    <row r="120" spans="4:10" ht="12.75">
      <c r="D120" s="4"/>
      <c r="E120" s="4"/>
      <c r="F120" s="4"/>
      <c r="I120" s="4"/>
      <c r="J120" s="4"/>
    </row>
    <row r="121" spans="4:10" ht="12.75">
      <c r="D121" s="4"/>
      <c r="E121" s="4"/>
      <c r="F121" s="4"/>
      <c r="I121" s="4"/>
      <c r="J121" s="4"/>
    </row>
    <row r="122" spans="4:10" ht="12.75">
      <c r="D122" s="4"/>
      <c r="E122" s="4"/>
      <c r="F122" s="4"/>
      <c r="I122" s="4"/>
      <c r="J122" s="4"/>
    </row>
    <row r="123" spans="4:10" ht="12.75">
      <c r="D123" s="4"/>
      <c r="E123" s="4"/>
      <c r="F123" s="4"/>
      <c r="I123" s="4"/>
      <c r="J123" s="4"/>
    </row>
    <row r="124" spans="4:10" ht="12.75">
      <c r="D124" s="4"/>
      <c r="E124" s="4"/>
      <c r="F124" s="4"/>
      <c r="I124" s="4"/>
      <c r="J124" s="4"/>
    </row>
    <row r="125" spans="4:10" ht="12.75">
      <c r="D125" s="4"/>
      <c r="E125" s="4"/>
      <c r="F125" s="4"/>
      <c r="I125" s="4"/>
      <c r="J125" s="4"/>
    </row>
    <row r="126" spans="4:10" ht="12.75">
      <c r="D126" s="4"/>
      <c r="E126" s="4"/>
      <c r="F126" s="4"/>
      <c r="I126" s="4"/>
      <c r="J126" s="4"/>
    </row>
    <row r="127" spans="4:10" ht="12.75">
      <c r="D127" s="4"/>
      <c r="E127" s="4"/>
      <c r="F127" s="4"/>
      <c r="I127" s="4"/>
      <c r="J127" s="4"/>
    </row>
    <row r="128" spans="4:10" ht="12.75">
      <c r="D128" s="4"/>
      <c r="E128" s="4"/>
      <c r="F128" s="4"/>
      <c r="I128" s="4"/>
      <c r="J128" s="4"/>
    </row>
    <row r="129" spans="4:10" ht="12.75">
      <c r="D129" s="4"/>
      <c r="E129" s="4"/>
      <c r="F129" s="4"/>
      <c r="I129" s="4"/>
      <c r="J129" s="4"/>
    </row>
    <row r="130" spans="4:10" ht="12.75">
      <c r="D130" s="4"/>
      <c r="E130" s="4"/>
      <c r="F130" s="4"/>
      <c r="I130" s="4"/>
      <c r="J130" s="4"/>
    </row>
    <row r="131" spans="4:10" ht="12.75">
      <c r="D131" s="4"/>
      <c r="E131" s="4"/>
      <c r="F131" s="4"/>
      <c r="I131" s="4"/>
      <c r="J131" s="4"/>
    </row>
    <row r="132" spans="4:10" ht="12.75">
      <c r="D132" s="4"/>
      <c r="E132" s="4"/>
      <c r="F132" s="4"/>
      <c r="I132" s="4"/>
      <c r="J132" s="4"/>
    </row>
    <row r="133" spans="4:10" ht="12.75">
      <c r="D133" s="4"/>
      <c r="E133" s="4"/>
      <c r="F133" s="4"/>
      <c r="I133" s="4"/>
      <c r="J133" s="4"/>
    </row>
    <row r="134" spans="4:10" ht="12.75">
      <c r="D134" s="4"/>
      <c r="E134" s="4"/>
      <c r="F134" s="4"/>
      <c r="I134" s="4"/>
      <c r="J134" s="4"/>
    </row>
    <row r="135" spans="4:10" ht="12.75">
      <c r="D135" s="4"/>
      <c r="E135" s="4"/>
      <c r="F135" s="4"/>
      <c r="I135" s="4"/>
      <c r="J135" s="4"/>
    </row>
    <row r="136" spans="4:10" ht="12.75">
      <c r="D136" s="4"/>
      <c r="E136" s="4"/>
      <c r="F136" s="4"/>
      <c r="I136" s="4"/>
      <c r="J136" s="4"/>
    </row>
    <row r="137" spans="4:10" ht="12.75">
      <c r="D137" s="4"/>
      <c r="E137" s="4"/>
      <c r="F137" s="4"/>
      <c r="I137" s="4"/>
      <c r="J137" s="4"/>
    </row>
    <row r="138" spans="4:10" ht="12.75">
      <c r="D138" s="4"/>
      <c r="E138" s="4"/>
      <c r="F138" s="4"/>
      <c r="I138" s="4"/>
      <c r="J138" s="4"/>
    </row>
    <row r="139" spans="4:10" ht="12.75">
      <c r="D139" s="4"/>
      <c r="E139" s="4"/>
      <c r="F139" s="4"/>
      <c r="I139" s="4"/>
      <c r="J139" s="4"/>
    </row>
    <row r="140" spans="4:10" ht="12.75">
      <c r="D140" s="4"/>
      <c r="E140" s="4"/>
      <c r="F140" s="4"/>
      <c r="I140" s="4"/>
      <c r="J140" s="4"/>
    </row>
    <row r="141" spans="4:10" ht="12.75">
      <c r="D141" s="4"/>
      <c r="E141" s="4"/>
      <c r="F141" s="4"/>
      <c r="I141" s="4"/>
      <c r="J141" s="4"/>
    </row>
    <row r="142" spans="4:10" ht="12.75">
      <c r="D142" s="4"/>
      <c r="E142" s="4"/>
      <c r="F142" s="4"/>
      <c r="I142" s="4"/>
      <c r="J142" s="4"/>
    </row>
    <row r="143" spans="4:10" ht="12.75">
      <c r="D143" s="4"/>
      <c r="E143" s="4"/>
      <c r="F143" s="4"/>
      <c r="I143" s="4"/>
      <c r="J143" s="4"/>
    </row>
    <row r="144" spans="4:10" ht="12.75">
      <c r="D144" s="4"/>
      <c r="E144" s="4"/>
      <c r="F144" s="4"/>
      <c r="I144" s="4"/>
      <c r="J144" s="4"/>
    </row>
    <row r="145" spans="4:10" ht="12.75">
      <c r="D145" s="4"/>
      <c r="E145" s="4"/>
      <c r="F145" s="4"/>
      <c r="I145" s="4"/>
      <c r="J145" s="4"/>
    </row>
    <row r="146" spans="4:10" ht="12.75">
      <c r="D146" s="4"/>
      <c r="E146" s="4"/>
      <c r="F146" s="4"/>
      <c r="I146" s="4"/>
      <c r="J146" s="4"/>
    </row>
    <row r="147" spans="4:10" ht="12.75">
      <c r="D147" s="4"/>
      <c r="E147" s="4"/>
      <c r="F147" s="4"/>
      <c r="I147" s="4"/>
      <c r="J147" s="4"/>
    </row>
    <row r="148" spans="4:10" ht="12.75">
      <c r="D148" s="4"/>
      <c r="E148" s="4"/>
      <c r="F148" s="4"/>
      <c r="I148" s="4"/>
      <c r="J148" s="4"/>
    </row>
    <row r="149" spans="4:10" ht="12.75">
      <c r="D149" s="4"/>
      <c r="E149" s="4"/>
      <c r="F149" s="4"/>
      <c r="I149" s="4"/>
      <c r="J149" s="4"/>
    </row>
    <row r="150" spans="4:10" ht="12.75">
      <c r="D150" s="4"/>
      <c r="E150" s="4"/>
      <c r="F150" s="4"/>
      <c r="I150" s="4"/>
      <c r="J150" s="4"/>
    </row>
    <row r="151" spans="4:10" ht="12.75">
      <c r="D151" s="4"/>
      <c r="E151" s="4"/>
      <c r="F151" s="4"/>
      <c r="I151" s="4"/>
      <c r="J151" s="4"/>
    </row>
    <row r="152" spans="4:10" ht="12.75">
      <c r="D152" s="4"/>
      <c r="E152" s="4"/>
      <c r="F152" s="4"/>
      <c r="I152" s="4"/>
      <c r="J152" s="4"/>
    </row>
    <row r="153" spans="4:10" ht="12.75">
      <c r="D153" s="4"/>
      <c r="E153" s="4"/>
      <c r="F153" s="4"/>
      <c r="I153" s="4"/>
      <c r="J153" s="4"/>
    </row>
    <row r="154" spans="4:10" ht="12.75">
      <c r="D154" s="4"/>
      <c r="E154" s="4"/>
      <c r="F154" s="4"/>
      <c r="I154" s="4"/>
      <c r="J154" s="4"/>
    </row>
    <row r="155" spans="4:10" ht="12.75">
      <c r="D155" s="4"/>
      <c r="E155" s="4"/>
      <c r="F155" s="4"/>
      <c r="I155" s="4"/>
      <c r="J155" s="4"/>
    </row>
    <row r="156" spans="4:10" ht="12.75">
      <c r="D156" s="4"/>
      <c r="E156" s="4"/>
      <c r="F156" s="4"/>
      <c r="I156" s="4"/>
      <c r="J156" s="4"/>
    </row>
    <row r="157" spans="4:10" ht="12.75">
      <c r="D157" s="4"/>
      <c r="E157" s="4"/>
      <c r="F157" s="4"/>
      <c r="I157" s="4"/>
      <c r="J157" s="4"/>
    </row>
    <row r="158" spans="4:10" ht="12.75">
      <c r="D158" s="4"/>
      <c r="E158" s="4"/>
      <c r="F158" s="4"/>
      <c r="I158" s="4"/>
      <c r="J158" s="4"/>
    </row>
    <row r="159" spans="4:10" ht="12.75">
      <c r="D159" s="4"/>
      <c r="E159" s="4"/>
      <c r="F159" s="4"/>
      <c r="I159" s="4"/>
      <c r="J159" s="4"/>
    </row>
    <row r="160" spans="4:10" ht="12.75">
      <c r="D160" s="4"/>
      <c r="E160" s="4"/>
      <c r="F160" s="4"/>
      <c r="I160" s="4"/>
      <c r="J160" s="4"/>
    </row>
    <row r="161" spans="4:10" ht="12.75">
      <c r="D161" s="4"/>
      <c r="E161" s="4"/>
      <c r="F161" s="4"/>
      <c r="I161" s="4"/>
      <c r="J161" s="4"/>
    </row>
    <row r="162" spans="4:10" ht="12.75">
      <c r="D162" s="4"/>
      <c r="E162" s="4"/>
      <c r="F162" s="4"/>
      <c r="I162" s="4"/>
      <c r="J162" s="4"/>
    </row>
    <row r="163" spans="4:10" ht="12.75">
      <c r="D163" s="4"/>
      <c r="E163" s="4"/>
      <c r="F163" s="4"/>
      <c r="I163" s="4"/>
      <c r="J163" s="4"/>
    </row>
    <row r="164" spans="4:10" ht="12.75">
      <c r="D164" s="4"/>
      <c r="E164" s="4"/>
      <c r="F164" s="4"/>
      <c r="I164" s="4"/>
      <c r="J164" s="4"/>
    </row>
    <row r="165" spans="4:10" ht="12.75">
      <c r="D165" s="4"/>
      <c r="E165" s="4"/>
      <c r="F165" s="4"/>
      <c r="I165" s="4"/>
      <c r="J165" s="4"/>
    </row>
    <row r="166" spans="4:10" ht="12.75">
      <c r="D166" s="4"/>
      <c r="E166" s="4"/>
      <c r="F166" s="4"/>
      <c r="I166" s="4"/>
      <c r="J166" s="4"/>
    </row>
    <row r="167" spans="4:10" ht="12.75">
      <c r="D167" s="4"/>
      <c r="E167" s="4"/>
      <c r="F167" s="4"/>
      <c r="I167" s="4"/>
      <c r="J167" s="4"/>
    </row>
    <row r="168" spans="4:10" ht="12.75">
      <c r="D168" s="4"/>
      <c r="E168" s="4"/>
      <c r="F168" s="4"/>
      <c r="I168" s="4"/>
      <c r="J168" s="4"/>
    </row>
    <row r="169" spans="4:10" ht="12.75">
      <c r="D169" s="4"/>
      <c r="E169" s="4"/>
      <c r="F169" s="4"/>
      <c r="I169" s="4"/>
      <c r="J169" s="4"/>
    </row>
    <row r="170" spans="4:10" ht="12.75">
      <c r="D170" s="4"/>
      <c r="E170" s="4"/>
      <c r="F170" s="4"/>
      <c r="I170" s="4"/>
      <c r="J170" s="4"/>
    </row>
    <row r="171" spans="4:10" ht="12.75">
      <c r="D171" s="4"/>
      <c r="E171" s="4"/>
      <c r="F171" s="4"/>
      <c r="I171" s="4"/>
      <c r="J171" s="4"/>
    </row>
    <row r="172" spans="4:10" ht="12.75">
      <c r="D172" s="4"/>
      <c r="E172" s="4"/>
      <c r="F172" s="4"/>
      <c r="I172" s="4"/>
      <c r="J172" s="4"/>
    </row>
    <row r="173" spans="4:10" ht="12.75">
      <c r="D173" s="4"/>
      <c r="E173" s="4"/>
      <c r="F173" s="4"/>
      <c r="I173" s="4"/>
      <c r="J173" s="4"/>
    </row>
    <row r="174" spans="4:10" ht="12.75">
      <c r="D174" s="4"/>
      <c r="E174" s="4"/>
      <c r="F174" s="4"/>
      <c r="I174" s="4"/>
      <c r="J174" s="4"/>
    </row>
    <row r="175" spans="4:10" ht="12.75">
      <c r="D175" s="4"/>
      <c r="E175" s="4"/>
      <c r="F175" s="4"/>
      <c r="I175" s="4"/>
      <c r="J175" s="4"/>
    </row>
    <row r="176" spans="4:10" ht="12.75">
      <c r="D176" s="4"/>
      <c r="E176" s="4"/>
      <c r="F176" s="4"/>
      <c r="I176" s="4"/>
      <c r="J176" s="4"/>
    </row>
    <row r="177" spans="4:10" ht="12.75">
      <c r="D177" s="4"/>
      <c r="E177" s="4"/>
      <c r="F177" s="4"/>
      <c r="I177" s="4"/>
      <c r="J177" s="4"/>
    </row>
    <row r="178" spans="4:10" ht="12.75">
      <c r="D178" s="4"/>
      <c r="E178" s="4"/>
      <c r="F178" s="4"/>
      <c r="I178" s="4"/>
      <c r="J178" s="4"/>
    </row>
    <row r="179" spans="4:10" ht="12.75">
      <c r="D179" s="4"/>
      <c r="E179" s="4"/>
      <c r="F179" s="4"/>
      <c r="I179" s="4"/>
      <c r="J179" s="4"/>
    </row>
    <row r="180" spans="4:10" ht="12.75">
      <c r="D180" s="4"/>
      <c r="E180" s="4"/>
      <c r="F180" s="4"/>
      <c r="I180" s="4"/>
      <c r="J180" s="4"/>
    </row>
    <row r="181" spans="4:10" ht="12.75">
      <c r="D181" s="4"/>
      <c r="E181" s="4"/>
      <c r="F181" s="4"/>
      <c r="I181" s="4"/>
      <c r="J181" s="4"/>
    </row>
    <row r="182" spans="4:10" ht="12.75">
      <c r="D182" s="4"/>
      <c r="E182" s="4"/>
      <c r="F182" s="4"/>
      <c r="I182" s="4"/>
      <c r="J182" s="4"/>
    </row>
    <row r="183" spans="4:10" ht="12.75">
      <c r="D183" s="4"/>
      <c r="E183" s="4"/>
      <c r="F183" s="4"/>
      <c r="I183" s="4"/>
      <c r="J183" s="4"/>
    </row>
    <row r="184" spans="4:10" ht="12.75">
      <c r="D184" s="4"/>
      <c r="E184" s="4"/>
      <c r="F184" s="4"/>
      <c r="I184" s="4"/>
      <c r="J184" s="4"/>
    </row>
    <row r="185" spans="4:10" ht="12.75">
      <c r="D185" s="4"/>
      <c r="E185" s="4"/>
      <c r="F185" s="4"/>
      <c r="I185" s="4"/>
      <c r="J185" s="4"/>
    </row>
    <row r="186" spans="4:10" ht="12.75">
      <c r="D186" s="4"/>
      <c r="E186" s="4"/>
      <c r="F186" s="4"/>
      <c r="I186" s="4"/>
      <c r="J186" s="4"/>
    </row>
    <row r="187" spans="4:10" ht="12.75">
      <c r="D187" s="4"/>
      <c r="E187" s="4"/>
      <c r="F187" s="4"/>
      <c r="I187" s="4"/>
      <c r="J187" s="4"/>
    </row>
    <row r="188" spans="4:10" ht="12.75">
      <c r="D188" s="4"/>
      <c r="E188" s="4"/>
      <c r="F188" s="4"/>
      <c r="I188" s="4"/>
      <c r="J188" s="4"/>
    </row>
    <row r="189" spans="4:10" ht="12.75">
      <c r="D189" s="4"/>
      <c r="E189" s="4"/>
      <c r="F189" s="4"/>
      <c r="I189" s="4"/>
      <c r="J189" s="4"/>
    </row>
    <row r="190" spans="4:10" ht="12.75">
      <c r="D190" s="4"/>
      <c r="E190" s="4"/>
      <c r="F190" s="4"/>
      <c r="I190" s="4"/>
      <c r="J190" s="4"/>
    </row>
    <row r="191" spans="4:10" ht="12.75">
      <c r="D191" s="4"/>
      <c r="E191" s="4"/>
      <c r="F191" s="4"/>
      <c r="I191" s="4"/>
      <c r="J191" s="4"/>
    </row>
    <row r="192" spans="4:10" ht="12.75">
      <c r="D192" s="4"/>
      <c r="E192" s="4"/>
      <c r="F192" s="4"/>
      <c r="I192" s="4"/>
      <c r="J192" s="4"/>
    </row>
    <row r="193" spans="4:10" ht="12.75">
      <c r="D193" s="4"/>
      <c r="E193" s="4"/>
      <c r="F193" s="4"/>
      <c r="I193" s="4"/>
      <c r="J193" s="4"/>
    </row>
    <row r="194" spans="4:10" ht="12.75">
      <c r="D194" s="4"/>
      <c r="E194" s="4"/>
      <c r="F194" s="4"/>
      <c r="I194" s="4"/>
      <c r="J194" s="4"/>
    </row>
    <row r="195" spans="4:10" ht="12.75">
      <c r="D195" s="4"/>
      <c r="E195" s="4"/>
      <c r="F195" s="4"/>
      <c r="I195" s="4"/>
      <c r="J195" s="4"/>
    </row>
    <row r="196" spans="4:10" ht="12.75">
      <c r="D196" s="4"/>
      <c r="E196" s="4"/>
      <c r="F196" s="4"/>
      <c r="I196" s="4"/>
      <c r="J196" s="4"/>
    </row>
    <row r="197" spans="4:10" ht="12.75">
      <c r="D197" s="4"/>
      <c r="E197" s="4"/>
      <c r="F197" s="4"/>
      <c r="I197" s="4"/>
      <c r="J197" s="4"/>
    </row>
    <row r="198" spans="4:10" ht="12.75">
      <c r="D198" s="4"/>
      <c r="E198" s="4"/>
      <c r="F198" s="4"/>
      <c r="I198" s="4"/>
      <c r="J198" s="4"/>
    </row>
    <row r="199" spans="4:10" ht="12.75">
      <c r="D199" s="4"/>
      <c r="E199" s="4"/>
      <c r="F199" s="4"/>
      <c r="I199" s="4"/>
      <c r="J199" s="4"/>
    </row>
    <row r="200" spans="4:10" ht="12.75">
      <c r="D200" s="4"/>
      <c r="E200" s="4"/>
      <c r="F200" s="4"/>
      <c r="I200" s="4"/>
      <c r="J200" s="4"/>
    </row>
    <row r="201" spans="4:10" ht="12.75">
      <c r="D201" s="4"/>
      <c r="E201" s="4"/>
      <c r="F201" s="4"/>
      <c r="I201" s="4"/>
      <c r="J201" s="4"/>
    </row>
    <row r="202" spans="4:10" ht="12.75">
      <c r="D202" s="4"/>
      <c r="E202" s="4"/>
      <c r="F202" s="4"/>
      <c r="I202" s="4"/>
      <c r="J202" s="4"/>
    </row>
    <row r="203" spans="4:10" ht="12.75">
      <c r="D203" s="4"/>
      <c r="E203" s="4"/>
      <c r="F203" s="4"/>
      <c r="I203" s="4"/>
      <c r="J203" s="4"/>
    </row>
    <row r="204" spans="4:10" ht="12.75">
      <c r="D204" s="4"/>
      <c r="E204" s="4"/>
      <c r="F204" s="4"/>
      <c r="I204" s="4"/>
      <c r="J204" s="4"/>
    </row>
    <row r="205" spans="4:10" ht="12.75">
      <c r="D205" s="4"/>
      <c r="E205" s="4"/>
      <c r="F205" s="4"/>
      <c r="I205" s="4"/>
      <c r="J205" s="4"/>
    </row>
    <row r="206" spans="4:10" ht="12.75">
      <c r="D206" s="4"/>
      <c r="E206" s="4"/>
      <c r="F206" s="4"/>
      <c r="I206" s="4"/>
      <c r="J206" s="4"/>
    </row>
    <row r="207" spans="4:10" ht="12.75">
      <c r="D207" s="4"/>
      <c r="E207" s="4"/>
      <c r="F207" s="4"/>
      <c r="I207" s="4"/>
      <c r="J207" s="4"/>
    </row>
    <row r="208" spans="4:10" ht="12.75">
      <c r="D208" s="4"/>
      <c r="E208" s="4"/>
      <c r="F208" s="4"/>
      <c r="I208" s="4"/>
      <c r="J208" s="4"/>
    </row>
    <row r="209" spans="4:10" ht="12.75">
      <c r="D209" s="4"/>
      <c r="E209" s="4"/>
      <c r="F209" s="4"/>
      <c r="I209" s="4"/>
      <c r="J209" s="4"/>
    </row>
    <row r="210" spans="4:10" ht="12.75">
      <c r="D210" s="4"/>
      <c r="E210" s="4"/>
      <c r="F210" s="4"/>
      <c r="I210" s="4"/>
      <c r="J210" s="4"/>
    </row>
    <row r="211" spans="4:10" ht="12.75">
      <c r="D211" s="4"/>
      <c r="E211" s="4"/>
      <c r="F211" s="4"/>
      <c r="I211" s="4"/>
      <c r="J211" s="4"/>
    </row>
    <row r="212" spans="4:10" ht="12.75">
      <c r="D212" s="4"/>
      <c r="E212" s="4"/>
      <c r="F212" s="4"/>
      <c r="I212" s="4"/>
      <c r="J212" s="4"/>
    </row>
    <row r="213" spans="4:10" ht="12.75">
      <c r="D213" s="4"/>
      <c r="E213" s="4"/>
      <c r="F213" s="4"/>
      <c r="I213" s="4"/>
      <c r="J213" s="4"/>
    </row>
    <row r="214" spans="4:10" ht="12.75">
      <c r="D214" s="4"/>
      <c r="E214" s="4"/>
      <c r="F214" s="4"/>
      <c r="I214" s="4"/>
      <c r="J214" s="4"/>
    </row>
    <row r="215" spans="4:10" ht="12.75">
      <c r="D215" s="4"/>
      <c r="E215" s="4"/>
      <c r="F215" s="4"/>
      <c r="I215" s="4"/>
      <c r="J215" s="4"/>
    </row>
    <row r="216" spans="4:10" ht="12.75">
      <c r="D216" s="4"/>
      <c r="E216" s="4"/>
      <c r="F216" s="4"/>
      <c r="I216" s="4"/>
      <c r="J216" s="4"/>
    </row>
    <row r="217" spans="4:10" ht="12.75">
      <c r="D217" s="4"/>
      <c r="E217" s="4"/>
      <c r="F217" s="4"/>
      <c r="I217" s="4"/>
      <c r="J217" s="4"/>
    </row>
    <row r="218" spans="4:10" ht="12.75">
      <c r="D218" s="4"/>
      <c r="E218" s="4"/>
      <c r="F218" s="4"/>
      <c r="I218" s="4"/>
      <c r="J218" s="4"/>
    </row>
    <row r="219" spans="4:10" ht="12.75">
      <c r="D219" s="4"/>
      <c r="E219" s="4"/>
      <c r="F219" s="4"/>
      <c r="I219" s="4"/>
      <c r="J219" s="4"/>
    </row>
    <row r="220" spans="4:10" ht="12.75">
      <c r="D220" s="4"/>
      <c r="E220" s="4"/>
      <c r="F220" s="4"/>
      <c r="I220" s="4"/>
      <c r="J220" s="4"/>
    </row>
    <row r="221" spans="4:10" ht="12.75">
      <c r="D221" s="4"/>
      <c r="E221" s="4"/>
      <c r="F221" s="4"/>
      <c r="I221" s="4"/>
      <c r="J221" s="4"/>
    </row>
    <row r="222" spans="4:10" ht="12.75">
      <c r="D222" s="4"/>
      <c r="E222" s="4"/>
      <c r="F222" s="4"/>
      <c r="I222" s="4"/>
      <c r="J222" s="4"/>
    </row>
    <row r="223" spans="4:10" ht="12.75">
      <c r="D223" s="4"/>
      <c r="E223" s="4"/>
      <c r="F223" s="4"/>
      <c r="I223" s="4"/>
      <c r="J223" s="4"/>
    </row>
    <row r="224" spans="4:10" ht="12.75">
      <c r="D224" s="4"/>
      <c r="E224" s="4"/>
      <c r="F224" s="4"/>
      <c r="I224" s="4"/>
      <c r="J224" s="4"/>
    </row>
    <row r="225" spans="4:10" ht="12.75">
      <c r="D225" s="4"/>
      <c r="E225" s="4"/>
      <c r="F225" s="4"/>
      <c r="I225" s="4"/>
      <c r="J225" s="4"/>
    </row>
    <row r="226" spans="4:10" ht="12.75">
      <c r="D226" s="4"/>
      <c r="E226" s="4"/>
      <c r="F226" s="4"/>
      <c r="I226" s="4"/>
      <c r="J226" s="4"/>
    </row>
    <row r="227" spans="4:10" ht="12.75">
      <c r="D227" s="4"/>
      <c r="E227" s="4"/>
      <c r="F227" s="4"/>
      <c r="I227" s="4"/>
      <c r="J227" s="4"/>
    </row>
    <row r="228" spans="4:10" ht="12.75">
      <c r="D228" s="4"/>
      <c r="E228" s="4"/>
      <c r="F228" s="4"/>
      <c r="I228" s="4"/>
      <c r="J228" s="4"/>
    </row>
    <row r="229" spans="4:10" ht="12.75">
      <c r="D229" s="4"/>
      <c r="E229" s="4"/>
      <c r="F229" s="4"/>
      <c r="I229" s="4"/>
      <c r="J229" s="4"/>
    </row>
    <row r="230" spans="4:10" ht="12.75">
      <c r="D230" s="4"/>
      <c r="E230" s="4"/>
      <c r="F230" s="4"/>
      <c r="I230" s="4"/>
      <c r="J230" s="4"/>
    </row>
    <row r="231" spans="4:10" ht="12.75">
      <c r="D231" s="4"/>
      <c r="E231" s="4"/>
      <c r="F231" s="4"/>
      <c r="I231" s="4"/>
      <c r="J231" s="4"/>
    </row>
    <row r="232" spans="4:10" ht="12.75">
      <c r="D232" s="4"/>
      <c r="E232" s="4"/>
      <c r="F232" s="4"/>
      <c r="I232" s="4"/>
      <c r="J232" s="4"/>
    </row>
    <row r="233" spans="4:10" ht="12.75">
      <c r="D233" s="4"/>
      <c r="E233" s="4"/>
      <c r="F233" s="4"/>
      <c r="I233" s="4"/>
      <c r="J233" s="4"/>
    </row>
    <row r="234" spans="4:10" ht="12.75">
      <c r="D234" s="4"/>
      <c r="E234" s="4"/>
      <c r="F234" s="4"/>
      <c r="I234" s="4"/>
      <c r="J234" s="4"/>
    </row>
    <row r="235" spans="4:10" ht="12.75">
      <c r="D235" s="4"/>
      <c r="E235" s="4"/>
      <c r="F235" s="4"/>
      <c r="I235" s="4"/>
      <c r="J235" s="4"/>
    </row>
    <row r="236" spans="4:10" ht="12.75">
      <c r="D236" s="4"/>
      <c r="E236" s="4"/>
      <c r="F236" s="4"/>
      <c r="I236" s="4"/>
      <c r="J236" s="4"/>
    </row>
    <row r="237" spans="4:10" ht="12.75">
      <c r="D237" s="4"/>
      <c r="E237" s="4"/>
      <c r="F237" s="4"/>
      <c r="I237" s="4"/>
      <c r="J237" s="4"/>
    </row>
    <row r="238" spans="4:10" ht="12.75">
      <c r="D238" s="4"/>
      <c r="E238" s="4"/>
      <c r="F238" s="4"/>
      <c r="I238" s="4"/>
      <c r="J238" s="4"/>
    </row>
    <row r="239" spans="4:10" ht="12.75">
      <c r="D239" s="4"/>
      <c r="E239" s="4"/>
      <c r="F239" s="4"/>
      <c r="I239" s="4"/>
      <c r="J239" s="4"/>
    </row>
    <row r="240" spans="4:10" ht="12.75">
      <c r="D240" s="4"/>
      <c r="E240" s="4"/>
      <c r="F240" s="4"/>
      <c r="I240" s="4"/>
      <c r="J240" s="4"/>
    </row>
    <row r="241" spans="4:10" ht="12.75">
      <c r="D241" s="4"/>
      <c r="E241" s="4"/>
      <c r="F241" s="4"/>
      <c r="I241" s="4"/>
      <c r="J241" s="4"/>
    </row>
    <row r="242" spans="4:10" ht="12.75">
      <c r="D242" s="4"/>
      <c r="E242" s="4"/>
      <c r="F242" s="4"/>
      <c r="I242" s="4"/>
      <c r="J242" s="4"/>
    </row>
    <row r="243" spans="4:10" ht="12.75">
      <c r="D243" s="4"/>
      <c r="E243" s="4"/>
      <c r="F243" s="4"/>
      <c r="I243" s="4"/>
      <c r="J243" s="4"/>
    </row>
    <row r="244" spans="4:10" ht="12.75">
      <c r="D244" s="4"/>
      <c r="E244" s="4"/>
      <c r="F244" s="4"/>
      <c r="I244" s="4"/>
      <c r="J244" s="4"/>
    </row>
    <row r="245" spans="4:10" ht="12.75">
      <c r="D245" s="4"/>
      <c r="E245" s="4"/>
      <c r="F245" s="4"/>
      <c r="I245" s="4"/>
      <c r="J245" s="4"/>
    </row>
    <row r="246" spans="4:10" ht="12.75">
      <c r="D246" s="4"/>
      <c r="E246" s="4"/>
      <c r="F246" s="4"/>
      <c r="I246" s="4"/>
      <c r="J246" s="4"/>
    </row>
    <row r="247" spans="4:10" ht="12.75">
      <c r="D247" s="4"/>
      <c r="E247" s="4"/>
      <c r="F247" s="4"/>
      <c r="I247" s="4"/>
      <c r="J247" s="4"/>
    </row>
    <row r="248" spans="4:10" ht="12.75">
      <c r="D248" s="4"/>
      <c r="E248" s="4"/>
      <c r="F248" s="4"/>
      <c r="I248" s="4"/>
      <c r="J248" s="4"/>
    </row>
    <row r="249" spans="4:10" ht="12.75">
      <c r="D249" s="4"/>
      <c r="E249" s="4"/>
      <c r="F249" s="4"/>
      <c r="I249" s="4"/>
      <c r="J249" s="4"/>
    </row>
    <row r="250" spans="4:10" ht="12.75">
      <c r="D250" s="4"/>
      <c r="E250" s="4"/>
      <c r="F250" s="4"/>
      <c r="I250" s="4"/>
      <c r="J250" s="4"/>
    </row>
    <row r="251" spans="4:10" ht="12.75">
      <c r="D251" s="4"/>
      <c r="E251" s="4"/>
      <c r="F251" s="4"/>
      <c r="I251" s="4"/>
      <c r="J251" s="4"/>
    </row>
    <row r="252" spans="4:10" ht="12.75">
      <c r="D252" s="4"/>
      <c r="E252" s="4"/>
      <c r="F252" s="4"/>
      <c r="I252" s="4"/>
      <c r="J252" s="4"/>
    </row>
    <row r="253" spans="4:10" ht="12.75">
      <c r="D253" s="4"/>
      <c r="E253" s="4"/>
      <c r="F253" s="4"/>
      <c r="I253" s="4"/>
      <c r="J253" s="4"/>
    </row>
    <row r="254" spans="4:10" ht="12.75">
      <c r="D254" s="4"/>
      <c r="E254" s="4"/>
      <c r="F254" s="4"/>
      <c r="I254" s="4"/>
      <c r="J254" s="4"/>
    </row>
    <row r="255" spans="4:10" ht="12.75">
      <c r="D255" s="4"/>
      <c r="E255" s="4"/>
      <c r="F255" s="4"/>
      <c r="I255" s="4"/>
      <c r="J255" s="4"/>
    </row>
    <row r="256" spans="4:10" ht="12.75">
      <c r="D256" s="4"/>
      <c r="E256" s="4"/>
      <c r="F256" s="4"/>
      <c r="I256" s="4"/>
      <c r="J256" s="4"/>
    </row>
    <row r="257" spans="4:10" ht="12.75">
      <c r="D257" s="4"/>
      <c r="E257" s="4"/>
      <c r="F257" s="4"/>
      <c r="I257" s="4"/>
      <c r="J257" s="4"/>
    </row>
    <row r="258" spans="4:10" ht="12.75">
      <c r="D258" s="4"/>
      <c r="E258" s="4"/>
      <c r="F258" s="4"/>
      <c r="I258" s="4"/>
      <c r="J258" s="4"/>
    </row>
    <row r="259" spans="4:10" ht="12.75">
      <c r="D259" s="4"/>
      <c r="E259" s="4"/>
      <c r="F259" s="4"/>
      <c r="I259" s="4"/>
      <c r="J259" s="4"/>
    </row>
    <row r="260" spans="4:10" ht="12.75">
      <c r="D260" s="4"/>
      <c r="E260" s="4"/>
      <c r="F260" s="4"/>
      <c r="I260" s="4"/>
      <c r="J260" s="4"/>
    </row>
    <row r="261" spans="4:10" ht="12.75">
      <c r="D261" s="4"/>
      <c r="E261" s="4"/>
      <c r="F261" s="4"/>
      <c r="I261" s="4"/>
      <c r="J261" s="4"/>
    </row>
    <row r="262" spans="4:10" ht="12.75">
      <c r="D262" s="4"/>
      <c r="E262" s="4"/>
      <c r="F262" s="4"/>
      <c r="I262" s="4"/>
      <c r="J262" s="4"/>
    </row>
    <row r="263" spans="4:10" ht="12.75">
      <c r="D263" s="4"/>
      <c r="E263" s="4"/>
      <c r="F263" s="4"/>
      <c r="I263" s="4"/>
      <c r="J263" s="4"/>
    </row>
    <row r="264" spans="4:10" ht="12.75">
      <c r="D264" s="4"/>
      <c r="E264" s="4"/>
      <c r="F264" s="4"/>
      <c r="I264" s="4"/>
      <c r="J264" s="4"/>
    </row>
    <row r="265" spans="4:10" ht="12.75">
      <c r="D265" s="4"/>
      <c r="E265" s="4"/>
      <c r="F265" s="4"/>
      <c r="I265" s="4"/>
      <c r="J265" s="4"/>
    </row>
    <row r="266" spans="4:10" ht="12.75">
      <c r="D266" s="4"/>
      <c r="E266" s="4"/>
      <c r="F266" s="4"/>
      <c r="I266" s="4"/>
      <c r="J266" s="4"/>
    </row>
    <row r="267" spans="4:10" ht="12.75">
      <c r="D267" s="4"/>
      <c r="E267" s="4"/>
      <c r="F267" s="4"/>
      <c r="I267" s="4"/>
      <c r="J267" s="4"/>
    </row>
    <row r="268" spans="4:10" ht="12.75">
      <c r="D268" s="4"/>
      <c r="E268" s="4"/>
      <c r="F268" s="4"/>
      <c r="I268" s="4"/>
      <c r="J268" s="4"/>
    </row>
    <row r="269" spans="4:10" ht="12.75">
      <c r="D269" s="4"/>
      <c r="E269" s="4"/>
      <c r="F269" s="4"/>
      <c r="I269" s="4"/>
      <c r="J269" s="4"/>
    </row>
    <row r="270" spans="4:10" ht="12.75">
      <c r="D270" s="4"/>
      <c r="E270" s="4"/>
      <c r="F270" s="4"/>
      <c r="I270" s="4"/>
      <c r="J270" s="4"/>
    </row>
    <row r="271" spans="4:10" ht="12.75">
      <c r="D271" s="4"/>
      <c r="E271" s="4"/>
      <c r="F271" s="4"/>
      <c r="I271" s="4"/>
      <c r="J271" s="4"/>
    </row>
    <row r="272" spans="4:10" ht="12.75">
      <c r="D272" s="4"/>
      <c r="E272" s="4"/>
      <c r="F272" s="4"/>
      <c r="I272" s="4"/>
      <c r="J272" s="4"/>
    </row>
    <row r="273" spans="4:10" ht="12.75">
      <c r="D273" s="4"/>
      <c r="E273" s="4"/>
      <c r="F273" s="4"/>
      <c r="I273" s="4"/>
      <c r="J273" s="4"/>
    </row>
    <row r="274" spans="4:10" ht="12.75">
      <c r="D274" s="4"/>
      <c r="E274" s="4"/>
      <c r="F274" s="4"/>
      <c r="I274" s="4"/>
      <c r="J274" s="4"/>
    </row>
    <row r="275" spans="4:10" ht="12.75">
      <c r="D275" s="4"/>
      <c r="E275" s="4"/>
      <c r="F275" s="4"/>
      <c r="I275" s="4"/>
      <c r="J275" s="4"/>
    </row>
    <row r="276" spans="4:10" ht="12.75">
      <c r="D276" s="4"/>
      <c r="E276" s="4"/>
      <c r="F276" s="4"/>
      <c r="I276" s="4"/>
      <c r="J276" s="4"/>
    </row>
    <row r="277" spans="4:10" ht="12.75">
      <c r="D277" s="4"/>
      <c r="E277" s="4"/>
      <c r="F277" s="4"/>
      <c r="I277" s="4"/>
      <c r="J277" s="4"/>
    </row>
    <row r="278" spans="4:10" ht="12.75">
      <c r="D278" s="4"/>
      <c r="E278" s="4"/>
      <c r="F278" s="4"/>
      <c r="I278" s="4"/>
      <c r="J278" s="4"/>
    </row>
    <row r="279" spans="4:10" ht="12.75">
      <c r="D279" s="4"/>
      <c r="E279" s="4"/>
      <c r="F279" s="4"/>
      <c r="I279" s="4"/>
      <c r="J279" s="4"/>
    </row>
    <row r="280" spans="4:10" ht="12.75">
      <c r="D280" s="4"/>
      <c r="E280" s="4"/>
      <c r="F280" s="4"/>
      <c r="I280" s="4"/>
      <c r="J280" s="4"/>
    </row>
    <row r="281" spans="4:10" ht="12.75">
      <c r="D281" s="4"/>
      <c r="E281" s="4"/>
      <c r="F281" s="4"/>
      <c r="I281" s="4"/>
      <c r="J281" s="4"/>
    </row>
    <row r="282" spans="4:10" ht="12.75">
      <c r="D282" s="4"/>
      <c r="E282" s="4"/>
      <c r="F282" s="4"/>
      <c r="I282" s="4"/>
      <c r="J282" s="4"/>
    </row>
    <row r="283" spans="4:10" ht="12.75">
      <c r="D283" s="4"/>
      <c r="E283" s="4"/>
      <c r="F283" s="4"/>
      <c r="I283" s="4"/>
      <c r="J283" s="4"/>
    </row>
    <row r="284" spans="4:10" ht="12.75">
      <c r="D284" s="4"/>
      <c r="E284" s="4"/>
      <c r="F284" s="4"/>
      <c r="I284" s="4"/>
      <c r="J284" s="4"/>
    </row>
    <row r="285" spans="4:10" ht="12.75">
      <c r="D285" s="4"/>
      <c r="E285" s="4"/>
      <c r="F285" s="4"/>
      <c r="I285" s="4"/>
      <c r="J285" s="4"/>
    </row>
    <row r="286" spans="4:10" ht="12.75">
      <c r="D286" s="4"/>
      <c r="E286" s="4"/>
      <c r="F286" s="4"/>
      <c r="I286" s="4"/>
      <c r="J286" s="4"/>
    </row>
    <row r="287" spans="4:10" ht="12.75">
      <c r="D287" s="4"/>
      <c r="E287" s="4"/>
      <c r="F287" s="4"/>
      <c r="I287" s="4"/>
      <c r="J287" s="4"/>
    </row>
    <row r="288" spans="4:10" ht="12.75">
      <c r="D288" s="4"/>
      <c r="E288" s="4"/>
      <c r="F288" s="4"/>
      <c r="I288" s="4"/>
      <c r="J288" s="4"/>
    </row>
    <row r="289" spans="4:10" ht="12.75">
      <c r="D289" s="4"/>
      <c r="E289" s="4"/>
      <c r="F289" s="4"/>
      <c r="I289" s="4"/>
      <c r="J289" s="4"/>
    </row>
    <row r="290" spans="4:10" ht="12.75">
      <c r="D290" s="4"/>
      <c r="E290" s="4"/>
      <c r="F290" s="4"/>
      <c r="I290" s="4"/>
      <c r="J290" s="4"/>
    </row>
    <row r="291" spans="4:10" ht="12.75">
      <c r="D291" s="4"/>
      <c r="E291" s="4"/>
      <c r="F291" s="4"/>
      <c r="I291" s="4"/>
      <c r="J291" s="4"/>
    </row>
    <row r="292" spans="4:10" ht="12.75">
      <c r="D292" s="4"/>
      <c r="E292" s="4"/>
      <c r="F292" s="4"/>
      <c r="I292" s="4"/>
      <c r="J292" s="4"/>
    </row>
    <row r="293" spans="4:10" ht="12.75">
      <c r="D293" s="4"/>
      <c r="E293" s="4"/>
      <c r="F293" s="4"/>
      <c r="I293" s="4"/>
      <c r="J293" s="4"/>
    </row>
    <row r="294" spans="4:10" ht="12.75">
      <c r="D294" s="4"/>
      <c r="E294" s="4"/>
      <c r="F294" s="4"/>
      <c r="I294" s="4"/>
      <c r="J294" s="4"/>
    </row>
    <row r="295" spans="4:10" ht="12.75">
      <c r="D295" s="4"/>
      <c r="E295" s="4"/>
      <c r="F295" s="4"/>
      <c r="I295" s="4"/>
      <c r="J295" s="4"/>
    </row>
    <row r="296" spans="4:10" ht="12.75">
      <c r="D296" s="4"/>
      <c r="E296" s="4"/>
      <c r="F296" s="4"/>
      <c r="I296" s="4"/>
      <c r="J296" s="4"/>
    </row>
    <row r="297" spans="4:10" ht="12.75">
      <c r="D297" s="4"/>
      <c r="E297" s="4"/>
      <c r="F297" s="4"/>
      <c r="I297" s="4"/>
      <c r="J297" s="4"/>
    </row>
    <row r="298" spans="4:10" ht="12.75">
      <c r="D298" s="4"/>
      <c r="E298" s="4"/>
      <c r="F298" s="4"/>
      <c r="I298" s="4"/>
      <c r="J298" s="4"/>
    </row>
    <row r="299" spans="4:10" ht="12.75">
      <c r="D299" s="4"/>
      <c r="E299" s="4"/>
      <c r="F299" s="4"/>
      <c r="I299" s="4"/>
      <c r="J299" s="4"/>
    </row>
    <row r="300" spans="4:10" ht="12.75">
      <c r="D300" s="4"/>
      <c r="E300" s="4"/>
      <c r="F300" s="4"/>
      <c r="I300" s="4"/>
      <c r="J300" s="4"/>
    </row>
    <row r="301" spans="4:10" ht="12.75">
      <c r="D301" s="4"/>
      <c r="E301" s="4"/>
      <c r="F301" s="4"/>
      <c r="I301" s="4"/>
      <c r="J301" s="4"/>
    </row>
    <row r="302" spans="4:10" ht="12.75">
      <c r="D302" s="4"/>
      <c r="E302" s="4"/>
      <c r="F302" s="4"/>
      <c r="I302" s="4"/>
      <c r="J302" s="4"/>
    </row>
    <row r="303" spans="4:10" ht="12.75">
      <c r="D303" s="4"/>
      <c r="E303" s="4"/>
      <c r="F303" s="4"/>
      <c r="I303" s="4"/>
      <c r="J303" s="4"/>
    </row>
    <row r="304" spans="4:10" ht="12.75">
      <c r="D304" s="4"/>
      <c r="E304" s="4"/>
      <c r="F304" s="4"/>
      <c r="I304" s="4"/>
      <c r="J304" s="4"/>
    </row>
    <row r="305" spans="4:10" ht="12.75">
      <c r="D305" s="4"/>
      <c r="E305" s="4"/>
      <c r="F305" s="4"/>
      <c r="I305" s="4"/>
      <c r="J305" s="4"/>
    </row>
    <row r="306" spans="4:10" ht="12.75">
      <c r="D306" s="4"/>
      <c r="E306" s="4"/>
      <c r="F306" s="4"/>
      <c r="I306" s="4"/>
      <c r="J306" s="4"/>
    </row>
    <row r="307" spans="4:10" ht="12.75">
      <c r="D307" s="4"/>
      <c r="E307" s="4"/>
      <c r="F307" s="4"/>
      <c r="I307" s="4"/>
      <c r="J307" s="4"/>
    </row>
    <row r="308" spans="4:10" ht="12.75">
      <c r="D308" s="4"/>
      <c r="E308" s="4"/>
      <c r="F308" s="4"/>
      <c r="I308" s="4"/>
      <c r="J308" s="4"/>
    </row>
    <row r="309" spans="4:10" ht="12.75">
      <c r="D309" s="4"/>
      <c r="E309" s="4"/>
      <c r="F309" s="4"/>
      <c r="I309" s="4"/>
      <c r="J309" s="4"/>
    </row>
    <row r="310" spans="4:10" ht="12.75">
      <c r="D310" s="4"/>
      <c r="E310" s="4"/>
      <c r="F310" s="4"/>
      <c r="I310" s="4"/>
      <c r="J310" s="4"/>
    </row>
    <row r="311" spans="4:10" ht="12.75">
      <c r="D311" s="4"/>
      <c r="E311" s="4"/>
      <c r="F311" s="4"/>
      <c r="I311" s="4"/>
      <c r="J311" s="4"/>
    </row>
    <row r="312" spans="4:10" ht="12.75">
      <c r="D312" s="4"/>
      <c r="E312" s="4"/>
      <c r="F312" s="4"/>
      <c r="I312" s="4"/>
      <c r="J312" s="4"/>
    </row>
    <row r="313" spans="4:10" ht="12.75">
      <c r="D313" s="4"/>
      <c r="E313" s="4"/>
      <c r="F313" s="4"/>
      <c r="I313" s="4"/>
      <c r="J313" s="4"/>
    </row>
    <row r="314" spans="4:10" ht="12.75">
      <c r="D314" s="4"/>
      <c r="E314" s="4"/>
      <c r="F314" s="4"/>
      <c r="I314" s="4"/>
      <c r="J314" s="4"/>
    </row>
    <row r="315" spans="4:10" ht="12.75">
      <c r="D315" s="4"/>
      <c r="E315" s="4"/>
      <c r="F315" s="4"/>
      <c r="I315" s="4"/>
      <c r="J315" s="4"/>
    </row>
    <row r="316" spans="4:10" ht="12.75">
      <c r="D316" s="4"/>
      <c r="E316" s="4"/>
      <c r="F316" s="4"/>
      <c r="I316" s="4"/>
      <c r="J316" s="4"/>
    </row>
    <row r="317" spans="4:10" ht="12.75">
      <c r="D317" s="4"/>
      <c r="E317" s="4"/>
      <c r="F317" s="4"/>
      <c r="I317" s="4"/>
      <c r="J317" s="4"/>
    </row>
    <row r="318" spans="4:10" ht="12.75">
      <c r="D318" s="4"/>
      <c r="E318" s="4"/>
      <c r="F318" s="4"/>
      <c r="I318" s="4"/>
      <c r="J318" s="4"/>
    </row>
    <row r="319" spans="4:10" ht="12.75">
      <c r="D319" s="4"/>
      <c r="E319" s="4"/>
      <c r="F319" s="4"/>
      <c r="I319" s="4"/>
      <c r="J319" s="4"/>
    </row>
    <row r="320" spans="4:10" ht="12.75">
      <c r="D320" s="4"/>
      <c r="E320" s="4"/>
      <c r="F320" s="4"/>
      <c r="I320" s="4"/>
      <c r="J320" s="4"/>
    </row>
    <row r="321" spans="4:10" ht="12.75">
      <c r="D321" s="4"/>
      <c r="E321" s="4"/>
      <c r="F321" s="4"/>
      <c r="I321" s="4"/>
      <c r="J321" s="4"/>
    </row>
    <row r="322" spans="4:10" ht="12.75">
      <c r="D322" s="4"/>
      <c r="E322" s="4"/>
      <c r="F322" s="4"/>
      <c r="I322" s="4"/>
      <c r="J322" s="4"/>
    </row>
    <row r="323" spans="4:10" ht="12.75">
      <c r="D323" s="4"/>
      <c r="E323" s="4"/>
      <c r="F323" s="4"/>
      <c r="I323" s="4"/>
      <c r="J323" s="4"/>
    </row>
    <row r="324" spans="4:10" ht="12.75">
      <c r="D324" s="4"/>
      <c r="E324" s="4"/>
      <c r="F324" s="4"/>
      <c r="I324" s="4"/>
      <c r="J324" s="4"/>
    </row>
    <row r="325" spans="4:10" ht="12.75">
      <c r="D325" s="4"/>
      <c r="E325" s="4"/>
      <c r="F325" s="4"/>
      <c r="I325" s="4"/>
      <c r="J325" s="4"/>
    </row>
    <row r="326" spans="4:10" ht="12.75">
      <c r="D326" s="4"/>
      <c r="E326" s="4"/>
      <c r="F326" s="4"/>
      <c r="I326" s="4"/>
      <c r="J326" s="4"/>
    </row>
    <row r="327" spans="4:10" ht="12.75">
      <c r="D327" s="4"/>
      <c r="E327" s="4"/>
      <c r="F327" s="4"/>
      <c r="I327" s="4"/>
      <c r="J327" s="4"/>
    </row>
    <row r="328" spans="4:10" ht="12.75">
      <c r="D328" s="4"/>
      <c r="E328" s="4"/>
      <c r="F328" s="4"/>
      <c r="I328" s="4"/>
      <c r="J328" s="4"/>
    </row>
    <row r="329" spans="4:10" ht="12.75">
      <c r="D329" s="4"/>
      <c r="E329" s="4"/>
      <c r="F329" s="4"/>
      <c r="I329" s="4"/>
      <c r="J329" s="4"/>
    </row>
    <row r="330" spans="4:10" ht="12.75">
      <c r="D330" s="4"/>
      <c r="E330" s="4"/>
      <c r="F330" s="4"/>
      <c r="I330" s="4"/>
      <c r="J330" s="4"/>
    </row>
    <row r="331" spans="4:10" ht="12.75">
      <c r="D331" s="4"/>
      <c r="E331" s="4"/>
      <c r="F331" s="4"/>
      <c r="I331" s="4"/>
      <c r="J331" s="4"/>
    </row>
    <row r="332" spans="4:10" ht="12.75">
      <c r="D332" s="4"/>
      <c r="E332" s="4"/>
      <c r="F332" s="4"/>
      <c r="I332" s="4"/>
      <c r="J332" s="4"/>
    </row>
    <row r="333" spans="4:10" ht="12.75">
      <c r="D333" s="4"/>
      <c r="E333" s="4"/>
      <c r="F333" s="4"/>
      <c r="I333" s="4"/>
      <c r="J333" s="4"/>
    </row>
    <row r="334" spans="4:10" ht="12.75">
      <c r="D334" s="4"/>
      <c r="E334" s="4"/>
      <c r="F334" s="4"/>
      <c r="I334" s="4"/>
      <c r="J334" s="4"/>
    </row>
    <row r="335" spans="4:10" ht="12.75">
      <c r="D335" s="4"/>
      <c r="E335" s="4"/>
      <c r="F335" s="4"/>
      <c r="I335" s="4"/>
      <c r="J335" s="4"/>
    </row>
    <row r="336" spans="4:10" ht="12.75">
      <c r="D336" s="4"/>
      <c r="E336" s="4"/>
      <c r="F336" s="4"/>
      <c r="I336" s="4"/>
      <c r="J336" s="4"/>
    </row>
    <row r="337" spans="4:10" ht="12.75">
      <c r="D337" s="4"/>
      <c r="E337" s="4"/>
      <c r="F337" s="4"/>
      <c r="I337" s="4"/>
      <c r="J337" s="4"/>
    </row>
    <row r="338" spans="4:10" ht="12.75">
      <c r="D338" s="4"/>
      <c r="E338" s="4"/>
      <c r="F338" s="4"/>
      <c r="I338" s="4"/>
      <c r="J338" s="4"/>
    </row>
    <row r="339" spans="4:10" ht="12.75">
      <c r="D339" s="4"/>
      <c r="E339" s="4"/>
      <c r="F339" s="4"/>
      <c r="I339" s="4"/>
      <c r="J339" s="4"/>
    </row>
    <row r="340" spans="4:10" ht="12.75">
      <c r="D340" s="4"/>
      <c r="E340" s="4"/>
      <c r="F340" s="4"/>
      <c r="I340" s="4"/>
      <c r="J340" s="4"/>
    </row>
    <row r="341" spans="4:10" ht="12.75">
      <c r="D341" s="4"/>
      <c r="E341" s="4"/>
      <c r="F341" s="4"/>
      <c r="I341" s="4"/>
      <c r="J341" s="4"/>
    </row>
    <row r="342" spans="4:10" ht="12.75">
      <c r="D342" s="4"/>
      <c r="E342" s="4"/>
      <c r="F342" s="4"/>
      <c r="I342" s="4"/>
      <c r="J342" s="4"/>
    </row>
    <row r="343" spans="4:10" ht="12.75">
      <c r="D343" s="4"/>
      <c r="E343" s="4"/>
      <c r="F343" s="4"/>
      <c r="I343" s="4"/>
      <c r="J343" s="4"/>
    </row>
    <row r="344" spans="4:10" ht="12.75">
      <c r="D344" s="4"/>
      <c r="E344" s="4"/>
      <c r="F344" s="4"/>
      <c r="I344" s="4"/>
      <c r="J344" s="4"/>
    </row>
    <row r="345" spans="4:10" ht="12.75">
      <c r="D345" s="4"/>
      <c r="E345" s="4"/>
      <c r="F345" s="4"/>
      <c r="I345" s="4"/>
      <c r="J345" s="4"/>
    </row>
    <row r="346" spans="4:10" ht="12.75">
      <c r="D346" s="4"/>
      <c r="E346" s="4"/>
      <c r="F346" s="4"/>
      <c r="I346" s="4"/>
      <c r="J346" s="4"/>
    </row>
    <row r="347" spans="4:10" ht="12.75">
      <c r="D347" s="4"/>
      <c r="E347" s="4"/>
      <c r="F347" s="4"/>
      <c r="I347" s="4"/>
      <c r="J347" s="4"/>
    </row>
    <row r="348" spans="4:10" ht="12.75">
      <c r="D348" s="4"/>
      <c r="E348" s="4"/>
      <c r="F348" s="4"/>
      <c r="I348" s="4"/>
      <c r="J348" s="4"/>
    </row>
    <row r="349" spans="4:10" ht="12.75">
      <c r="D349" s="4"/>
      <c r="E349" s="4"/>
      <c r="F349" s="4"/>
      <c r="I349" s="4"/>
      <c r="J349" s="4"/>
    </row>
    <row r="350" spans="4:10" ht="12.75">
      <c r="D350" s="4"/>
      <c r="E350" s="4"/>
      <c r="F350" s="4"/>
      <c r="I350" s="4"/>
      <c r="J350" s="4"/>
    </row>
    <row r="351" spans="4:10" ht="12.75">
      <c r="D351" s="4"/>
      <c r="E351" s="4"/>
      <c r="F351" s="4"/>
      <c r="I351" s="4"/>
      <c r="J351" s="4"/>
    </row>
    <row r="352" spans="4:10" ht="12.75">
      <c r="D352" s="4"/>
      <c r="E352" s="4"/>
      <c r="F352" s="4"/>
      <c r="I352" s="4"/>
      <c r="J352" s="4"/>
    </row>
    <row r="353" spans="4:10" ht="12.75">
      <c r="D353" s="4"/>
      <c r="E353" s="4"/>
      <c r="F353" s="4"/>
      <c r="I353" s="4"/>
      <c r="J353" s="4"/>
    </row>
    <row r="354" spans="4:10" ht="12.75">
      <c r="D354" s="4"/>
      <c r="E354" s="4"/>
      <c r="F354" s="4"/>
      <c r="I354" s="4"/>
      <c r="J354" s="4"/>
    </row>
    <row r="355" spans="4:10" ht="12.75">
      <c r="D355" s="4"/>
      <c r="E355" s="4"/>
      <c r="F355" s="4"/>
      <c r="I355" s="4"/>
      <c r="J355" s="4"/>
    </row>
    <row r="356" spans="4:10" ht="12.75">
      <c r="D356" s="4"/>
      <c r="E356" s="4"/>
      <c r="F356" s="4"/>
      <c r="I356" s="4"/>
      <c r="J356" s="4"/>
    </row>
    <row r="357" spans="4:10" ht="12.75">
      <c r="D357" s="4"/>
      <c r="E357" s="4"/>
      <c r="F357" s="4"/>
      <c r="I357" s="4"/>
      <c r="J357" s="4"/>
    </row>
  </sheetData>
  <sheetProtection password="F954" sheet="1" objects="1" scenarios="1"/>
  <mergeCells count="13">
    <mergeCell ref="I15:J15"/>
    <mergeCell ref="L2:L3"/>
    <mergeCell ref="K2:K3"/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05" right="0.05" top="0.590551181102362" bottom="0.590551181102362" header="0.31496062992126" footer="0.31496062992126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2" customWidth="1"/>
    <col min="2" max="2" width="18.8515625" style="2" customWidth="1"/>
    <col min="3" max="3" width="5.57421875" style="2" hidden="1" customWidth="1"/>
    <col min="4" max="6" width="10.7109375" style="2" customWidth="1"/>
    <col min="7" max="8" width="8.7109375" style="2" customWidth="1"/>
    <col min="9" max="10" width="10.7109375" style="2" customWidth="1"/>
    <col min="11" max="11" width="9.00390625" style="2" customWidth="1"/>
    <col min="12" max="16384" width="9.140625" style="2" customWidth="1"/>
  </cols>
  <sheetData>
    <row r="1" spans="1:11" s="7" customFormat="1" ht="12.75">
      <c r="A1" s="5"/>
      <c r="B1" s="93" t="s">
        <v>658</v>
      </c>
      <c r="C1" s="94"/>
      <c r="D1" s="94"/>
      <c r="E1" s="94"/>
      <c r="F1" s="94"/>
      <c r="G1" s="94"/>
      <c r="H1" s="94"/>
      <c r="I1" s="94"/>
      <c r="J1" s="94"/>
      <c r="K1" s="94"/>
    </row>
    <row r="2" spans="1:12" s="10" customFormat="1" ht="30" customHeight="1">
      <c r="A2" s="8"/>
      <c r="B2" s="95" t="s">
        <v>0</v>
      </c>
      <c r="C2" s="97" t="s">
        <v>1</v>
      </c>
      <c r="D2" s="101" t="s">
        <v>2</v>
      </c>
      <c r="E2" s="99" t="s">
        <v>3</v>
      </c>
      <c r="F2" s="99" t="s">
        <v>4</v>
      </c>
      <c r="G2" s="101" t="s">
        <v>650</v>
      </c>
      <c r="H2" s="99" t="s">
        <v>651</v>
      </c>
      <c r="I2" s="111" t="s">
        <v>5</v>
      </c>
      <c r="J2" s="113" t="s">
        <v>6</v>
      </c>
      <c r="K2" s="109" t="s">
        <v>654</v>
      </c>
      <c r="L2" s="109" t="s">
        <v>655</v>
      </c>
    </row>
    <row r="3" spans="1:12" s="10" customFormat="1" ht="30" customHeight="1">
      <c r="A3" s="8"/>
      <c r="B3" s="96"/>
      <c r="C3" s="98"/>
      <c r="D3" s="102"/>
      <c r="E3" s="100"/>
      <c r="F3" s="100"/>
      <c r="G3" s="102"/>
      <c r="H3" s="100"/>
      <c r="I3" s="112"/>
      <c r="J3" s="114"/>
      <c r="K3" s="110"/>
      <c r="L3" s="110"/>
    </row>
    <row r="4" spans="1:12" s="10" customFormat="1" ht="12.75">
      <c r="A4" s="8"/>
      <c r="B4" s="12" t="s">
        <v>7</v>
      </c>
      <c r="C4" s="13"/>
      <c r="D4" s="13"/>
      <c r="E4" s="13"/>
      <c r="F4" s="46"/>
      <c r="G4" s="14"/>
      <c r="H4" s="13"/>
      <c r="I4" s="16"/>
      <c r="J4" s="17"/>
      <c r="K4" s="11"/>
      <c r="L4" s="11"/>
    </row>
    <row r="5" spans="1:12" s="10" customFormat="1" ht="12.75">
      <c r="A5" s="9"/>
      <c r="B5" s="18" t="s">
        <v>8</v>
      </c>
      <c r="C5" s="19" t="s">
        <v>9</v>
      </c>
      <c r="D5" s="20">
        <v>20286636128</v>
      </c>
      <c r="E5" s="20">
        <v>21419683554</v>
      </c>
      <c r="F5" s="47">
        <v>19449762737</v>
      </c>
      <c r="G5" s="38">
        <f>IF($D5=0,0,$F5/$D5)</f>
        <v>0.9587475525405155</v>
      </c>
      <c r="H5" s="38">
        <f>IF($E5=0,0,$F5/$E5)</f>
        <v>0.9080322166275828</v>
      </c>
      <c r="I5" s="23">
        <f>'Detail Operating'!I57</f>
        <v>-810866700</v>
      </c>
      <c r="J5" s="24">
        <f>'Detail Operating'!J57</f>
        <v>2780787517</v>
      </c>
      <c r="K5" s="92">
        <f>ABS(I5)/E5</f>
        <v>0.03785614749890063</v>
      </c>
      <c r="L5" s="92">
        <f>J5/E5</f>
        <v>0.12982393087131786</v>
      </c>
    </row>
    <row r="6" spans="1:12" s="10" customFormat="1" ht="12.75">
      <c r="A6" s="9"/>
      <c r="B6" s="18" t="s">
        <v>10</v>
      </c>
      <c r="C6" s="19" t="s">
        <v>11</v>
      </c>
      <c r="D6" s="20">
        <v>11169118609</v>
      </c>
      <c r="E6" s="20">
        <v>12344539207</v>
      </c>
      <c r="F6" s="47">
        <v>9806982853</v>
      </c>
      <c r="G6" s="38">
        <f>IF($D6=0,0,$F6/$D6)</f>
        <v>0.8780444721123831</v>
      </c>
      <c r="H6" s="38">
        <f>IF($E6=0,0,$F6/$E6)</f>
        <v>0.7944389570603759</v>
      </c>
      <c r="I6" s="23">
        <f>'Detail Operating'!I89</f>
        <v>-216251220</v>
      </c>
      <c r="J6" s="24">
        <f>'Detail Operating'!J89</f>
        <v>2753807574</v>
      </c>
      <c r="K6" s="92">
        <f aca="true" t="shared" si="0" ref="K6:K14">ABS(I6)/E6</f>
        <v>0.017517966152788778</v>
      </c>
      <c r="L6" s="92">
        <f aca="true" t="shared" si="1" ref="L6:L14">J6/E6</f>
        <v>0.22307900909241285</v>
      </c>
    </row>
    <row r="7" spans="1:12" s="10" customFormat="1" ht="12.75">
      <c r="A7" s="9"/>
      <c r="B7" s="18" t="s">
        <v>12</v>
      </c>
      <c r="C7" s="19" t="s">
        <v>13</v>
      </c>
      <c r="D7" s="20">
        <v>86146647484</v>
      </c>
      <c r="E7" s="20">
        <v>86238388935</v>
      </c>
      <c r="F7" s="47">
        <v>79614922834</v>
      </c>
      <c r="G7" s="38">
        <f aca="true" t="shared" si="2" ref="G7:G14">IF($D7=0,0,$F7/$D7)</f>
        <v>0.9241790035855645</v>
      </c>
      <c r="H7" s="38">
        <f aca="true" t="shared" si="3" ref="H7:H14">IF($E7=0,0,$F7/$E7)</f>
        <v>0.9231958506786082</v>
      </c>
      <c r="I7" s="23">
        <f>'Detail Operating'!I107</f>
        <v>0</v>
      </c>
      <c r="J7" s="24">
        <f>'Detail Operating'!J107</f>
        <v>6623466101</v>
      </c>
      <c r="K7" s="92">
        <f t="shared" si="0"/>
        <v>0</v>
      </c>
      <c r="L7" s="92">
        <f t="shared" si="1"/>
        <v>0.07680414932139178</v>
      </c>
    </row>
    <row r="8" spans="1:12" s="10" customFormat="1" ht="12.75">
      <c r="A8" s="9"/>
      <c r="B8" s="18" t="s">
        <v>14</v>
      </c>
      <c r="C8" s="19" t="s">
        <v>15</v>
      </c>
      <c r="D8" s="20">
        <v>40190012007</v>
      </c>
      <c r="E8" s="20">
        <v>41465140397</v>
      </c>
      <c r="F8" s="47">
        <v>38539183112</v>
      </c>
      <c r="G8" s="38">
        <f t="shared" si="2"/>
        <v>0.9589243990593367</v>
      </c>
      <c r="H8" s="38">
        <f t="shared" si="3"/>
        <v>0.9294357318705306</v>
      </c>
      <c r="I8" s="23">
        <f>'Detail Operating'!I182</f>
        <v>-975001664</v>
      </c>
      <c r="J8" s="24">
        <f>'Detail Operating'!J182</f>
        <v>3900958949</v>
      </c>
      <c r="K8" s="92">
        <f t="shared" si="0"/>
        <v>0.023513767339626356</v>
      </c>
      <c r="L8" s="92">
        <f t="shared" si="1"/>
        <v>0.09407803546909572</v>
      </c>
    </row>
    <row r="9" spans="1:12" s="10" customFormat="1" ht="12.75">
      <c r="A9" s="9"/>
      <c r="B9" s="18" t="s">
        <v>16</v>
      </c>
      <c r="C9" s="19" t="s">
        <v>17</v>
      </c>
      <c r="D9" s="20">
        <v>10362904027</v>
      </c>
      <c r="E9" s="20">
        <v>10016441738</v>
      </c>
      <c r="F9" s="47">
        <v>8201773479</v>
      </c>
      <c r="G9" s="38">
        <f t="shared" si="2"/>
        <v>0.7914551227754992</v>
      </c>
      <c r="H9" s="38">
        <f t="shared" si="3"/>
        <v>0.8188310473453283</v>
      </c>
      <c r="I9" s="23">
        <f>'Detail Operating'!I220</f>
        <v>-236820096</v>
      </c>
      <c r="J9" s="24">
        <f>'Detail Operating'!J220</f>
        <v>2051488355</v>
      </c>
      <c r="K9" s="92">
        <f t="shared" si="0"/>
        <v>0.023643136174951312</v>
      </c>
      <c r="L9" s="92">
        <f t="shared" si="1"/>
        <v>0.20481208882962307</v>
      </c>
    </row>
    <row r="10" spans="1:12" s="10" customFormat="1" ht="12.75">
      <c r="A10" s="9"/>
      <c r="B10" s="18" t="s">
        <v>18</v>
      </c>
      <c r="C10" s="19" t="s">
        <v>19</v>
      </c>
      <c r="D10" s="20">
        <v>11011276265</v>
      </c>
      <c r="E10" s="20">
        <v>11334724140</v>
      </c>
      <c r="F10" s="47">
        <v>9474105563</v>
      </c>
      <c r="G10" s="38">
        <f t="shared" si="2"/>
        <v>0.8604003146405481</v>
      </c>
      <c r="H10" s="38">
        <f t="shared" si="3"/>
        <v>0.8358479170715839</v>
      </c>
      <c r="I10" s="23">
        <f>'Detail Operating'!I247</f>
        <v>-364292800</v>
      </c>
      <c r="J10" s="24">
        <f>'Detail Operating'!J247</f>
        <v>2224911377</v>
      </c>
      <c r="K10" s="92">
        <f t="shared" si="0"/>
        <v>0.03213953824552452</v>
      </c>
      <c r="L10" s="92">
        <f t="shared" si="1"/>
        <v>0.19629162117394064</v>
      </c>
    </row>
    <row r="11" spans="1:12" s="10" customFormat="1" ht="12.75">
      <c r="A11" s="9"/>
      <c r="B11" s="18" t="s">
        <v>20</v>
      </c>
      <c r="C11" s="19" t="s">
        <v>21</v>
      </c>
      <c r="D11" s="20">
        <v>10561929351</v>
      </c>
      <c r="E11" s="20">
        <v>10449676653</v>
      </c>
      <c r="F11" s="47">
        <v>9286260275</v>
      </c>
      <c r="G11" s="38">
        <f t="shared" si="2"/>
        <v>0.8792200711057379</v>
      </c>
      <c r="H11" s="38">
        <f t="shared" si="3"/>
        <v>0.8886648442211851</v>
      </c>
      <c r="I11" s="23">
        <f>'Detail Operating'!I277</f>
        <v>-372436294</v>
      </c>
      <c r="J11" s="24">
        <f>'Detail Operating'!J277</f>
        <v>1535852672</v>
      </c>
      <c r="K11" s="92">
        <f t="shared" si="0"/>
        <v>0.03564093955893623</v>
      </c>
      <c r="L11" s="92">
        <f t="shared" si="1"/>
        <v>0.1469760953377511</v>
      </c>
    </row>
    <row r="12" spans="1:12" s="10" customFormat="1" ht="12.75">
      <c r="A12" s="9"/>
      <c r="B12" s="18" t="s">
        <v>22</v>
      </c>
      <c r="C12" s="19" t="s">
        <v>23</v>
      </c>
      <c r="D12" s="20">
        <v>4483896504</v>
      </c>
      <c r="E12" s="20">
        <v>4718867143</v>
      </c>
      <c r="F12" s="47">
        <v>4056753091</v>
      </c>
      <c r="G12" s="38">
        <f t="shared" si="2"/>
        <v>0.904738342506578</v>
      </c>
      <c r="H12" s="38">
        <f t="shared" si="3"/>
        <v>0.85968792255951</v>
      </c>
      <c r="I12" s="23">
        <f>'Detail Operating'!I317</f>
        <v>-146152313</v>
      </c>
      <c r="J12" s="24">
        <f>'Detail Operating'!J317</f>
        <v>808266365</v>
      </c>
      <c r="K12" s="92">
        <f t="shared" si="0"/>
        <v>0.03097190672485945</v>
      </c>
      <c r="L12" s="92">
        <f t="shared" si="1"/>
        <v>0.17128398416534948</v>
      </c>
    </row>
    <row r="13" spans="1:12" s="10" customFormat="1" ht="12.75">
      <c r="A13" s="9"/>
      <c r="B13" s="18" t="s">
        <v>24</v>
      </c>
      <c r="C13" s="19" t="s">
        <v>25</v>
      </c>
      <c r="D13" s="20">
        <v>35642757552</v>
      </c>
      <c r="E13" s="20">
        <v>35951358258</v>
      </c>
      <c r="F13" s="47">
        <v>32994219743</v>
      </c>
      <c r="G13" s="38">
        <f t="shared" si="2"/>
        <v>0.9256921183739505</v>
      </c>
      <c r="H13" s="38">
        <f t="shared" si="3"/>
        <v>0.9177461253681015</v>
      </c>
      <c r="I13" s="23">
        <f>'Detail Operating'!I356</f>
        <v>-3896548</v>
      </c>
      <c r="J13" s="24">
        <f>'Detail Operating'!J356</f>
        <v>2961035063</v>
      </c>
      <c r="K13" s="92">
        <f t="shared" si="0"/>
        <v>0.00010838388836485556</v>
      </c>
      <c r="L13" s="92">
        <f t="shared" si="1"/>
        <v>0.08236225852026333</v>
      </c>
    </row>
    <row r="14" spans="1:12" s="10" customFormat="1" ht="12.75">
      <c r="A14" s="25"/>
      <c r="B14" s="26" t="s">
        <v>648</v>
      </c>
      <c r="C14" s="27"/>
      <c r="D14" s="28">
        <f>SUM(D5:D13)</f>
        <v>229855177927</v>
      </c>
      <c r="E14" s="28">
        <f>SUM(E5:E13)</f>
        <v>233938820025</v>
      </c>
      <c r="F14" s="48">
        <f>SUM(F5:F13)</f>
        <v>211423963687</v>
      </c>
      <c r="G14" s="39">
        <f t="shared" si="2"/>
        <v>0.9198137957725121</v>
      </c>
      <c r="H14" s="39">
        <f t="shared" si="3"/>
        <v>0.9037575023435873</v>
      </c>
      <c r="I14" s="50">
        <f>SUM(I5:I13)</f>
        <v>-3125717635</v>
      </c>
      <c r="J14" s="49">
        <f>SUM(J5:J13)</f>
        <v>25640573973</v>
      </c>
      <c r="K14" s="91">
        <f t="shared" si="0"/>
        <v>0.013361261011173641</v>
      </c>
      <c r="L14" s="91">
        <f t="shared" si="1"/>
        <v>0.10960375866758627</v>
      </c>
    </row>
    <row r="15" spans="1:12" ht="13.5">
      <c r="A15" s="1"/>
      <c r="B15" s="89"/>
      <c r="C15" s="87"/>
      <c r="D15" s="86"/>
      <c r="E15" s="86"/>
      <c r="F15" s="86"/>
      <c r="G15" s="83"/>
      <c r="H15" s="82" t="s">
        <v>653</v>
      </c>
      <c r="I15" s="107">
        <f>SUM(I14:J14)</f>
        <v>22514856338</v>
      </c>
      <c r="J15" s="108"/>
      <c r="K15" s="87"/>
      <c r="L15" s="90"/>
    </row>
    <row r="16" spans="2:10" ht="13.5">
      <c r="B16" s="37" t="s">
        <v>649</v>
      </c>
      <c r="D16" s="4"/>
      <c r="E16" s="4"/>
      <c r="F16" s="4"/>
      <c r="I16" s="4"/>
      <c r="J16" s="4"/>
    </row>
    <row r="17" spans="4:10" ht="12.75">
      <c r="D17" s="4"/>
      <c r="E17" s="4"/>
      <c r="F17" s="4"/>
      <c r="I17" s="4"/>
      <c r="J17" s="4"/>
    </row>
    <row r="18" spans="4:10" ht="12.75">
      <c r="D18" s="4"/>
      <c r="E18" s="4"/>
      <c r="F18" s="4"/>
      <c r="I18" s="4"/>
      <c r="J18" s="4"/>
    </row>
    <row r="19" spans="4:10" ht="12.75">
      <c r="D19" s="4"/>
      <c r="E19" s="4"/>
      <c r="F19" s="4"/>
      <c r="I19" s="4"/>
      <c r="J19" s="4"/>
    </row>
    <row r="20" spans="4:10" ht="12.75">
      <c r="D20" s="4"/>
      <c r="E20" s="4"/>
      <c r="F20" s="4"/>
      <c r="I20" s="4"/>
      <c r="J20" s="4"/>
    </row>
    <row r="21" spans="4:10" ht="12.75">
      <c r="D21" s="4"/>
      <c r="E21" s="4"/>
      <c r="F21" s="4"/>
      <c r="I21" s="4"/>
      <c r="J21" s="4"/>
    </row>
    <row r="22" spans="4:10" ht="12.75">
      <c r="D22" s="4"/>
      <c r="E22" s="4"/>
      <c r="F22" s="4"/>
      <c r="I22" s="4"/>
      <c r="J22" s="4"/>
    </row>
    <row r="23" spans="4:10" ht="12.75">
      <c r="D23" s="4"/>
      <c r="E23" s="4"/>
      <c r="F23" s="4"/>
      <c r="I23" s="4"/>
      <c r="J23" s="4"/>
    </row>
    <row r="24" spans="4:10" ht="12.75">
      <c r="D24" s="4"/>
      <c r="E24" s="4"/>
      <c r="F24" s="4"/>
      <c r="I24" s="4"/>
      <c r="J24" s="4"/>
    </row>
    <row r="25" spans="4:10" ht="12.75">
      <c r="D25" s="4"/>
      <c r="E25" s="4"/>
      <c r="F25" s="4"/>
      <c r="I25" s="4"/>
      <c r="J25" s="4"/>
    </row>
    <row r="26" spans="4:10" ht="12.75">
      <c r="D26" s="4"/>
      <c r="E26" s="4"/>
      <c r="F26" s="4"/>
      <c r="I26" s="4"/>
      <c r="J26" s="4"/>
    </row>
    <row r="27" spans="4:10" ht="12.75">
      <c r="D27" s="4"/>
      <c r="E27" s="4"/>
      <c r="F27" s="4"/>
      <c r="I27" s="4"/>
      <c r="J27" s="4"/>
    </row>
    <row r="28" spans="4:10" ht="12.75">
      <c r="D28" s="4"/>
      <c r="E28" s="4"/>
      <c r="F28" s="4"/>
      <c r="I28" s="4"/>
      <c r="J28" s="4"/>
    </row>
    <row r="29" spans="4:10" ht="12.75">
      <c r="D29" s="4"/>
      <c r="E29" s="4"/>
      <c r="F29" s="4"/>
      <c r="I29" s="4"/>
      <c r="J29" s="4"/>
    </row>
    <row r="30" spans="4:10" ht="12.75">
      <c r="D30" s="4"/>
      <c r="E30" s="4"/>
      <c r="F30" s="4"/>
      <c r="I30" s="4"/>
      <c r="J30" s="4"/>
    </row>
    <row r="31" spans="4:10" ht="12.75">
      <c r="D31" s="4"/>
      <c r="E31" s="4"/>
      <c r="F31" s="4"/>
      <c r="I31" s="4"/>
      <c r="J31" s="4"/>
    </row>
    <row r="32" spans="4:10" ht="12.75">
      <c r="D32" s="4"/>
      <c r="E32" s="4"/>
      <c r="F32" s="4"/>
      <c r="I32" s="4"/>
      <c r="J32" s="4"/>
    </row>
    <row r="33" spans="4:10" ht="12.75">
      <c r="D33" s="4"/>
      <c r="E33" s="4"/>
      <c r="F33" s="4"/>
      <c r="I33" s="4"/>
      <c r="J33" s="4"/>
    </row>
    <row r="34" spans="4:10" ht="12.75">
      <c r="D34" s="4"/>
      <c r="E34" s="4"/>
      <c r="F34" s="4"/>
      <c r="I34" s="4"/>
      <c r="J34" s="4"/>
    </row>
    <row r="35" spans="4:10" ht="12.75">
      <c r="D35" s="4"/>
      <c r="E35" s="4"/>
      <c r="F35" s="4"/>
      <c r="I35" s="4"/>
      <c r="J35" s="4"/>
    </row>
    <row r="36" spans="4:10" ht="12.75">
      <c r="D36" s="4"/>
      <c r="E36" s="4"/>
      <c r="F36" s="4"/>
      <c r="I36" s="4"/>
      <c r="J36" s="4"/>
    </row>
    <row r="37" spans="4:10" ht="12.75">
      <c r="D37" s="4"/>
      <c r="E37" s="4"/>
      <c r="F37" s="4"/>
      <c r="I37" s="4"/>
      <c r="J37" s="4"/>
    </row>
    <row r="38" spans="4:10" ht="12.75">
      <c r="D38" s="4"/>
      <c r="E38" s="4"/>
      <c r="F38" s="4"/>
      <c r="I38" s="4"/>
      <c r="J38" s="4"/>
    </row>
    <row r="39" spans="4:10" ht="12.75">
      <c r="D39" s="4"/>
      <c r="E39" s="4"/>
      <c r="F39" s="4"/>
      <c r="I39" s="4"/>
      <c r="J39" s="4"/>
    </row>
    <row r="40" spans="4:10" ht="12.75">
      <c r="D40" s="4"/>
      <c r="E40" s="4"/>
      <c r="F40" s="4"/>
      <c r="I40" s="4"/>
      <c r="J40" s="4"/>
    </row>
    <row r="41" spans="4:10" ht="12.75">
      <c r="D41" s="4"/>
      <c r="E41" s="4"/>
      <c r="F41" s="4"/>
      <c r="I41" s="4"/>
      <c r="J41" s="4"/>
    </row>
    <row r="42" spans="4:10" ht="12.75">
      <c r="D42" s="4"/>
      <c r="E42" s="4"/>
      <c r="F42" s="4"/>
      <c r="I42" s="4"/>
      <c r="J42" s="4"/>
    </row>
    <row r="43" spans="4:10" ht="12.75">
      <c r="D43" s="4"/>
      <c r="E43" s="4"/>
      <c r="F43" s="4"/>
      <c r="I43" s="4"/>
      <c r="J43" s="4"/>
    </row>
    <row r="44" spans="4:10" ht="12.75">
      <c r="D44" s="4"/>
      <c r="E44" s="4"/>
      <c r="F44" s="4"/>
      <c r="I44" s="4"/>
      <c r="J44" s="4"/>
    </row>
    <row r="45" spans="4:10" ht="12.75">
      <c r="D45" s="4"/>
      <c r="E45" s="4"/>
      <c r="F45" s="4"/>
      <c r="I45" s="4"/>
      <c r="J45" s="4"/>
    </row>
    <row r="46" spans="4:10" ht="12.75">
      <c r="D46" s="4"/>
      <c r="E46" s="4"/>
      <c r="F46" s="4"/>
      <c r="I46" s="4"/>
      <c r="J46" s="4"/>
    </row>
    <row r="47" spans="4:10" ht="12.75">
      <c r="D47" s="4"/>
      <c r="E47" s="4"/>
      <c r="F47" s="4"/>
      <c r="I47" s="4"/>
      <c r="J47" s="4"/>
    </row>
    <row r="48" spans="4:10" ht="12.75">
      <c r="D48" s="4"/>
      <c r="E48" s="4"/>
      <c r="F48" s="4"/>
      <c r="I48" s="4"/>
      <c r="J48" s="4"/>
    </row>
    <row r="49" spans="4:10" ht="12.75">
      <c r="D49" s="4"/>
      <c r="E49" s="4"/>
      <c r="F49" s="4"/>
      <c r="I49" s="4"/>
      <c r="J49" s="4"/>
    </row>
    <row r="50" spans="4:10" ht="12.75">
      <c r="D50" s="4"/>
      <c r="E50" s="4"/>
      <c r="F50" s="4"/>
      <c r="I50" s="4"/>
      <c r="J50" s="4"/>
    </row>
    <row r="51" spans="4:10" ht="12.75">
      <c r="D51" s="4"/>
      <c r="E51" s="4"/>
      <c r="F51" s="4"/>
      <c r="I51" s="4"/>
      <c r="J51" s="4"/>
    </row>
    <row r="52" spans="4:10" ht="12.75">
      <c r="D52" s="4"/>
      <c r="E52" s="4"/>
      <c r="F52" s="4"/>
      <c r="I52" s="4"/>
      <c r="J52" s="4"/>
    </row>
    <row r="53" spans="4:10" ht="12.75">
      <c r="D53" s="4"/>
      <c r="E53" s="4"/>
      <c r="F53" s="4"/>
      <c r="I53" s="4"/>
      <c r="J53" s="4"/>
    </row>
    <row r="54" spans="4:10" ht="12.75">
      <c r="D54" s="4"/>
      <c r="E54" s="4"/>
      <c r="F54" s="4"/>
      <c r="I54" s="4"/>
      <c r="J54" s="4"/>
    </row>
    <row r="55" spans="4:10" ht="12.75">
      <c r="D55" s="4"/>
      <c r="E55" s="4"/>
      <c r="F55" s="4"/>
      <c r="I55" s="4"/>
      <c r="J55" s="4"/>
    </row>
    <row r="56" spans="4:10" ht="12.75">
      <c r="D56" s="4"/>
      <c r="E56" s="4"/>
      <c r="F56" s="4"/>
      <c r="I56" s="4"/>
      <c r="J56" s="4"/>
    </row>
    <row r="57" spans="4:10" ht="12.75">
      <c r="D57" s="4"/>
      <c r="E57" s="4"/>
      <c r="F57" s="4"/>
      <c r="I57" s="4"/>
      <c r="J57" s="4"/>
    </row>
    <row r="58" spans="4:10" ht="12.75">
      <c r="D58" s="4"/>
      <c r="E58" s="4"/>
      <c r="F58" s="4"/>
      <c r="I58" s="4"/>
      <c r="J58" s="4"/>
    </row>
    <row r="59" spans="4:10" ht="12.75">
      <c r="D59" s="4"/>
      <c r="E59" s="4"/>
      <c r="F59" s="4"/>
      <c r="I59" s="4"/>
      <c r="J59" s="4"/>
    </row>
    <row r="60" spans="4:10" ht="12.75">
      <c r="D60" s="4"/>
      <c r="E60" s="4"/>
      <c r="F60" s="4"/>
      <c r="I60" s="4"/>
      <c r="J60" s="4"/>
    </row>
    <row r="61" spans="4:10" ht="12.75">
      <c r="D61" s="4"/>
      <c r="E61" s="4"/>
      <c r="F61" s="4"/>
      <c r="I61" s="4"/>
      <c r="J61" s="4"/>
    </row>
    <row r="62" spans="4:10" ht="12.75">
      <c r="D62" s="4"/>
      <c r="E62" s="4"/>
      <c r="F62" s="4"/>
      <c r="I62" s="4"/>
      <c r="J62" s="4"/>
    </row>
    <row r="63" spans="4:10" ht="12.75">
      <c r="D63" s="4"/>
      <c r="E63" s="4"/>
      <c r="F63" s="4"/>
      <c r="I63" s="4"/>
      <c r="J63" s="4"/>
    </row>
    <row r="64" spans="4:10" ht="12.75">
      <c r="D64" s="4"/>
      <c r="E64" s="4"/>
      <c r="F64" s="4"/>
      <c r="I64" s="4"/>
      <c r="J64" s="4"/>
    </row>
    <row r="65" spans="4:10" ht="12.75">
      <c r="D65" s="4"/>
      <c r="E65" s="4"/>
      <c r="F65" s="4"/>
      <c r="I65" s="4"/>
      <c r="J65" s="4"/>
    </row>
    <row r="66" spans="4:10" ht="12.75">
      <c r="D66" s="4"/>
      <c r="E66" s="4"/>
      <c r="F66" s="4"/>
      <c r="I66" s="4"/>
      <c r="J66" s="4"/>
    </row>
    <row r="67" spans="4:10" ht="12.75">
      <c r="D67" s="4"/>
      <c r="E67" s="4"/>
      <c r="F67" s="4"/>
      <c r="I67" s="4"/>
      <c r="J67" s="4"/>
    </row>
    <row r="68" spans="4:10" ht="12.75">
      <c r="D68" s="4"/>
      <c r="E68" s="4"/>
      <c r="F68" s="4"/>
      <c r="I68" s="4"/>
      <c r="J68" s="4"/>
    </row>
    <row r="69" spans="4:10" ht="12.75">
      <c r="D69" s="4"/>
      <c r="E69" s="4"/>
      <c r="F69" s="4"/>
      <c r="I69" s="4"/>
      <c r="J69" s="4"/>
    </row>
    <row r="70" spans="4:10" ht="12.75">
      <c r="D70" s="4"/>
      <c r="E70" s="4"/>
      <c r="F70" s="4"/>
      <c r="I70" s="4"/>
      <c r="J70" s="4"/>
    </row>
    <row r="71" spans="4:10" ht="12.75">
      <c r="D71" s="4"/>
      <c r="E71" s="4"/>
      <c r="F71" s="4"/>
      <c r="I71" s="4"/>
      <c r="J71" s="4"/>
    </row>
    <row r="72" spans="4:10" ht="12.75">
      <c r="D72" s="4"/>
      <c r="E72" s="4"/>
      <c r="F72" s="4"/>
      <c r="I72" s="4"/>
      <c r="J72" s="4"/>
    </row>
    <row r="73" spans="4:10" ht="12.75">
      <c r="D73" s="4"/>
      <c r="E73" s="4"/>
      <c r="F73" s="4"/>
      <c r="I73" s="4"/>
      <c r="J73" s="4"/>
    </row>
    <row r="74" spans="4:10" ht="12.75">
      <c r="D74" s="4"/>
      <c r="E74" s="4"/>
      <c r="F74" s="4"/>
      <c r="I74" s="4"/>
      <c r="J74" s="4"/>
    </row>
    <row r="75" spans="4:10" ht="12.75">
      <c r="D75" s="4"/>
      <c r="E75" s="4"/>
      <c r="F75" s="4"/>
      <c r="I75" s="4"/>
      <c r="J75" s="4"/>
    </row>
    <row r="76" spans="4:10" ht="12.75">
      <c r="D76" s="4"/>
      <c r="E76" s="4"/>
      <c r="F76" s="4"/>
      <c r="I76" s="4"/>
      <c r="J76" s="4"/>
    </row>
    <row r="77" spans="4:10" ht="12.75">
      <c r="D77" s="4"/>
      <c r="E77" s="4"/>
      <c r="F77" s="4"/>
      <c r="I77" s="4"/>
      <c r="J77" s="4"/>
    </row>
    <row r="78" spans="4:10" ht="12.75">
      <c r="D78" s="4"/>
      <c r="E78" s="4"/>
      <c r="F78" s="4"/>
      <c r="I78" s="4"/>
      <c r="J78" s="4"/>
    </row>
    <row r="79" spans="4:10" ht="12.75">
      <c r="D79" s="4"/>
      <c r="E79" s="4"/>
      <c r="F79" s="4"/>
      <c r="I79" s="4"/>
      <c r="J79" s="4"/>
    </row>
    <row r="80" spans="4:10" ht="12.75">
      <c r="D80" s="4"/>
      <c r="E80" s="4"/>
      <c r="F80" s="4"/>
      <c r="I80" s="4"/>
      <c r="J80" s="4"/>
    </row>
    <row r="81" spans="4:10" ht="12.75">
      <c r="D81" s="4"/>
      <c r="E81" s="4"/>
      <c r="F81" s="4"/>
      <c r="I81" s="4"/>
      <c r="J81" s="4"/>
    </row>
    <row r="82" spans="4:10" ht="12.75">
      <c r="D82" s="4"/>
      <c r="E82" s="4"/>
      <c r="F82" s="4"/>
      <c r="I82" s="4"/>
      <c r="J82" s="4"/>
    </row>
    <row r="83" spans="4:10" ht="12.75">
      <c r="D83" s="4"/>
      <c r="E83" s="4"/>
      <c r="F83" s="4"/>
      <c r="I83" s="4"/>
      <c r="J83" s="4"/>
    </row>
    <row r="84" spans="4:10" ht="12.75">
      <c r="D84" s="4"/>
      <c r="E84" s="4"/>
      <c r="F84" s="4"/>
      <c r="I84" s="4"/>
      <c r="J84" s="4"/>
    </row>
    <row r="85" spans="4:10" ht="12.75">
      <c r="D85" s="4"/>
      <c r="E85" s="4"/>
      <c r="F85" s="4"/>
      <c r="I85" s="4"/>
      <c r="J85" s="4"/>
    </row>
    <row r="86" spans="4:10" ht="12.75">
      <c r="D86" s="4"/>
      <c r="E86" s="4"/>
      <c r="F86" s="4"/>
      <c r="I86" s="4"/>
      <c r="J86" s="4"/>
    </row>
    <row r="87" spans="4:10" ht="12.75">
      <c r="D87" s="4"/>
      <c r="E87" s="4"/>
      <c r="F87" s="4"/>
      <c r="I87" s="4"/>
      <c r="J87" s="4"/>
    </row>
    <row r="88" spans="4:10" ht="12.75">
      <c r="D88" s="4"/>
      <c r="E88" s="4"/>
      <c r="F88" s="4"/>
      <c r="I88" s="4"/>
      <c r="J88" s="4"/>
    </row>
    <row r="89" spans="4:10" ht="12.75">
      <c r="D89" s="4"/>
      <c r="E89" s="4"/>
      <c r="F89" s="4"/>
      <c r="I89" s="4"/>
      <c r="J89" s="4"/>
    </row>
    <row r="90" spans="4:10" ht="12.75">
      <c r="D90" s="4"/>
      <c r="E90" s="4"/>
      <c r="F90" s="4"/>
      <c r="I90" s="4"/>
      <c r="J90" s="4"/>
    </row>
    <row r="91" spans="4:10" ht="12.75">
      <c r="D91" s="4"/>
      <c r="E91" s="4"/>
      <c r="F91" s="4"/>
      <c r="I91" s="4"/>
      <c r="J91" s="4"/>
    </row>
    <row r="92" spans="4:10" ht="12.75">
      <c r="D92" s="4"/>
      <c r="E92" s="4"/>
      <c r="F92" s="4"/>
      <c r="I92" s="4"/>
      <c r="J92" s="4"/>
    </row>
    <row r="93" spans="4:10" ht="12.75">
      <c r="D93" s="4"/>
      <c r="E93" s="4"/>
      <c r="F93" s="4"/>
      <c r="I93" s="4"/>
      <c r="J93" s="4"/>
    </row>
    <row r="94" spans="4:10" ht="12.75">
      <c r="D94" s="4"/>
      <c r="E94" s="4"/>
      <c r="F94" s="4"/>
      <c r="I94" s="4"/>
      <c r="J94" s="4"/>
    </row>
    <row r="95" spans="4:10" ht="12.75">
      <c r="D95" s="4"/>
      <c r="E95" s="4"/>
      <c r="F95" s="4"/>
      <c r="I95" s="4"/>
      <c r="J95" s="4"/>
    </row>
    <row r="96" spans="4:10" ht="12.75">
      <c r="D96" s="4"/>
      <c r="E96" s="4"/>
      <c r="F96" s="4"/>
      <c r="I96" s="4"/>
      <c r="J96" s="4"/>
    </row>
    <row r="97" spans="4:10" ht="12.75">
      <c r="D97" s="4"/>
      <c r="E97" s="4"/>
      <c r="F97" s="4"/>
      <c r="I97" s="4"/>
      <c r="J97" s="4"/>
    </row>
    <row r="98" spans="4:10" ht="12.75">
      <c r="D98" s="4"/>
      <c r="E98" s="4"/>
      <c r="F98" s="4"/>
      <c r="I98" s="4"/>
      <c r="J98" s="4"/>
    </row>
    <row r="99" spans="4:10" ht="12.75">
      <c r="D99" s="4"/>
      <c r="E99" s="4"/>
      <c r="F99" s="4"/>
      <c r="I99" s="4"/>
      <c r="J99" s="4"/>
    </row>
    <row r="100" spans="4:10" ht="12.75">
      <c r="D100" s="4"/>
      <c r="E100" s="4"/>
      <c r="F100" s="4"/>
      <c r="I100" s="4"/>
      <c r="J100" s="4"/>
    </row>
    <row r="101" spans="4:10" ht="12.75">
      <c r="D101" s="4"/>
      <c r="E101" s="4"/>
      <c r="F101" s="4"/>
      <c r="I101" s="4"/>
      <c r="J101" s="4"/>
    </row>
    <row r="102" spans="4:10" ht="12.75">
      <c r="D102" s="4"/>
      <c r="E102" s="4"/>
      <c r="F102" s="4"/>
      <c r="I102" s="4"/>
      <c r="J102" s="4"/>
    </row>
    <row r="103" spans="4:10" ht="12.75">
      <c r="D103" s="4"/>
      <c r="E103" s="4"/>
      <c r="F103" s="4"/>
      <c r="I103" s="4"/>
      <c r="J103" s="4"/>
    </row>
    <row r="104" spans="4:10" ht="12.75">
      <c r="D104" s="4"/>
      <c r="E104" s="4"/>
      <c r="F104" s="4"/>
      <c r="I104" s="4"/>
      <c r="J104" s="4"/>
    </row>
    <row r="105" spans="4:10" ht="12.75">
      <c r="D105" s="4"/>
      <c r="E105" s="4"/>
      <c r="F105" s="4"/>
      <c r="I105" s="4"/>
      <c r="J105" s="4"/>
    </row>
    <row r="106" spans="4:10" ht="12.75">
      <c r="D106" s="4"/>
      <c r="E106" s="4"/>
      <c r="F106" s="4"/>
      <c r="I106" s="4"/>
      <c r="J106" s="4"/>
    </row>
    <row r="107" spans="4:10" ht="12.75">
      <c r="D107" s="4"/>
      <c r="E107" s="4"/>
      <c r="F107" s="4"/>
      <c r="I107" s="4"/>
      <c r="J107" s="4"/>
    </row>
    <row r="108" spans="4:10" ht="12.75">
      <c r="D108" s="4"/>
      <c r="E108" s="4"/>
      <c r="F108" s="4"/>
      <c r="I108" s="4"/>
      <c r="J108" s="4"/>
    </row>
    <row r="109" spans="4:10" ht="12.75">
      <c r="D109" s="4"/>
      <c r="E109" s="4"/>
      <c r="F109" s="4"/>
      <c r="I109" s="4"/>
      <c r="J109" s="4"/>
    </row>
    <row r="110" spans="4:10" ht="12.75">
      <c r="D110" s="4"/>
      <c r="E110" s="4"/>
      <c r="F110" s="4"/>
      <c r="I110" s="4"/>
      <c r="J110" s="4"/>
    </row>
    <row r="111" spans="4:10" ht="12.75">
      <c r="D111" s="4"/>
      <c r="E111" s="4"/>
      <c r="F111" s="4"/>
      <c r="I111" s="4"/>
      <c r="J111" s="4"/>
    </row>
    <row r="112" spans="4:10" ht="12.75">
      <c r="D112" s="4"/>
      <c r="E112" s="4"/>
      <c r="F112" s="4"/>
      <c r="I112" s="4"/>
      <c r="J112" s="4"/>
    </row>
    <row r="113" spans="4:10" ht="12.75">
      <c r="D113" s="4"/>
      <c r="E113" s="4"/>
      <c r="F113" s="4"/>
      <c r="I113" s="4"/>
      <c r="J113" s="4"/>
    </row>
    <row r="114" spans="4:10" ht="12.75">
      <c r="D114" s="4"/>
      <c r="E114" s="4"/>
      <c r="F114" s="4"/>
      <c r="I114" s="4"/>
      <c r="J114" s="4"/>
    </row>
    <row r="115" spans="4:10" ht="12.75">
      <c r="D115" s="4"/>
      <c r="E115" s="4"/>
      <c r="F115" s="4"/>
      <c r="I115" s="4"/>
      <c r="J115" s="4"/>
    </row>
    <row r="116" spans="4:10" ht="12.75">
      <c r="D116" s="4"/>
      <c r="E116" s="4"/>
      <c r="F116" s="4"/>
      <c r="I116" s="4"/>
      <c r="J116" s="4"/>
    </row>
    <row r="117" spans="4:10" ht="12.75">
      <c r="D117" s="4"/>
      <c r="E117" s="4"/>
      <c r="F117" s="4"/>
      <c r="I117" s="4"/>
      <c r="J117" s="4"/>
    </row>
    <row r="118" spans="4:10" ht="12.75">
      <c r="D118" s="4"/>
      <c r="E118" s="4"/>
      <c r="F118" s="4"/>
      <c r="I118" s="4"/>
      <c r="J118" s="4"/>
    </row>
    <row r="119" spans="4:10" ht="12.75">
      <c r="D119" s="4"/>
      <c r="E119" s="4"/>
      <c r="F119" s="4"/>
      <c r="I119" s="4"/>
      <c r="J119" s="4"/>
    </row>
    <row r="120" spans="4:10" ht="12.75">
      <c r="D120" s="4"/>
      <c r="E120" s="4"/>
      <c r="F120" s="4"/>
      <c r="I120" s="4"/>
      <c r="J120" s="4"/>
    </row>
    <row r="121" spans="4:10" ht="12.75">
      <c r="D121" s="4"/>
      <c r="E121" s="4"/>
      <c r="F121" s="4"/>
      <c r="I121" s="4"/>
      <c r="J121" s="4"/>
    </row>
    <row r="122" spans="4:10" ht="12.75">
      <c r="D122" s="4"/>
      <c r="E122" s="4"/>
      <c r="F122" s="4"/>
      <c r="I122" s="4"/>
      <c r="J122" s="4"/>
    </row>
    <row r="123" spans="4:10" ht="12.75">
      <c r="D123" s="4"/>
      <c r="E123" s="4"/>
      <c r="F123" s="4"/>
      <c r="I123" s="4"/>
      <c r="J123" s="4"/>
    </row>
    <row r="124" spans="4:10" ht="12.75">
      <c r="D124" s="4"/>
      <c r="E124" s="4"/>
      <c r="F124" s="4"/>
      <c r="I124" s="4"/>
      <c r="J124" s="4"/>
    </row>
    <row r="125" spans="4:10" ht="12.75">
      <c r="D125" s="4"/>
      <c r="E125" s="4"/>
      <c r="F125" s="4"/>
      <c r="I125" s="4"/>
      <c r="J125" s="4"/>
    </row>
    <row r="126" spans="4:10" ht="12.75">
      <c r="D126" s="4"/>
      <c r="E126" s="4"/>
      <c r="F126" s="4"/>
      <c r="I126" s="4"/>
      <c r="J126" s="4"/>
    </row>
    <row r="127" spans="4:10" ht="12.75">
      <c r="D127" s="4"/>
      <c r="E127" s="4"/>
      <c r="F127" s="4"/>
      <c r="I127" s="4"/>
      <c r="J127" s="4"/>
    </row>
    <row r="128" spans="4:10" ht="12.75">
      <c r="D128" s="4"/>
      <c r="E128" s="4"/>
      <c r="F128" s="4"/>
      <c r="I128" s="4"/>
      <c r="J128" s="4"/>
    </row>
    <row r="129" spans="4:10" ht="12.75">
      <c r="D129" s="4"/>
      <c r="E129" s="4"/>
      <c r="F129" s="4"/>
      <c r="I129" s="4"/>
      <c r="J129" s="4"/>
    </row>
    <row r="130" spans="4:10" ht="12.75">
      <c r="D130" s="4"/>
      <c r="E130" s="4"/>
      <c r="F130" s="4"/>
      <c r="I130" s="4"/>
      <c r="J130" s="4"/>
    </row>
    <row r="131" spans="4:10" ht="12.75">
      <c r="D131" s="4"/>
      <c r="E131" s="4"/>
      <c r="F131" s="4"/>
      <c r="I131" s="4"/>
      <c r="J131" s="4"/>
    </row>
    <row r="132" spans="4:10" ht="12.75">
      <c r="D132" s="4"/>
      <c r="E132" s="4"/>
      <c r="F132" s="4"/>
      <c r="I132" s="4"/>
      <c r="J132" s="4"/>
    </row>
    <row r="133" spans="4:10" ht="12.75">
      <c r="D133" s="4"/>
      <c r="E133" s="4"/>
      <c r="F133" s="4"/>
      <c r="I133" s="4"/>
      <c r="J133" s="4"/>
    </row>
    <row r="134" spans="4:10" ht="12.75">
      <c r="D134" s="4"/>
      <c r="E134" s="4"/>
      <c r="F134" s="4"/>
      <c r="I134" s="4"/>
      <c r="J134" s="4"/>
    </row>
    <row r="135" spans="4:10" ht="12.75">
      <c r="D135" s="4"/>
      <c r="E135" s="4"/>
      <c r="F135" s="4"/>
      <c r="I135" s="4"/>
      <c r="J135" s="4"/>
    </row>
    <row r="136" spans="4:10" ht="12.75">
      <c r="D136" s="4"/>
      <c r="E136" s="4"/>
      <c r="F136" s="4"/>
      <c r="I136" s="4"/>
      <c r="J136" s="4"/>
    </row>
    <row r="137" spans="4:10" ht="12.75">
      <c r="D137" s="4"/>
      <c r="E137" s="4"/>
      <c r="F137" s="4"/>
      <c r="I137" s="4"/>
      <c r="J137" s="4"/>
    </row>
    <row r="138" spans="4:10" ht="12.75">
      <c r="D138" s="4"/>
      <c r="E138" s="4"/>
      <c r="F138" s="4"/>
      <c r="I138" s="4"/>
      <c r="J138" s="4"/>
    </row>
    <row r="139" spans="4:10" ht="12.75">
      <c r="D139" s="4"/>
      <c r="E139" s="4"/>
      <c r="F139" s="4"/>
      <c r="I139" s="4"/>
      <c r="J139" s="4"/>
    </row>
    <row r="140" spans="4:10" ht="12.75">
      <c r="D140" s="4"/>
      <c r="E140" s="4"/>
      <c r="F140" s="4"/>
      <c r="I140" s="4"/>
      <c r="J140" s="4"/>
    </row>
    <row r="141" spans="4:10" ht="12.75">
      <c r="D141" s="4"/>
      <c r="E141" s="4"/>
      <c r="F141" s="4"/>
      <c r="I141" s="4"/>
      <c r="J141" s="4"/>
    </row>
    <row r="142" spans="4:10" ht="12.75">
      <c r="D142" s="4"/>
      <c r="E142" s="4"/>
      <c r="F142" s="4"/>
      <c r="I142" s="4"/>
      <c r="J142" s="4"/>
    </row>
    <row r="143" spans="4:10" ht="12.75">
      <c r="D143" s="4"/>
      <c r="E143" s="4"/>
      <c r="F143" s="4"/>
      <c r="I143" s="4"/>
      <c r="J143" s="4"/>
    </row>
    <row r="144" spans="4:10" ht="12.75">
      <c r="D144" s="4"/>
      <c r="E144" s="4"/>
      <c r="F144" s="4"/>
      <c r="I144" s="4"/>
      <c r="J144" s="4"/>
    </row>
    <row r="145" spans="4:10" ht="12.75">
      <c r="D145" s="4"/>
      <c r="E145" s="4"/>
      <c r="F145" s="4"/>
      <c r="I145" s="4"/>
      <c r="J145" s="4"/>
    </row>
    <row r="146" spans="4:10" ht="12.75">
      <c r="D146" s="4"/>
      <c r="E146" s="4"/>
      <c r="F146" s="4"/>
      <c r="I146" s="4"/>
      <c r="J146" s="4"/>
    </row>
    <row r="147" spans="4:10" ht="12.75">
      <c r="D147" s="4"/>
      <c r="E147" s="4"/>
      <c r="F147" s="4"/>
      <c r="I147" s="4"/>
      <c r="J147" s="4"/>
    </row>
    <row r="148" spans="4:10" ht="12.75">
      <c r="D148" s="4"/>
      <c r="E148" s="4"/>
      <c r="F148" s="4"/>
      <c r="I148" s="4"/>
      <c r="J148" s="4"/>
    </row>
    <row r="149" spans="4:10" ht="12.75">
      <c r="D149" s="4"/>
      <c r="E149" s="4"/>
      <c r="F149" s="4"/>
      <c r="I149" s="4"/>
      <c r="J149" s="4"/>
    </row>
    <row r="150" spans="4:10" ht="12.75">
      <c r="D150" s="4"/>
      <c r="E150" s="4"/>
      <c r="F150" s="4"/>
      <c r="I150" s="4"/>
      <c r="J150" s="4"/>
    </row>
    <row r="151" spans="4:10" ht="12.75">
      <c r="D151" s="4"/>
      <c r="E151" s="4"/>
      <c r="F151" s="4"/>
      <c r="I151" s="4"/>
      <c r="J151" s="4"/>
    </row>
    <row r="152" spans="4:10" ht="12.75">
      <c r="D152" s="4"/>
      <c r="E152" s="4"/>
      <c r="F152" s="4"/>
      <c r="I152" s="4"/>
      <c r="J152" s="4"/>
    </row>
    <row r="153" spans="4:10" ht="12.75">
      <c r="D153" s="4"/>
      <c r="E153" s="4"/>
      <c r="F153" s="4"/>
      <c r="I153" s="4"/>
      <c r="J153" s="4"/>
    </row>
    <row r="154" spans="4:10" ht="12.75">
      <c r="D154" s="4"/>
      <c r="E154" s="4"/>
      <c r="F154" s="4"/>
      <c r="I154" s="4"/>
      <c r="J154" s="4"/>
    </row>
    <row r="155" spans="4:10" ht="12.75">
      <c r="D155" s="4"/>
      <c r="E155" s="4"/>
      <c r="F155" s="4"/>
      <c r="I155" s="4"/>
      <c r="J155" s="4"/>
    </row>
    <row r="156" spans="4:10" ht="12.75">
      <c r="D156" s="4"/>
      <c r="E156" s="4"/>
      <c r="F156" s="4"/>
      <c r="I156" s="4"/>
      <c r="J156" s="4"/>
    </row>
    <row r="157" spans="4:10" ht="12.75">
      <c r="D157" s="4"/>
      <c r="E157" s="4"/>
      <c r="F157" s="4"/>
      <c r="I157" s="4"/>
      <c r="J157" s="4"/>
    </row>
    <row r="158" spans="4:10" ht="12.75">
      <c r="D158" s="4"/>
      <c r="E158" s="4"/>
      <c r="F158" s="4"/>
      <c r="I158" s="4"/>
      <c r="J158" s="4"/>
    </row>
    <row r="159" spans="4:10" ht="12.75">
      <c r="D159" s="4"/>
      <c r="E159" s="4"/>
      <c r="F159" s="4"/>
      <c r="I159" s="4"/>
      <c r="J159" s="4"/>
    </row>
    <row r="160" spans="4:10" ht="12.75">
      <c r="D160" s="4"/>
      <c r="E160" s="4"/>
      <c r="F160" s="4"/>
      <c r="I160" s="4"/>
      <c r="J160" s="4"/>
    </row>
    <row r="161" spans="4:10" ht="12.75">
      <c r="D161" s="4"/>
      <c r="E161" s="4"/>
      <c r="F161" s="4"/>
      <c r="I161" s="4"/>
      <c r="J161" s="4"/>
    </row>
    <row r="162" spans="4:10" ht="12.75">
      <c r="D162" s="4"/>
      <c r="E162" s="4"/>
      <c r="F162" s="4"/>
      <c r="I162" s="4"/>
      <c r="J162" s="4"/>
    </row>
    <row r="163" spans="4:10" ht="12.75">
      <c r="D163" s="4"/>
      <c r="E163" s="4"/>
      <c r="F163" s="4"/>
      <c r="I163" s="4"/>
      <c r="J163" s="4"/>
    </row>
    <row r="164" spans="4:10" ht="12.75">
      <c r="D164" s="4"/>
      <c r="E164" s="4"/>
      <c r="F164" s="4"/>
      <c r="I164" s="4"/>
      <c r="J164" s="4"/>
    </row>
    <row r="165" spans="4:10" ht="12.75">
      <c r="D165" s="4"/>
      <c r="E165" s="4"/>
      <c r="F165" s="4"/>
      <c r="I165" s="4"/>
      <c r="J165" s="4"/>
    </row>
    <row r="166" spans="4:10" ht="12.75">
      <c r="D166" s="4"/>
      <c r="E166" s="4"/>
      <c r="F166" s="4"/>
      <c r="I166" s="4"/>
      <c r="J166" s="4"/>
    </row>
    <row r="167" spans="4:10" ht="12.75">
      <c r="D167" s="4"/>
      <c r="E167" s="4"/>
      <c r="F167" s="4"/>
      <c r="I167" s="4"/>
      <c r="J167" s="4"/>
    </row>
    <row r="168" spans="4:10" ht="12.75">
      <c r="D168" s="4"/>
      <c r="E168" s="4"/>
      <c r="F168" s="4"/>
      <c r="I168" s="4"/>
      <c r="J168" s="4"/>
    </row>
    <row r="169" spans="4:10" ht="12.75">
      <c r="D169" s="4"/>
      <c r="E169" s="4"/>
      <c r="F169" s="4"/>
      <c r="I169" s="4"/>
      <c r="J169" s="4"/>
    </row>
    <row r="170" spans="4:10" ht="12.75">
      <c r="D170" s="4"/>
      <c r="E170" s="4"/>
      <c r="F170" s="4"/>
      <c r="I170" s="4"/>
      <c r="J170" s="4"/>
    </row>
    <row r="171" spans="4:10" ht="12.75">
      <c r="D171" s="4"/>
      <c r="E171" s="4"/>
      <c r="F171" s="4"/>
      <c r="I171" s="4"/>
      <c r="J171" s="4"/>
    </row>
    <row r="172" spans="4:10" ht="12.75">
      <c r="D172" s="4"/>
      <c r="E172" s="4"/>
      <c r="F172" s="4"/>
      <c r="I172" s="4"/>
      <c r="J172" s="4"/>
    </row>
    <row r="173" spans="4:10" ht="12.75">
      <c r="D173" s="4"/>
      <c r="E173" s="4"/>
      <c r="F173" s="4"/>
      <c r="I173" s="4"/>
      <c r="J173" s="4"/>
    </row>
    <row r="174" spans="4:10" ht="12.75">
      <c r="D174" s="4"/>
      <c r="E174" s="4"/>
      <c r="F174" s="4"/>
      <c r="I174" s="4"/>
      <c r="J174" s="4"/>
    </row>
    <row r="175" spans="4:10" ht="12.75">
      <c r="D175" s="4"/>
      <c r="E175" s="4"/>
      <c r="F175" s="4"/>
      <c r="I175" s="4"/>
      <c r="J175" s="4"/>
    </row>
    <row r="176" spans="4:10" ht="12.75">
      <c r="D176" s="4"/>
      <c r="E176" s="4"/>
      <c r="F176" s="4"/>
      <c r="I176" s="4"/>
      <c r="J176" s="4"/>
    </row>
    <row r="177" spans="4:10" ht="12.75">
      <c r="D177" s="4"/>
      <c r="E177" s="4"/>
      <c r="F177" s="4"/>
      <c r="I177" s="4"/>
      <c r="J177" s="4"/>
    </row>
    <row r="178" spans="4:10" ht="12.75">
      <c r="D178" s="4"/>
      <c r="E178" s="4"/>
      <c r="F178" s="4"/>
      <c r="I178" s="4"/>
      <c r="J178" s="4"/>
    </row>
    <row r="179" spans="4:10" ht="12.75">
      <c r="D179" s="4"/>
      <c r="E179" s="4"/>
      <c r="F179" s="4"/>
      <c r="I179" s="4"/>
      <c r="J179" s="4"/>
    </row>
    <row r="180" spans="4:10" ht="12.75">
      <c r="D180" s="4"/>
      <c r="E180" s="4"/>
      <c r="F180" s="4"/>
      <c r="I180" s="4"/>
      <c r="J180" s="4"/>
    </row>
    <row r="181" spans="4:10" ht="12.75">
      <c r="D181" s="4"/>
      <c r="E181" s="4"/>
      <c r="F181" s="4"/>
      <c r="I181" s="4"/>
      <c r="J181" s="4"/>
    </row>
    <row r="182" spans="4:10" ht="12.75">
      <c r="D182" s="4"/>
      <c r="E182" s="4"/>
      <c r="F182" s="4"/>
      <c r="I182" s="4"/>
      <c r="J182" s="4"/>
    </row>
    <row r="183" spans="4:10" ht="12.75">
      <c r="D183" s="4"/>
      <c r="E183" s="4"/>
      <c r="F183" s="4"/>
      <c r="I183" s="4"/>
      <c r="J183" s="4"/>
    </row>
    <row r="184" spans="4:10" ht="12.75">
      <c r="D184" s="4"/>
      <c r="E184" s="4"/>
      <c r="F184" s="4"/>
      <c r="I184" s="4"/>
      <c r="J184" s="4"/>
    </row>
    <row r="185" spans="4:10" ht="12.75">
      <c r="D185" s="4"/>
      <c r="E185" s="4"/>
      <c r="F185" s="4"/>
      <c r="I185" s="4"/>
      <c r="J185" s="4"/>
    </row>
    <row r="186" spans="4:10" ht="12.75">
      <c r="D186" s="4"/>
      <c r="E186" s="4"/>
      <c r="F186" s="4"/>
      <c r="I186" s="4"/>
      <c r="J186" s="4"/>
    </row>
    <row r="187" spans="4:10" ht="12.75">
      <c r="D187" s="4"/>
      <c r="E187" s="4"/>
      <c r="F187" s="4"/>
      <c r="I187" s="4"/>
      <c r="J187" s="4"/>
    </row>
    <row r="188" spans="4:10" ht="12.75">
      <c r="D188" s="4"/>
      <c r="E188" s="4"/>
      <c r="F188" s="4"/>
      <c r="I188" s="4"/>
      <c r="J188" s="4"/>
    </row>
    <row r="189" spans="4:10" ht="12.75">
      <c r="D189" s="4"/>
      <c r="E189" s="4"/>
      <c r="F189" s="4"/>
      <c r="I189" s="4"/>
      <c r="J189" s="4"/>
    </row>
    <row r="190" spans="4:10" ht="12.75">
      <c r="D190" s="4"/>
      <c r="E190" s="4"/>
      <c r="F190" s="4"/>
      <c r="I190" s="4"/>
      <c r="J190" s="4"/>
    </row>
    <row r="191" spans="4:10" ht="12.75">
      <c r="D191" s="4"/>
      <c r="E191" s="4"/>
      <c r="F191" s="4"/>
      <c r="I191" s="4"/>
      <c r="J191" s="4"/>
    </row>
    <row r="192" spans="4:10" ht="12.75">
      <c r="D192" s="4"/>
      <c r="E192" s="4"/>
      <c r="F192" s="4"/>
      <c r="I192" s="4"/>
      <c r="J192" s="4"/>
    </row>
    <row r="193" spans="4:10" ht="12.75">
      <c r="D193" s="4"/>
      <c r="E193" s="4"/>
      <c r="F193" s="4"/>
      <c r="I193" s="4"/>
      <c r="J193" s="4"/>
    </row>
    <row r="194" spans="4:10" ht="12.75">
      <c r="D194" s="4"/>
      <c r="E194" s="4"/>
      <c r="F194" s="4"/>
      <c r="I194" s="4"/>
      <c r="J194" s="4"/>
    </row>
    <row r="195" spans="4:10" ht="12.75">
      <c r="D195" s="4"/>
      <c r="E195" s="4"/>
      <c r="F195" s="4"/>
      <c r="I195" s="4"/>
      <c r="J195" s="4"/>
    </row>
    <row r="196" spans="4:10" ht="12.75">
      <c r="D196" s="4"/>
      <c r="E196" s="4"/>
      <c r="F196" s="4"/>
      <c r="I196" s="4"/>
      <c r="J196" s="4"/>
    </row>
    <row r="197" spans="4:10" ht="12.75">
      <c r="D197" s="4"/>
      <c r="E197" s="4"/>
      <c r="F197" s="4"/>
      <c r="I197" s="4"/>
      <c r="J197" s="4"/>
    </row>
    <row r="198" spans="4:10" ht="12.75">
      <c r="D198" s="4"/>
      <c r="E198" s="4"/>
      <c r="F198" s="4"/>
      <c r="I198" s="4"/>
      <c r="J198" s="4"/>
    </row>
    <row r="199" spans="4:10" ht="12.75">
      <c r="D199" s="4"/>
      <c r="E199" s="4"/>
      <c r="F199" s="4"/>
      <c r="I199" s="4"/>
      <c r="J199" s="4"/>
    </row>
    <row r="200" spans="4:10" ht="12.75">
      <c r="D200" s="4"/>
      <c r="E200" s="4"/>
      <c r="F200" s="4"/>
      <c r="I200" s="4"/>
      <c r="J200" s="4"/>
    </row>
    <row r="201" spans="4:10" ht="12.75">
      <c r="D201" s="4"/>
      <c r="E201" s="4"/>
      <c r="F201" s="4"/>
      <c r="I201" s="4"/>
      <c r="J201" s="4"/>
    </row>
    <row r="202" spans="4:10" ht="12.75">
      <c r="D202" s="4"/>
      <c r="E202" s="4"/>
      <c r="F202" s="4"/>
      <c r="I202" s="4"/>
      <c r="J202" s="4"/>
    </row>
    <row r="203" spans="4:10" ht="12.75">
      <c r="D203" s="4"/>
      <c r="E203" s="4"/>
      <c r="F203" s="4"/>
      <c r="I203" s="4"/>
      <c r="J203" s="4"/>
    </row>
    <row r="204" spans="4:10" ht="12.75">
      <c r="D204" s="4"/>
      <c r="E204" s="4"/>
      <c r="F204" s="4"/>
      <c r="I204" s="4"/>
      <c r="J204" s="4"/>
    </row>
    <row r="205" spans="4:10" ht="12.75">
      <c r="D205" s="4"/>
      <c r="E205" s="4"/>
      <c r="F205" s="4"/>
      <c r="I205" s="4"/>
      <c r="J205" s="4"/>
    </row>
    <row r="206" spans="4:10" ht="12.75">
      <c r="D206" s="4"/>
      <c r="E206" s="4"/>
      <c r="F206" s="4"/>
      <c r="I206" s="4"/>
      <c r="J206" s="4"/>
    </row>
    <row r="207" spans="4:10" ht="12.75">
      <c r="D207" s="4"/>
      <c r="E207" s="4"/>
      <c r="F207" s="4"/>
      <c r="I207" s="4"/>
      <c r="J207" s="4"/>
    </row>
    <row r="208" spans="4:10" ht="12.75">
      <c r="D208" s="4"/>
      <c r="E208" s="4"/>
      <c r="F208" s="4"/>
      <c r="I208" s="4"/>
      <c r="J208" s="4"/>
    </row>
    <row r="209" spans="4:10" ht="12.75">
      <c r="D209" s="4"/>
      <c r="E209" s="4"/>
      <c r="F209" s="4"/>
      <c r="I209" s="4"/>
      <c r="J209" s="4"/>
    </row>
    <row r="210" spans="4:10" ht="12.75">
      <c r="D210" s="4"/>
      <c r="E210" s="4"/>
      <c r="F210" s="4"/>
      <c r="I210" s="4"/>
      <c r="J210" s="4"/>
    </row>
    <row r="211" spans="4:10" ht="12.75">
      <c r="D211" s="4"/>
      <c r="E211" s="4"/>
      <c r="F211" s="4"/>
      <c r="I211" s="4"/>
      <c r="J211" s="4"/>
    </row>
    <row r="212" spans="4:10" ht="12.75">
      <c r="D212" s="4"/>
      <c r="E212" s="4"/>
      <c r="F212" s="4"/>
      <c r="I212" s="4"/>
      <c r="J212" s="4"/>
    </row>
    <row r="213" spans="4:10" ht="12.75">
      <c r="D213" s="4"/>
      <c r="E213" s="4"/>
      <c r="F213" s="4"/>
      <c r="I213" s="4"/>
      <c r="J213" s="4"/>
    </row>
    <row r="214" spans="4:10" ht="12.75">
      <c r="D214" s="4"/>
      <c r="E214" s="4"/>
      <c r="F214" s="4"/>
      <c r="I214" s="4"/>
      <c r="J214" s="4"/>
    </row>
    <row r="215" spans="4:10" ht="12.75">
      <c r="D215" s="4"/>
      <c r="E215" s="4"/>
      <c r="F215" s="4"/>
      <c r="I215" s="4"/>
      <c r="J215" s="4"/>
    </row>
    <row r="216" spans="4:10" ht="12.75">
      <c r="D216" s="4"/>
      <c r="E216" s="4"/>
      <c r="F216" s="4"/>
      <c r="I216" s="4"/>
      <c r="J216" s="4"/>
    </row>
    <row r="217" spans="4:10" ht="12.75">
      <c r="D217" s="4"/>
      <c r="E217" s="4"/>
      <c r="F217" s="4"/>
      <c r="I217" s="4"/>
      <c r="J217" s="4"/>
    </row>
    <row r="218" spans="4:10" ht="12.75">
      <c r="D218" s="4"/>
      <c r="E218" s="4"/>
      <c r="F218" s="4"/>
      <c r="I218" s="4"/>
      <c r="J218" s="4"/>
    </row>
    <row r="219" spans="4:10" ht="12.75">
      <c r="D219" s="4"/>
      <c r="E219" s="4"/>
      <c r="F219" s="4"/>
      <c r="I219" s="4"/>
      <c r="J219" s="4"/>
    </row>
    <row r="220" spans="4:10" ht="12.75">
      <c r="D220" s="4"/>
      <c r="E220" s="4"/>
      <c r="F220" s="4"/>
      <c r="I220" s="4"/>
      <c r="J220" s="4"/>
    </row>
    <row r="221" spans="4:10" ht="12.75">
      <c r="D221" s="4"/>
      <c r="E221" s="4"/>
      <c r="F221" s="4"/>
      <c r="I221" s="4"/>
      <c r="J221" s="4"/>
    </row>
    <row r="222" spans="4:10" ht="12.75">
      <c r="D222" s="4"/>
      <c r="E222" s="4"/>
      <c r="F222" s="4"/>
      <c r="I222" s="4"/>
      <c r="J222" s="4"/>
    </row>
    <row r="223" spans="4:10" ht="12.75">
      <c r="D223" s="4"/>
      <c r="E223" s="4"/>
      <c r="F223" s="4"/>
      <c r="I223" s="4"/>
      <c r="J223" s="4"/>
    </row>
    <row r="224" spans="4:10" ht="12.75">
      <c r="D224" s="4"/>
      <c r="E224" s="4"/>
      <c r="F224" s="4"/>
      <c r="I224" s="4"/>
      <c r="J224" s="4"/>
    </row>
    <row r="225" spans="4:10" ht="12.75">
      <c r="D225" s="4"/>
      <c r="E225" s="4"/>
      <c r="F225" s="4"/>
      <c r="I225" s="4"/>
      <c r="J225" s="4"/>
    </row>
    <row r="226" spans="4:10" ht="12.75">
      <c r="D226" s="4"/>
      <c r="E226" s="4"/>
      <c r="F226" s="4"/>
      <c r="I226" s="4"/>
      <c r="J226" s="4"/>
    </row>
    <row r="227" spans="4:10" ht="12.75">
      <c r="D227" s="4"/>
      <c r="E227" s="4"/>
      <c r="F227" s="4"/>
      <c r="I227" s="4"/>
      <c r="J227" s="4"/>
    </row>
    <row r="228" spans="4:10" ht="12.75">
      <c r="D228" s="4"/>
      <c r="E228" s="4"/>
      <c r="F228" s="4"/>
      <c r="I228" s="4"/>
      <c r="J228" s="4"/>
    </row>
    <row r="229" spans="4:10" ht="12.75">
      <c r="D229" s="4"/>
      <c r="E229" s="4"/>
      <c r="F229" s="4"/>
      <c r="I229" s="4"/>
      <c r="J229" s="4"/>
    </row>
    <row r="230" spans="4:10" ht="12.75">
      <c r="D230" s="4"/>
      <c r="E230" s="4"/>
      <c r="F230" s="4"/>
      <c r="I230" s="4"/>
      <c r="J230" s="4"/>
    </row>
    <row r="231" spans="4:10" ht="12.75">
      <c r="D231" s="4"/>
      <c r="E231" s="4"/>
      <c r="F231" s="4"/>
      <c r="I231" s="4"/>
      <c r="J231" s="4"/>
    </row>
    <row r="232" spans="4:10" ht="12.75">
      <c r="D232" s="4"/>
      <c r="E232" s="4"/>
      <c r="F232" s="4"/>
      <c r="I232" s="4"/>
      <c r="J232" s="4"/>
    </row>
    <row r="233" spans="4:10" ht="12.75">
      <c r="D233" s="4"/>
      <c r="E233" s="4"/>
      <c r="F233" s="4"/>
      <c r="I233" s="4"/>
      <c r="J233" s="4"/>
    </row>
    <row r="234" spans="4:10" ht="12.75">
      <c r="D234" s="4"/>
      <c r="E234" s="4"/>
      <c r="F234" s="4"/>
      <c r="I234" s="4"/>
      <c r="J234" s="4"/>
    </row>
    <row r="235" spans="4:10" ht="12.75">
      <c r="D235" s="4"/>
      <c r="E235" s="4"/>
      <c r="F235" s="4"/>
      <c r="I235" s="4"/>
      <c r="J235" s="4"/>
    </row>
    <row r="236" spans="4:10" ht="12.75">
      <c r="D236" s="4"/>
      <c r="E236" s="4"/>
      <c r="F236" s="4"/>
      <c r="I236" s="4"/>
      <c r="J236" s="4"/>
    </row>
    <row r="237" spans="4:10" ht="12.75">
      <c r="D237" s="4"/>
      <c r="E237" s="4"/>
      <c r="F237" s="4"/>
      <c r="I237" s="4"/>
      <c r="J237" s="4"/>
    </row>
    <row r="238" spans="4:10" ht="12.75">
      <c r="D238" s="4"/>
      <c r="E238" s="4"/>
      <c r="F238" s="4"/>
      <c r="I238" s="4"/>
      <c r="J238" s="4"/>
    </row>
    <row r="239" spans="4:10" ht="12.75">
      <c r="D239" s="4"/>
      <c r="E239" s="4"/>
      <c r="F239" s="4"/>
      <c r="I239" s="4"/>
      <c r="J239" s="4"/>
    </row>
    <row r="240" spans="4:10" ht="12.75">
      <c r="D240" s="4"/>
      <c r="E240" s="4"/>
      <c r="F240" s="4"/>
      <c r="I240" s="4"/>
      <c r="J240" s="4"/>
    </row>
    <row r="241" spans="4:10" ht="12.75">
      <c r="D241" s="4"/>
      <c r="E241" s="4"/>
      <c r="F241" s="4"/>
      <c r="I241" s="4"/>
      <c r="J241" s="4"/>
    </row>
    <row r="242" spans="4:10" ht="12.75">
      <c r="D242" s="4"/>
      <c r="E242" s="4"/>
      <c r="F242" s="4"/>
      <c r="I242" s="4"/>
      <c r="J242" s="4"/>
    </row>
    <row r="243" spans="4:10" ht="12.75">
      <c r="D243" s="4"/>
      <c r="E243" s="4"/>
      <c r="F243" s="4"/>
      <c r="I243" s="4"/>
      <c r="J243" s="4"/>
    </row>
    <row r="244" spans="4:10" ht="12.75">
      <c r="D244" s="4"/>
      <c r="E244" s="4"/>
      <c r="F244" s="4"/>
      <c r="I244" s="4"/>
      <c r="J244" s="4"/>
    </row>
    <row r="245" spans="4:10" ht="12.75">
      <c r="D245" s="4"/>
      <c r="E245" s="4"/>
      <c r="F245" s="4"/>
      <c r="I245" s="4"/>
      <c r="J245" s="4"/>
    </row>
    <row r="246" spans="4:10" ht="12.75">
      <c r="D246" s="4"/>
      <c r="E246" s="4"/>
      <c r="F246" s="4"/>
      <c r="I246" s="4"/>
      <c r="J246" s="4"/>
    </row>
    <row r="247" spans="4:10" ht="12.75">
      <c r="D247" s="4"/>
      <c r="E247" s="4"/>
      <c r="F247" s="4"/>
      <c r="I247" s="4"/>
      <c r="J247" s="4"/>
    </row>
    <row r="248" spans="4:10" ht="12.75">
      <c r="D248" s="4"/>
      <c r="E248" s="4"/>
      <c r="F248" s="4"/>
      <c r="I248" s="4"/>
      <c r="J248" s="4"/>
    </row>
    <row r="249" spans="4:10" ht="12.75">
      <c r="D249" s="4"/>
      <c r="E249" s="4"/>
      <c r="F249" s="4"/>
      <c r="I249" s="4"/>
      <c r="J249" s="4"/>
    </row>
    <row r="250" spans="4:10" ht="12.75">
      <c r="D250" s="4"/>
      <c r="E250" s="4"/>
      <c r="F250" s="4"/>
      <c r="I250" s="4"/>
      <c r="J250" s="4"/>
    </row>
    <row r="251" spans="4:10" ht="12.75">
      <c r="D251" s="4"/>
      <c r="E251" s="4"/>
      <c r="F251" s="4"/>
      <c r="I251" s="4"/>
      <c r="J251" s="4"/>
    </row>
    <row r="252" spans="4:10" ht="12.75">
      <c r="D252" s="4"/>
      <c r="E252" s="4"/>
      <c r="F252" s="4"/>
      <c r="I252" s="4"/>
      <c r="J252" s="4"/>
    </row>
    <row r="253" spans="4:10" ht="12.75">
      <c r="D253" s="4"/>
      <c r="E253" s="4"/>
      <c r="F253" s="4"/>
      <c r="I253" s="4"/>
      <c r="J253" s="4"/>
    </row>
    <row r="254" spans="4:10" ht="12.75">
      <c r="D254" s="4"/>
      <c r="E254" s="4"/>
      <c r="F254" s="4"/>
      <c r="I254" s="4"/>
      <c r="J254" s="4"/>
    </row>
    <row r="255" spans="4:10" ht="12.75">
      <c r="D255" s="4"/>
      <c r="E255" s="4"/>
      <c r="F255" s="4"/>
      <c r="I255" s="4"/>
      <c r="J255" s="4"/>
    </row>
    <row r="256" spans="4:10" ht="12.75">
      <c r="D256" s="4"/>
      <c r="E256" s="4"/>
      <c r="F256" s="4"/>
      <c r="I256" s="4"/>
      <c r="J256" s="4"/>
    </row>
    <row r="257" spans="4:10" ht="12.75">
      <c r="D257" s="4"/>
      <c r="E257" s="4"/>
      <c r="F257" s="4"/>
      <c r="I257" s="4"/>
      <c r="J257" s="4"/>
    </row>
    <row r="258" spans="4:10" ht="12.75">
      <c r="D258" s="4"/>
      <c r="E258" s="4"/>
      <c r="F258" s="4"/>
      <c r="I258" s="4"/>
      <c r="J258" s="4"/>
    </row>
    <row r="259" spans="4:10" ht="12.75">
      <c r="D259" s="4"/>
      <c r="E259" s="4"/>
      <c r="F259" s="4"/>
      <c r="I259" s="4"/>
      <c r="J259" s="4"/>
    </row>
    <row r="260" spans="4:10" ht="12.75">
      <c r="D260" s="4"/>
      <c r="E260" s="4"/>
      <c r="F260" s="4"/>
      <c r="I260" s="4"/>
      <c r="J260" s="4"/>
    </row>
    <row r="261" spans="4:10" ht="12.75">
      <c r="D261" s="4"/>
      <c r="E261" s="4"/>
      <c r="F261" s="4"/>
      <c r="I261" s="4"/>
      <c r="J261" s="4"/>
    </row>
    <row r="262" spans="4:10" ht="12.75">
      <c r="D262" s="4"/>
      <c r="E262" s="4"/>
      <c r="F262" s="4"/>
      <c r="I262" s="4"/>
      <c r="J262" s="4"/>
    </row>
    <row r="263" spans="4:10" ht="12.75">
      <c r="D263" s="4"/>
      <c r="E263" s="4"/>
      <c r="F263" s="4"/>
      <c r="I263" s="4"/>
      <c r="J263" s="4"/>
    </row>
    <row r="264" spans="4:10" ht="12.75">
      <c r="D264" s="4"/>
      <c r="E264" s="4"/>
      <c r="F264" s="4"/>
      <c r="I264" s="4"/>
      <c r="J264" s="4"/>
    </row>
    <row r="265" spans="4:10" ht="12.75">
      <c r="D265" s="4"/>
      <c r="E265" s="4"/>
      <c r="F265" s="4"/>
      <c r="I265" s="4"/>
      <c r="J265" s="4"/>
    </row>
    <row r="266" spans="4:10" ht="12.75">
      <c r="D266" s="4"/>
      <c r="E266" s="4"/>
      <c r="F266" s="4"/>
      <c r="I266" s="4"/>
      <c r="J266" s="4"/>
    </row>
    <row r="267" spans="4:10" ht="12.75">
      <c r="D267" s="4"/>
      <c r="E267" s="4"/>
      <c r="F267" s="4"/>
      <c r="I267" s="4"/>
      <c r="J267" s="4"/>
    </row>
    <row r="268" spans="4:10" ht="12.75">
      <c r="D268" s="4"/>
      <c r="E268" s="4"/>
      <c r="F268" s="4"/>
      <c r="I268" s="4"/>
      <c r="J268" s="4"/>
    </row>
    <row r="269" spans="4:10" ht="12.75">
      <c r="D269" s="4"/>
      <c r="E269" s="4"/>
      <c r="F269" s="4"/>
      <c r="I269" s="4"/>
      <c r="J269" s="4"/>
    </row>
    <row r="270" spans="4:10" ht="12.75">
      <c r="D270" s="4"/>
      <c r="E270" s="4"/>
      <c r="F270" s="4"/>
      <c r="I270" s="4"/>
      <c r="J270" s="4"/>
    </row>
    <row r="271" spans="4:10" ht="12.75">
      <c r="D271" s="4"/>
      <c r="E271" s="4"/>
      <c r="F271" s="4"/>
      <c r="I271" s="4"/>
      <c r="J271" s="4"/>
    </row>
    <row r="272" spans="4:10" ht="12.75">
      <c r="D272" s="4"/>
      <c r="E272" s="4"/>
      <c r="F272" s="4"/>
      <c r="I272" s="4"/>
      <c r="J272" s="4"/>
    </row>
    <row r="273" spans="4:10" ht="12.75">
      <c r="D273" s="4"/>
      <c r="E273" s="4"/>
      <c r="F273" s="4"/>
      <c r="I273" s="4"/>
      <c r="J273" s="4"/>
    </row>
    <row r="274" spans="4:10" ht="12.75">
      <c r="D274" s="4"/>
      <c r="E274" s="4"/>
      <c r="F274" s="4"/>
      <c r="I274" s="4"/>
      <c r="J274" s="4"/>
    </row>
    <row r="275" spans="4:10" ht="12.75">
      <c r="D275" s="4"/>
      <c r="E275" s="4"/>
      <c r="F275" s="4"/>
      <c r="I275" s="4"/>
      <c r="J275" s="4"/>
    </row>
    <row r="276" spans="4:10" ht="12.75">
      <c r="D276" s="4"/>
      <c r="E276" s="4"/>
      <c r="F276" s="4"/>
      <c r="I276" s="4"/>
      <c r="J276" s="4"/>
    </row>
    <row r="277" spans="4:10" ht="12.75">
      <c r="D277" s="4"/>
      <c r="E277" s="4"/>
      <c r="F277" s="4"/>
      <c r="I277" s="4"/>
      <c r="J277" s="4"/>
    </row>
    <row r="278" spans="4:10" ht="12.75">
      <c r="D278" s="4"/>
      <c r="E278" s="4"/>
      <c r="F278" s="4"/>
      <c r="I278" s="4"/>
      <c r="J278" s="4"/>
    </row>
    <row r="279" spans="4:10" ht="12.75">
      <c r="D279" s="4"/>
      <c r="E279" s="4"/>
      <c r="F279" s="4"/>
      <c r="I279" s="4"/>
      <c r="J279" s="4"/>
    </row>
    <row r="280" spans="4:10" ht="12.75">
      <c r="D280" s="4"/>
      <c r="E280" s="4"/>
      <c r="F280" s="4"/>
      <c r="I280" s="4"/>
      <c r="J280" s="4"/>
    </row>
    <row r="281" spans="4:10" ht="12.75">
      <c r="D281" s="4"/>
      <c r="E281" s="4"/>
      <c r="F281" s="4"/>
      <c r="I281" s="4"/>
      <c r="J281" s="4"/>
    </row>
    <row r="282" spans="4:10" ht="12.75">
      <c r="D282" s="4"/>
      <c r="E282" s="4"/>
      <c r="F282" s="4"/>
      <c r="I282" s="4"/>
      <c r="J282" s="4"/>
    </row>
    <row r="283" spans="4:10" ht="12.75">
      <c r="D283" s="4"/>
      <c r="E283" s="4"/>
      <c r="F283" s="4"/>
      <c r="I283" s="4"/>
      <c r="J283" s="4"/>
    </row>
    <row r="284" spans="4:10" ht="12.75">
      <c r="D284" s="4"/>
      <c r="E284" s="4"/>
      <c r="F284" s="4"/>
      <c r="I284" s="4"/>
      <c r="J284" s="4"/>
    </row>
    <row r="285" spans="4:10" ht="12.75">
      <c r="D285" s="4"/>
      <c r="E285" s="4"/>
      <c r="F285" s="4"/>
      <c r="I285" s="4"/>
      <c r="J285" s="4"/>
    </row>
    <row r="286" spans="4:10" ht="12.75">
      <c r="D286" s="4"/>
      <c r="E286" s="4"/>
      <c r="F286" s="4"/>
      <c r="I286" s="4"/>
      <c r="J286" s="4"/>
    </row>
    <row r="287" spans="4:10" ht="12.75">
      <c r="D287" s="4"/>
      <c r="E287" s="4"/>
      <c r="F287" s="4"/>
      <c r="I287" s="4"/>
      <c r="J287" s="4"/>
    </row>
    <row r="288" spans="4:10" ht="12.75">
      <c r="D288" s="4"/>
      <c r="E288" s="4"/>
      <c r="F288" s="4"/>
      <c r="I288" s="4"/>
      <c r="J288" s="4"/>
    </row>
    <row r="289" spans="4:10" ht="12.75">
      <c r="D289" s="4"/>
      <c r="E289" s="4"/>
      <c r="F289" s="4"/>
      <c r="I289" s="4"/>
      <c r="J289" s="4"/>
    </row>
    <row r="290" spans="4:10" ht="12.75">
      <c r="D290" s="4"/>
      <c r="E290" s="4"/>
      <c r="F290" s="4"/>
      <c r="I290" s="4"/>
      <c r="J290" s="4"/>
    </row>
    <row r="291" spans="4:10" ht="12.75">
      <c r="D291" s="4"/>
      <c r="E291" s="4"/>
      <c r="F291" s="4"/>
      <c r="I291" s="4"/>
      <c r="J291" s="4"/>
    </row>
    <row r="292" spans="4:10" ht="12.75">
      <c r="D292" s="4"/>
      <c r="E292" s="4"/>
      <c r="F292" s="4"/>
      <c r="I292" s="4"/>
      <c r="J292" s="4"/>
    </row>
    <row r="293" spans="4:10" ht="12.75">
      <c r="D293" s="4"/>
      <c r="E293" s="4"/>
      <c r="F293" s="4"/>
      <c r="I293" s="4"/>
      <c r="J293" s="4"/>
    </row>
    <row r="294" spans="4:10" ht="12.75">
      <c r="D294" s="4"/>
      <c r="E294" s="4"/>
      <c r="F294" s="4"/>
      <c r="I294" s="4"/>
      <c r="J294" s="4"/>
    </row>
    <row r="295" spans="4:10" ht="12.75">
      <c r="D295" s="4"/>
      <c r="E295" s="4"/>
      <c r="F295" s="4"/>
      <c r="I295" s="4"/>
      <c r="J295" s="4"/>
    </row>
    <row r="296" spans="4:10" ht="12.75">
      <c r="D296" s="4"/>
      <c r="E296" s="4"/>
      <c r="F296" s="4"/>
      <c r="I296" s="4"/>
      <c r="J296" s="4"/>
    </row>
    <row r="297" spans="4:10" ht="12.75">
      <c r="D297" s="4"/>
      <c r="E297" s="4"/>
      <c r="F297" s="4"/>
      <c r="I297" s="4"/>
      <c r="J297" s="4"/>
    </row>
    <row r="298" spans="4:10" ht="12.75">
      <c r="D298" s="4"/>
      <c r="E298" s="4"/>
      <c r="F298" s="4"/>
      <c r="I298" s="4"/>
      <c r="J298" s="4"/>
    </row>
    <row r="299" spans="4:10" ht="12.75">
      <c r="D299" s="4"/>
      <c r="E299" s="4"/>
      <c r="F299" s="4"/>
      <c r="I299" s="4"/>
      <c r="J299" s="4"/>
    </row>
    <row r="300" spans="4:10" ht="12.75">
      <c r="D300" s="4"/>
      <c r="E300" s="4"/>
      <c r="F300" s="4"/>
      <c r="I300" s="4"/>
      <c r="J300" s="4"/>
    </row>
    <row r="301" spans="4:10" ht="12.75">
      <c r="D301" s="4"/>
      <c r="E301" s="4"/>
      <c r="F301" s="4"/>
      <c r="I301" s="4"/>
      <c r="J301" s="4"/>
    </row>
    <row r="302" spans="4:10" ht="12.75">
      <c r="D302" s="4"/>
      <c r="E302" s="4"/>
      <c r="F302" s="4"/>
      <c r="I302" s="4"/>
      <c r="J302" s="4"/>
    </row>
    <row r="303" spans="4:10" ht="12.75">
      <c r="D303" s="4"/>
      <c r="E303" s="4"/>
      <c r="F303" s="4"/>
      <c r="I303" s="4"/>
      <c r="J303" s="4"/>
    </row>
    <row r="304" spans="4:10" ht="12.75">
      <c r="D304" s="4"/>
      <c r="E304" s="4"/>
      <c r="F304" s="4"/>
      <c r="I304" s="4"/>
      <c r="J304" s="4"/>
    </row>
    <row r="305" spans="4:10" ht="12.75">
      <c r="D305" s="4"/>
      <c r="E305" s="4"/>
      <c r="F305" s="4"/>
      <c r="I305" s="4"/>
      <c r="J305" s="4"/>
    </row>
    <row r="306" spans="4:10" ht="12.75">
      <c r="D306" s="4"/>
      <c r="E306" s="4"/>
      <c r="F306" s="4"/>
      <c r="I306" s="4"/>
      <c r="J306" s="4"/>
    </row>
    <row r="307" spans="4:10" ht="12.75">
      <c r="D307" s="4"/>
      <c r="E307" s="4"/>
      <c r="F307" s="4"/>
      <c r="I307" s="4"/>
      <c r="J307" s="4"/>
    </row>
    <row r="308" spans="4:10" ht="12.75">
      <c r="D308" s="4"/>
      <c r="E308" s="4"/>
      <c r="F308" s="4"/>
      <c r="I308" s="4"/>
      <c r="J308" s="4"/>
    </row>
    <row r="309" spans="4:10" ht="12.75">
      <c r="D309" s="4"/>
      <c r="E309" s="4"/>
      <c r="F309" s="4"/>
      <c r="I309" s="4"/>
      <c r="J309" s="4"/>
    </row>
    <row r="310" spans="4:10" ht="12.75">
      <c r="D310" s="4"/>
      <c r="E310" s="4"/>
      <c r="F310" s="4"/>
      <c r="I310" s="4"/>
      <c r="J310" s="4"/>
    </row>
    <row r="311" spans="4:10" ht="12.75">
      <c r="D311" s="4"/>
      <c r="E311" s="4"/>
      <c r="F311" s="4"/>
      <c r="I311" s="4"/>
      <c r="J311" s="4"/>
    </row>
    <row r="312" spans="4:10" ht="12.75">
      <c r="D312" s="4"/>
      <c r="E312" s="4"/>
      <c r="F312" s="4"/>
      <c r="I312" s="4"/>
      <c r="J312" s="4"/>
    </row>
    <row r="313" spans="4:10" ht="12.75">
      <c r="D313" s="4"/>
      <c r="E313" s="4"/>
      <c r="F313" s="4"/>
      <c r="I313" s="4"/>
      <c r="J313" s="4"/>
    </row>
    <row r="314" spans="4:10" ht="12.75">
      <c r="D314" s="4"/>
      <c r="E314" s="4"/>
      <c r="F314" s="4"/>
      <c r="I314" s="4"/>
      <c r="J314" s="4"/>
    </row>
    <row r="315" spans="4:10" ht="12.75">
      <c r="D315" s="4"/>
      <c r="E315" s="4"/>
      <c r="F315" s="4"/>
      <c r="I315" s="4"/>
      <c r="J315" s="4"/>
    </row>
    <row r="316" spans="4:10" ht="12.75">
      <c r="D316" s="4"/>
      <c r="E316" s="4"/>
      <c r="F316" s="4"/>
      <c r="I316" s="4"/>
      <c r="J316" s="4"/>
    </row>
    <row r="317" spans="4:10" ht="12.75">
      <c r="D317" s="4"/>
      <c r="E317" s="4"/>
      <c r="F317" s="4"/>
      <c r="I317" s="4"/>
      <c r="J317" s="4"/>
    </row>
    <row r="318" spans="4:10" ht="12.75">
      <c r="D318" s="4"/>
      <c r="E318" s="4"/>
      <c r="F318" s="4"/>
      <c r="I318" s="4"/>
      <c r="J318" s="4"/>
    </row>
    <row r="319" spans="4:10" ht="12.75">
      <c r="D319" s="4"/>
      <c r="E319" s="4"/>
      <c r="F319" s="4"/>
      <c r="I319" s="4"/>
      <c r="J319" s="4"/>
    </row>
    <row r="320" spans="4:10" ht="12.75">
      <c r="D320" s="4"/>
      <c r="E320" s="4"/>
      <c r="F320" s="4"/>
      <c r="I320" s="4"/>
      <c r="J320" s="4"/>
    </row>
    <row r="321" spans="4:10" ht="12.75">
      <c r="D321" s="4"/>
      <c r="E321" s="4"/>
      <c r="F321" s="4"/>
      <c r="I321" s="4"/>
      <c r="J321" s="4"/>
    </row>
    <row r="322" spans="4:10" ht="12.75">
      <c r="D322" s="4"/>
      <c r="E322" s="4"/>
      <c r="F322" s="4"/>
      <c r="I322" s="4"/>
      <c r="J322" s="4"/>
    </row>
    <row r="323" spans="4:10" ht="12.75">
      <c r="D323" s="4"/>
      <c r="E323" s="4"/>
      <c r="F323" s="4"/>
      <c r="I323" s="4"/>
      <c r="J323" s="4"/>
    </row>
    <row r="324" spans="4:10" ht="12.75">
      <c r="D324" s="4"/>
      <c r="E324" s="4"/>
      <c r="F324" s="4"/>
      <c r="I324" s="4"/>
      <c r="J324" s="4"/>
    </row>
    <row r="325" spans="4:10" ht="12.75">
      <c r="D325" s="4"/>
      <c r="E325" s="4"/>
      <c r="F325" s="4"/>
      <c r="I325" s="4"/>
      <c r="J325" s="4"/>
    </row>
    <row r="326" spans="4:10" ht="12.75">
      <c r="D326" s="4"/>
      <c r="E326" s="4"/>
      <c r="F326" s="4"/>
      <c r="I326" s="4"/>
      <c r="J326" s="4"/>
    </row>
    <row r="327" spans="4:10" ht="12.75">
      <c r="D327" s="4"/>
      <c r="E327" s="4"/>
      <c r="F327" s="4"/>
      <c r="I327" s="4"/>
      <c r="J327" s="4"/>
    </row>
    <row r="328" spans="4:10" ht="12.75">
      <c r="D328" s="4"/>
      <c r="E328" s="4"/>
      <c r="F328" s="4"/>
      <c r="I328" s="4"/>
      <c r="J328" s="4"/>
    </row>
    <row r="329" spans="4:10" ht="12.75">
      <c r="D329" s="4"/>
      <c r="E329" s="4"/>
      <c r="F329" s="4"/>
      <c r="I329" s="4"/>
      <c r="J329" s="4"/>
    </row>
    <row r="330" spans="4:10" ht="12.75">
      <c r="D330" s="4"/>
      <c r="E330" s="4"/>
      <c r="F330" s="4"/>
      <c r="I330" s="4"/>
      <c r="J330" s="4"/>
    </row>
    <row r="331" spans="4:10" ht="12.75">
      <c r="D331" s="4"/>
      <c r="E331" s="4"/>
      <c r="F331" s="4"/>
      <c r="I331" s="4"/>
      <c r="J331" s="4"/>
    </row>
    <row r="332" spans="4:10" ht="12.75">
      <c r="D332" s="4"/>
      <c r="E332" s="4"/>
      <c r="F332" s="4"/>
      <c r="I332" s="4"/>
      <c r="J332" s="4"/>
    </row>
    <row r="333" spans="4:10" ht="12.75">
      <c r="D333" s="4"/>
      <c r="E333" s="4"/>
      <c r="F333" s="4"/>
      <c r="I333" s="4"/>
      <c r="J333" s="4"/>
    </row>
    <row r="334" spans="4:10" ht="12.75">
      <c r="D334" s="4"/>
      <c r="E334" s="4"/>
      <c r="F334" s="4"/>
      <c r="I334" s="4"/>
      <c r="J334" s="4"/>
    </row>
    <row r="335" spans="4:10" ht="12.75">
      <c r="D335" s="4"/>
      <c r="E335" s="4"/>
      <c r="F335" s="4"/>
      <c r="I335" s="4"/>
      <c r="J335" s="4"/>
    </row>
    <row r="336" spans="4:10" ht="12.75">
      <c r="D336" s="4"/>
      <c r="E336" s="4"/>
      <c r="F336" s="4"/>
      <c r="I336" s="4"/>
      <c r="J336" s="4"/>
    </row>
    <row r="337" spans="4:10" ht="12.75">
      <c r="D337" s="4"/>
      <c r="E337" s="4"/>
      <c r="F337" s="4"/>
      <c r="I337" s="4"/>
      <c r="J337" s="4"/>
    </row>
    <row r="338" spans="4:10" ht="12.75">
      <c r="D338" s="4"/>
      <c r="E338" s="4"/>
      <c r="F338" s="4"/>
      <c r="I338" s="4"/>
      <c r="J338" s="4"/>
    </row>
    <row r="339" spans="4:10" ht="12.75">
      <c r="D339" s="4"/>
      <c r="E339" s="4"/>
      <c r="F339" s="4"/>
      <c r="I339" s="4"/>
      <c r="J339" s="4"/>
    </row>
    <row r="340" spans="4:10" ht="12.75">
      <c r="D340" s="4"/>
      <c r="E340" s="4"/>
      <c r="F340" s="4"/>
      <c r="I340" s="4"/>
      <c r="J340" s="4"/>
    </row>
    <row r="341" spans="4:10" ht="12.75">
      <c r="D341" s="4"/>
      <c r="E341" s="4"/>
      <c r="F341" s="4"/>
      <c r="I341" s="4"/>
      <c r="J341" s="4"/>
    </row>
    <row r="342" spans="4:10" ht="12.75">
      <c r="D342" s="4"/>
      <c r="E342" s="4"/>
      <c r="F342" s="4"/>
      <c r="I342" s="4"/>
      <c r="J342" s="4"/>
    </row>
    <row r="343" spans="4:10" ht="12.75">
      <c r="D343" s="4"/>
      <c r="E343" s="4"/>
      <c r="F343" s="4"/>
      <c r="I343" s="4"/>
      <c r="J343" s="4"/>
    </row>
    <row r="344" spans="4:10" ht="12.75">
      <c r="D344" s="4"/>
      <c r="E344" s="4"/>
      <c r="F344" s="4"/>
      <c r="I344" s="4"/>
      <c r="J344" s="4"/>
    </row>
    <row r="345" spans="4:10" ht="12.75">
      <c r="D345" s="4"/>
      <c r="E345" s="4"/>
      <c r="F345" s="4"/>
      <c r="I345" s="4"/>
      <c r="J345" s="4"/>
    </row>
    <row r="346" spans="4:10" ht="12.75">
      <c r="D346" s="4"/>
      <c r="E346" s="4"/>
      <c r="F346" s="4"/>
      <c r="I346" s="4"/>
      <c r="J346" s="4"/>
    </row>
    <row r="347" spans="4:10" ht="12.75">
      <c r="D347" s="4"/>
      <c r="E347" s="4"/>
      <c r="F347" s="4"/>
      <c r="I347" s="4"/>
      <c r="J347" s="4"/>
    </row>
    <row r="348" spans="4:10" ht="12.75">
      <c r="D348" s="4"/>
      <c r="E348" s="4"/>
      <c r="F348" s="4"/>
      <c r="I348" s="4"/>
      <c r="J348" s="4"/>
    </row>
    <row r="349" spans="4:10" ht="12.75">
      <c r="D349" s="4"/>
      <c r="E349" s="4"/>
      <c r="F349" s="4"/>
      <c r="I349" s="4"/>
      <c r="J349" s="4"/>
    </row>
    <row r="350" spans="4:10" ht="12.75">
      <c r="D350" s="4"/>
      <c r="E350" s="4"/>
      <c r="F350" s="4"/>
      <c r="I350" s="4"/>
      <c r="J350" s="4"/>
    </row>
    <row r="351" spans="4:10" ht="12.75">
      <c r="D351" s="4"/>
      <c r="E351" s="4"/>
      <c r="F351" s="4"/>
      <c r="I351" s="4"/>
      <c r="J351" s="4"/>
    </row>
    <row r="352" spans="4:10" ht="12.75">
      <c r="D352" s="4"/>
      <c r="E352" s="4"/>
      <c r="F352" s="4"/>
      <c r="I352" s="4"/>
      <c r="J352" s="4"/>
    </row>
    <row r="353" spans="4:10" ht="12.75">
      <c r="D353" s="4"/>
      <c r="E353" s="4"/>
      <c r="F353" s="4"/>
      <c r="I353" s="4"/>
      <c r="J353" s="4"/>
    </row>
    <row r="354" spans="4:10" ht="12.75">
      <c r="D354" s="4"/>
      <c r="E354" s="4"/>
      <c r="F354" s="4"/>
      <c r="I354" s="4"/>
      <c r="J354" s="4"/>
    </row>
    <row r="355" spans="4:10" ht="12.75">
      <c r="D355" s="4"/>
      <c r="E355" s="4"/>
      <c r="F355" s="4"/>
      <c r="I355" s="4"/>
      <c r="J355" s="4"/>
    </row>
    <row r="356" spans="4:10" ht="12.75">
      <c r="D356" s="4"/>
      <c r="E356" s="4"/>
      <c r="F356" s="4"/>
      <c r="I356" s="4"/>
      <c r="J356" s="4"/>
    </row>
    <row r="357" spans="4:10" ht="12.75">
      <c r="D357" s="4"/>
      <c r="E357" s="4"/>
      <c r="F357" s="4"/>
      <c r="I357" s="4"/>
      <c r="J357" s="4"/>
    </row>
  </sheetData>
  <sheetProtection password="F954" sheet="1" objects="1" scenarios="1"/>
  <mergeCells count="13">
    <mergeCell ref="I15:J15"/>
    <mergeCell ref="L2:L3"/>
    <mergeCell ref="K2:K3"/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05" right="0.05" top="0.590551181102362" bottom="0.590551181102362" header="0.31496062992126" footer="0.31496062992126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8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.28125" style="2" customWidth="1"/>
    <col min="2" max="2" width="23.28125" style="2" customWidth="1"/>
    <col min="3" max="3" width="7.421875" style="2" hidden="1" customWidth="1"/>
    <col min="4" max="4" width="12.7109375" style="2" customWidth="1"/>
    <col min="5" max="11" width="12.140625" style="2" customWidth="1"/>
    <col min="12" max="16384" width="9.140625" style="2" customWidth="1"/>
  </cols>
  <sheetData>
    <row r="1" spans="1:11" s="7" customFormat="1" ht="12.75" customHeight="1">
      <c r="A1" s="117" t="s">
        <v>656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0" customFormat="1" ht="30" customHeight="1">
      <c r="A2" s="51"/>
      <c r="B2" s="118" t="s">
        <v>0</v>
      </c>
      <c r="C2" s="97" t="s">
        <v>1</v>
      </c>
      <c r="D2" s="99" t="s">
        <v>2</v>
      </c>
      <c r="E2" s="99" t="s">
        <v>3</v>
      </c>
      <c r="F2" s="99" t="s">
        <v>4</v>
      </c>
      <c r="G2" s="101" t="s">
        <v>650</v>
      </c>
      <c r="H2" s="99" t="s">
        <v>651</v>
      </c>
      <c r="I2" s="103" t="s">
        <v>5</v>
      </c>
      <c r="J2" s="105" t="s">
        <v>6</v>
      </c>
      <c r="K2" s="115" t="s">
        <v>652</v>
      </c>
    </row>
    <row r="3" spans="1:11" s="10" customFormat="1" ht="30" customHeight="1">
      <c r="A3" s="78"/>
      <c r="B3" s="119"/>
      <c r="C3" s="98"/>
      <c r="D3" s="120"/>
      <c r="E3" s="100"/>
      <c r="F3" s="100"/>
      <c r="G3" s="102"/>
      <c r="H3" s="100"/>
      <c r="I3" s="104"/>
      <c r="J3" s="106"/>
      <c r="K3" s="116"/>
    </row>
    <row r="4" spans="1:11" s="10" customFormat="1" ht="12.75">
      <c r="A4" s="52"/>
      <c r="B4" s="53" t="s">
        <v>26</v>
      </c>
      <c r="C4" s="12"/>
      <c r="D4" s="13"/>
      <c r="E4" s="13"/>
      <c r="F4" s="13"/>
      <c r="G4" s="14"/>
      <c r="H4" s="13"/>
      <c r="I4" s="15"/>
      <c r="J4" s="54"/>
      <c r="K4" s="46"/>
    </row>
    <row r="5" spans="1:11" s="10" customFormat="1" ht="12.75">
      <c r="A5" s="55" t="s">
        <v>27</v>
      </c>
      <c r="B5" s="56" t="s">
        <v>28</v>
      </c>
      <c r="C5" s="19" t="s">
        <v>29</v>
      </c>
      <c r="D5" s="20">
        <v>4741319020</v>
      </c>
      <c r="E5" s="20">
        <v>5009769235</v>
      </c>
      <c r="F5" s="20">
        <v>3847099136</v>
      </c>
      <c r="G5" s="44">
        <f>IF($D5=0,0,$F5/$D5)</f>
        <v>0.8113984989771896</v>
      </c>
      <c r="H5" s="22">
        <f>IF($E5=0,0,$F5/$E5)</f>
        <v>0.7679194301252081</v>
      </c>
      <c r="I5" s="57">
        <f>IF($F5&gt;$E5,$E5-$F5,0)</f>
        <v>0</v>
      </c>
      <c r="J5" s="58">
        <f>IF($F5&lt;=$E5,$E5-$F5,0)</f>
        <v>1162670099</v>
      </c>
      <c r="K5" s="59">
        <f>IF($E5=0,0,($E5-$F5)/$E5)</f>
        <v>0.23208056987479184</v>
      </c>
    </row>
    <row r="6" spans="1:11" s="10" customFormat="1" ht="12.75">
      <c r="A6" s="55" t="s">
        <v>27</v>
      </c>
      <c r="B6" s="56" t="s">
        <v>30</v>
      </c>
      <c r="C6" s="19" t="s">
        <v>31</v>
      </c>
      <c r="D6" s="20">
        <v>8395172070</v>
      </c>
      <c r="E6" s="20">
        <v>9019201722</v>
      </c>
      <c r="F6" s="20">
        <v>8667793602</v>
      </c>
      <c r="G6" s="44">
        <f>IF($D6=0,0,$F6/$D6)</f>
        <v>1.0324736086082391</v>
      </c>
      <c r="H6" s="22">
        <f>IF($E6=0,0,$F6/$E6)</f>
        <v>0.9610377801903652</v>
      </c>
      <c r="I6" s="57">
        <f>IF($F6&gt;$E6,$E6-$F6,0)</f>
        <v>0</v>
      </c>
      <c r="J6" s="58">
        <f>IF($F6&lt;=$E6,$E6-$F6,0)</f>
        <v>351408120</v>
      </c>
      <c r="K6" s="59">
        <f>IF($E6=0,0,($E6-$F6)/$E6)</f>
        <v>0.03896221980963472</v>
      </c>
    </row>
    <row r="7" spans="1:11" s="10" customFormat="1" ht="12.75">
      <c r="A7" s="60"/>
      <c r="B7" s="61" t="s">
        <v>32</v>
      </c>
      <c r="C7" s="62"/>
      <c r="D7" s="63">
        <f>SUM(D5:D6)</f>
        <v>13136491090</v>
      </c>
      <c r="E7" s="63">
        <f>SUM(E5:E6)</f>
        <v>14028970957</v>
      </c>
      <c r="F7" s="63">
        <f>SUM(F5:F6)</f>
        <v>12514892738</v>
      </c>
      <c r="G7" s="45">
        <f aca="true" t="shared" si="0" ref="G7:G38">IF($D7=0,0,$F7/$D7)</f>
        <v>0.9526815534116881</v>
      </c>
      <c r="H7" s="30">
        <f aca="true" t="shared" si="1" ref="H7:H38">IF($E7=0,0,$F7/$E7)</f>
        <v>0.8920748910493307</v>
      </c>
      <c r="I7" s="50">
        <f>SUM(I5:I6)</f>
        <v>0</v>
      </c>
      <c r="J7" s="49">
        <f>SUM(J5:J6)</f>
        <v>1514078219</v>
      </c>
      <c r="K7" s="64">
        <f aca="true" t="shared" si="2" ref="K7:K38">IF($E7=0,0,($E7-$F7)/$E7)</f>
        <v>0.10792510895066927</v>
      </c>
    </row>
    <row r="8" spans="1:11" s="10" customFormat="1" ht="12.75">
      <c r="A8" s="55" t="s">
        <v>33</v>
      </c>
      <c r="B8" s="56" t="s">
        <v>34</v>
      </c>
      <c r="C8" s="19" t="s">
        <v>35</v>
      </c>
      <c r="D8" s="20">
        <v>207216857</v>
      </c>
      <c r="E8" s="20">
        <v>200295842</v>
      </c>
      <c r="F8" s="20">
        <v>162130974</v>
      </c>
      <c r="G8" s="44">
        <f t="shared" si="0"/>
        <v>0.7824217409107793</v>
      </c>
      <c r="H8" s="22">
        <f t="shared" si="1"/>
        <v>0.8094575123531521</v>
      </c>
      <c r="I8" s="57">
        <f aca="true" t="shared" si="3" ref="I8:I17">IF($F8&gt;$E8,$E8-$F8,0)</f>
        <v>0</v>
      </c>
      <c r="J8" s="58">
        <f aca="true" t="shared" si="4" ref="J8:J17">IF($F8&lt;=$E8,$E8-$F8,0)</f>
        <v>38164868</v>
      </c>
      <c r="K8" s="59">
        <f t="shared" si="2"/>
        <v>0.19054248764684792</v>
      </c>
    </row>
    <row r="9" spans="1:11" s="10" customFormat="1" ht="12.75">
      <c r="A9" s="55" t="s">
        <v>33</v>
      </c>
      <c r="B9" s="56" t="s">
        <v>36</v>
      </c>
      <c r="C9" s="19" t="s">
        <v>37</v>
      </c>
      <c r="D9" s="20">
        <v>180177000</v>
      </c>
      <c r="E9" s="20">
        <v>180177000</v>
      </c>
      <c r="F9" s="20">
        <v>199784272</v>
      </c>
      <c r="G9" s="44">
        <f t="shared" si="0"/>
        <v>1.1088222803132475</v>
      </c>
      <c r="H9" s="22">
        <f t="shared" si="1"/>
        <v>1.1088222803132475</v>
      </c>
      <c r="I9" s="57">
        <f t="shared" si="3"/>
        <v>-19607272</v>
      </c>
      <c r="J9" s="58">
        <f t="shared" si="4"/>
        <v>0</v>
      </c>
      <c r="K9" s="59">
        <f t="shared" si="2"/>
        <v>-0.10882228031324753</v>
      </c>
    </row>
    <row r="10" spans="1:11" s="10" customFormat="1" ht="12.75">
      <c r="A10" s="55" t="s">
        <v>33</v>
      </c>
      <c r="B10" s="56" t="s">
        <v>38</v>
      </c>
      <c r="C10" s="19" t="s">
        <v>39</v>
      </c>
      <c r="D10" s="20">
        <v>66713676</v>
      </c>
      <c r="E10" s="20">
        <v>66713676</v>
      </c>
      <c r="F10" s="20">
        <v>39929948</v>
      </c>
      <c r="G10" s="44">
        <f t="shared" si="0"/>
        <v>0.5985271745481391</v>
      </c>
      <c r="H10" s="22">
        <f t="shared" si="1"/>
        <v>0.5985271745481391</v>
      </c>
      <c r="I10" s="57">
        <f t="shared" si="3"/>
        <v>0</v>
      </c>
      <c r="J10" s="58">
        <f t="shared" si="4"/>
        <v>26783728</v>
      </c>
      <c r="K10" s="59">
        <f t="shared" si="2"/>
        <v>0.40147282545186086</v>
      </c>
    </row>
    <row r="11" spans="1:11" s="10" customFormat="1" ht="12.75">
      <c r="A11" s="55" t="s">
        <v>33</v>
      </c>
      <c r="B11" s="56" t="s">
        <v>40</v>
      </c>
      <c r="C11" s="19" t="s">
        <v>41</v>
      </c>
      <c r="D11" s="20">
        <v>429828471</v>
      </c>
      <c r="E11" s="20">
        <v>429828471</v>
      </c>
      <c r="F11" s="20">
        <v>582057680</v>
      </c>
      <c r="G11" s="44">
        <f t="shared" si="0"/>
        <v>1.3541626934247453</v>
      </c>
      <c r="H11" s="22">
        <f t="shared" si="1"/>
        <v>1.3541626934247453</v>
      </c>
      <c r="I11" s="57">
        <f t="shared" si="3"/>
        <v>-152229209</v>
      </c>
      <c r="J11" s="58">
        <f t="shared" si="4"/>
        <v>0</v>
      </c>
      <c r="K11" s="59">
        <f t="shared" si="2"/>
        <v>-0.35416269342474527</v>
      </c>
    </row>
    <row r="12" spans="1:11" s="10" customFormat="1" ht="12.75">
      <c r="A12" s="55" t="s">
        <v>33</v>
      </c>
      <c r="B12" s="56" t="s">
        <v>42</v>
      </c>
      <c r="C12" s="19" t="s">
        <v>43</v>
      </c>
      <c r="D12" s="20">
        <v>303734505</v>
      </c>
      <c r="E12" s="20">
        <v>303734505</v>
      </c>
      <c r="F12" s="20">
        <v>272430200</v>
      </c>
      <c r="G12" s="44">
        <f t="shared" si="0"/>
        <v>0.8969353020987852</v>
      </c>
      <c r="H12" s="22">
        <f t="shared" si="1"/>
        <v>0.8969353020987852</v>
      </c>
      <c r="I12" s="57">
        <f t="shared" si="3"/>
        <v>0</v>
      </c>
      <c r="J12" s="58">
        <f t="shared" si="4"/>
        <v>31304305</v>
      </c>
      <c r="K12" s="59">
        <f t="shared" si="2"/>
        <v>0.10306469790121475</v>
      </c>
    </row>
    <row r="13" spans="1:11" s="10" customFormat="1" ht="12.75">
      <c r="A13" s="55" t="s">
        <v>33</v>
      </c>
      <c r="B13" s="56" t="s">
        <v>44</v>
      </c>
      <c r="C13" s="19" t="s">
        <v>45</v>
      </c>
      <c r="D13" s="20">
        <v>152487998</v>
      </c>
      <c r="E13" s="20">
        <v>141398119</v>
      </c>
      <c r="F13" s="20">
        <v>84574025</v>
      </c>
      <c r="G13" s="44">
        <f t="shared" si="0"/>
        <v>0.5546274205790281</v>
      </c>
      <c r="H13" s="22">
        <f t="shared" si="1"/>
        <v>0.5981269453803696</v>
      </c>
      <c r="I13" s="57">
        <f t="shared" si="3"/>
        <v>0</v>
      </c>
      <c r="J13" s="58">
        <f t="shared" si="4"/>
        <v>56824094</v>
      </c>
      <c r="K13" s="59">
        <f t="shared" si="2"/>
        <v>0.4018730546196304</v>
      </c>
    </row>
    <row r="14" spans="1:11" s="10" customFormat="1" ht="12.75">
      <c r="A14" s="55" t="s">
        <v>33</v>
      </c>
      <c r="B14" s="56" t="s">
        <v>46</v>
      </c>
      <c r="C14" s="19" t="s">
        <v>47</v>
      </c>
      <c r="D14" s="20">
        <v>104754437</v>
      </c>
      <c r="E14" s="20">
        <v>104754437</v>
      </c>
      <c r="F14" s="20">
        <v>58120811</v>
      </c>
      <c r="G14" s="44">
        <f t="shared" si="0"/>
        <v>0.5548291095297472</v>
      </c>
      <c r="H14" s="22">
        <f t="shared" si="1"/>
        <v>0.5548291095297472</v>
      </c>
      <c r="I14" s="57">
        <f t="shared" si="3"/>
        <v>0</v>
      </c>
      <c r="J14" s="58">
        <f t="shared" si="4"/>
        <v>46633626</v>
      </c>
      <c r="K14" s="59">
        <f t="shared" si="2"/>
        <v>0.4451708904702528</v>
      </c>
    </row>
    <row r="15" spans="1:11" s="10" customFormat="1" ht="12.75">
      <c r="A15" s="55" t="s">
        <v>33</v>
      </c>
      <c r="B15" s="56" t="s">
        <v>48</v>
      </c>
      <c r="C15" s="19" t="s">
        <v>49</v>
      </c>
      <c r="D15" s="20">
        <v>556404620</v>
      </c>
      <c r="E15" s="20">
        <v>556404620</v>
      </c>
      <c r="F15" s="20">
        <v>499834015</v>
      </c>
      <c r="G15" s="44">
        <f t="shared" si="0"/>
        <v>0.8983282974896938</v>
      </c>
      <c r="H15" s="22">
        <f t="shared" si="1"/>
        <v>0.8983282974896938</v>
      </c>
      <c r="I15" s="57">
        <f t="shared" si="3"/>
        <v>0</v>
      </c>
      <c r="J15" s="58">
        <f t="shared" si="4"/>
        <v>56570605</v>
      </c>
      <c r="K15" s="59">
        <f t="shared" si="2"/>
        <v>0.10167170251030626</v>
      </c>
    </row>
    <row r="16" spans="1:11" s="10" customFormat="1" ht="12.75">
      <c r="A16" s="55" t="s">
        <v>33</v>
      </c>
      <c r="B16" s="56" t="s">
        <v>50</v>
      </c>
      <c r="C16" s="19" t="s">
        <v>51</v>
      </c>
      <c r="D16" s="20">
        <v>99689596</v>
      </c>
      <c r="E16" s="20">
        <v>184173948</v>
      </c>
      <c r="F16" s="20">
        <v>102646809</v>
      </c>
      <c r="G16" s="44">
        <f t="shared" si="0"/>
        <v>1.029664208890966</v>
      </c>
      <c r="H16" s="22">
        <f t="shared" si="1"/>
        <v>0.5573362037067262</v>
      </c>
      <c r="I16" s="57">
        <f t="shared" si="3"/>
        <v>0</v>
      </c>
      <c r="J16" s="58">
        <f t="shared" si="4"/>
        <v>81527139</v>
      </c>
      <c r="K16" s="59">
        <f t="shared" si="2"/>
        <v>0.4426637962932738</v>
      </c>
    </row>
    <row r="17" spans="1:11" s="10" customFormat="1" ht="12.75">
      <c r="A17" s="55" t="s">
        <v>52</v>
      </c>
      <c r="B17" s="56" t="s">
        <v>53</v>
      </c>
      <c r="C17" s="19" t="s">
        <v>54</v>
      </c>
      <c r="D17" s="20">
        <v>169409666</v>
      </c>
      <c r="E17" s="20">
        <v>169409666</v>
      </c>
      <c r="F17" s="20">
        <v>111241716</v>
      </c>
      <c r="G17" s="44">
        <f t="shared" si="0"/>
        <v>0.6566432637910992</v>
      </c>
      <c r="H17" s="22">
        <f t="shared" si="1"/>
        <v>0.6566432637910992</v>
      </c>
      <c r="I17" s="57">
        <f t="shared" si="3"/>
        <v>0</v>
      </c>
      <c r="J17" s="58">
        <f t="shared" si="4"/>
        <v>58167950</v>
      </c>
      <c r="K17" s="59">
        <f t="shared" si="2"/>
        <v>0.34335673620890084</v>
      </c>
    </row>
    <row r="18" spans="1:11" s="10" customFormat="1" ht="12.75">
      <c r="A18" s="60"/>
      <c r="B18" s="61" t="s">
        <v>55</v>
      </c>
      <c r="C18" s="62"/>
      <c r="D18" s="63">
        <f>SUM(D8:D17)</f>
        <v>2270416826</v>
      </c>
      <c r="E18" s="63">
        <f>SUM(E8:E17)</f>
        <v>2336890284</v>
      </c>
      <c r="F18" s="63">
        <f>SUM(F8:F17)</f>
        <v>2112750450</v>
      </c>
      <c r="G18" s="45">
        <f t="shared" si="0"/>
        <v>0.9305561982300073</v>
      </c>
      <c r="H18" s="30">
        <f t="shared" si="1"/>
        <v>0.9040862827259716</v>
      </c>
      <c r="I18" s="50">
        <f>SUM(I8:I17)</f>
        <v>-171836481</v>
      </c>
      <c r="J18" s="49">
        <f>SUM(J8:J17)</f>
        <v>395976315</v>
      </c>
      <c r="K18" s="64">
        <f t="shared" si="2"/>
        <v>0.09591371727402843</v>
      </c>
    </row>
    <row r="19" spans="1:11" s="10" customFormat="1" ht="12.75">
      <c r="A19" s="55" t="s">
        <v>33</v>
      </c>
      <c r="B19" s="56" t="s">
        <v>56</v>
      </c>
      <c r="C19" s="19" t="s">
        <v>57</v>
      </c>
      <c r="D19" s="20">
        <v>197794448</v>
      </c>
      <c r="E19" s="20">
        <v>197794448</v>
      </c>
      <c r="F19" s="20">
        <v>125403205</v>
      </c>
      <c r="G19" s="44">
        <f t="shared" si="0"/>
        <v>0.6340077098625134</v>
      </c>
      <c r="H19" s="22">
        <f t="shared" si="1"/>
        <v>0.6340077098625134</v>
      </c>
      <c r="I19" s="57">
        <f aca="true" t="shared" si="5" ref="I19:I26">IF($F19&gt;$E19,$E19-$F19,0)</f>
        <v>0</v>
      </c>
      <c r="J19" s="58">
        <f aca="true" t="shared" si="6" ref="J19:J26">IF($F19&lt;=$E19,$E19-$F19,0)</f>
        <v>72391243</v>
      </c>
      <c r="K19" s="59">
        <f t="shared" si="2"/>
        <v>0.3659922901374866</v>
      </c>
    </row>
    <row r="20" spans="1:11" s="10" customFormat="1" ht="12.75">
      <c r="A20" s="55" t="s">
        <v>33</v>
      </c>
      <c r="B20" s="56" t="s">
        <v>58</v>
      </c>
      <c r="C20" s="19" t="s">
        <v>59</v>
      </c>
      <c r="D20" s="20">
        <v>265677316</v>
      </c>
      <c r="E20" s="20">
        <v>309011183</v>
      </c>
      <c r="F20" s="20">
        <v>168486529</v>
      </c>
      <c r="G20" s="44">
        <f t="shared" si="0"/>
        <v>0.6341773228392596</v>
      </c>
      <c r="H20" s="22">
        <f t="shared" si="1"/>
        <v>0.5452441150002005</v>
      </c>
      <c r="I20" s="57">
        <f t="shared" si="5"/>
        <v>0</v>
      </c>
      <c r="J20" s="58">
        <f t="shared" si="6"/>
        <v>140524654</v>
      </c>
      <c r="K20" s="59">
        <f t="shared" si="2"/>
        <v>0.4547558849997995</v>
      </c>
    </row>
    <row r="21" spans="1:11" s="10" customFormat="1" ht="12.75">
      <c r="A21" s="55" t="s">
        <v>33</v>
      </c>
      <c r="B21" s="56" t="s">
        <v>60</v>
      </c>
      <c r="C21" s="19" t="s">
        <v>61</v>
      </c>
      <c r="D21" s="20">
        <v>85046584</v>
      </c>
      <c r="E21" s="20">
        <v>128433695</v>
      </c>
      <c r="F21" s="20">
        <v>74146805</v>
      </c>
      <c r="G21" s="44">
        <f t="shared" si="0"/>
        <v>0.8718375449389008</v>
      </c>
      <c r="H21" s="22">
        <f t="shared" si="1"/>
        <v>0.5773158282178209</v>
      </c>
      <c r="I21" s="57">
        <f t="shared" si="5"/>
        <v>0</v>
      </c>
      <c r="J21" s="58">
        <f t="shared" si="6"/>
        <v>54286890</v>
      </c>
      <c r="K21" s="59">
        <f t="shared" si="2"/>
        <v>0.4226841717821791</v>
      </c>
    </row>
    <row r="22" spans="1:11" s="10" customFormat="1" ht="12.75">
      <c r="A22" s="55" t="s">
        <v>33</v>
      </c>
      <c r="B22" s="56" t="s">
        <v>62</v>
      </c>
      <c r="C22" s="19" t="s">
        <v>63</v>
      </c>
      <c r="D22" s="20">
        <v>247112166</v>
      </c>
      <c r="E22" s="20">
        <v>247112166</v>
      </c>
      <c r="F22" s="20">
        <v>151999507</v>
      </c>
      <c r="G22" s="44">
        <f t="shared" si="0"/>
        <v>0.6151032928099541</v>
      </c>
      <c r="H22" s="22">
        <f t="shared" si="1"/>
        <v>0.6151032928099541</v>
      </c>
      <c r="I22" s="57">
        <f t="shared" si="5"/>
        <v>0</v>
      </c>
      <c r="J22" s="58">
        <f t="shared" si="6"/>
        <v>95112659</v>
      </c>
      <c r="K22" s="59">
        <f t="shared" si="2"/>
        <v>0.3848967071900458</v>
      </c>
    </row>
    <row r="23" spans="1:11" s="10" customFormat="1" ht="12.75">
      <c r="A23" s="55" t="s">
        <v>33</v>
      </c>
      <c r="B23" s="56" t="s">
        <v>64</v>
      </c>
      <c r="C23" s="19" t="s">
        <v>65</v>
      </c>
      <c r="D23" s="20">
        <v>107309054</v>
      </c>
      <c r="E23" s="20">
        <v>107309054</v>
      </c>
      <c r="F23" s="20">
        <v>67229237</v>
      </c>
      <c r="G23" s="44">
        <f t="shared" si="0"/>
        <v>0.6265010685864401</v>
      </c>
      <c r="H23" s="22">
        <f t="shared" si="1"/>
        <v>0.6265010685864401</v>
      </c>
      <c r="I23" s="57">
        <f t="shared" si="5"/>
        <v>0</v>
      </c>
      <c r="J23" s="58">
        <f t="shared" si="6"/>
        <v>40079817</v>
      </c>
      <c r="K23" s="59">
        <f t="shared" si="2"/>
        <v>0.37349893141355994</v>
      </c>
    </row>
    <row r="24" spans="1:11" s="10" customFormat="1" ht="12.75">
      <c r="A24" s="55" t="s">
        <v>33</v>
      </c>
      <c r="B24" s="56" t="s">
        <v>66</v>
      </c>
      <c r="C24" s="19" t="s">
        <v>67</v>
      </c>
      <c r="D24" s="20">
        <v>196907164</v>
      </c>
      <c r="E24" s="20">
        <v>196907164</v>
      </c>
      <c r="F24" s="20">
        <v>160889214</v>
      </c>
      <c r="G24" s="44">
        <f t="shared" si="0"/>
        <v>0.8170815664177663</v>
      </c>
      <c r="H24" s="22">
        <f t="shared" si="1"/>
        <v>0.8170815664177663</v>
      </c>
      <c r="I24" s="57">
        <f t="shared" si="5"/>
        <v>0</v>
      </c>
      <c r="J24" s="58">
        <f t="shared" si="6"/>
        <v>36017950</v>
      </c>
      <c r="K24" s="59">
        <f t="shared" si="2"/>
        <v>0.1829184335822337</v>
      </c>
    </row>
    <row r="25" spans="1:11" s="10" customFormat="1" ht="12.75">
      <c r="A25" s="55" t="s">
        <v>33</v>
      </c>
      <c r="B25" s="56" t="s">
        <v>68</v>
      </c>
      <c r="C25" s="19" t="s">
        <v>69</v>
      </c>
      <c r="D25" s="20">
        <v>67485862</v>
      </c>
      <c r="E25" s="20">
        <v>67485862</v>
      </c>
      <c r="F25" s="20">
        <v>73045646</v>
      </c>
      <c r="G25" s="44">
        <f t="shared" si="0"/>
        <v>1.0823844259409474</v>
      </c>
      <c r="H25" s="22">
        <f t="shared" si="1"/>
        <v>1.0823844259409474</v>
      </c>
      <c r="I25" s="57">
        <f t="shared" si="5"/>
        <v>-5559784</v>
      </c>
      <c r="J25" s="58">
        <f t="shared" si="6"/>
        <v>0</v>
      </c>
      <c r="K25" s="59">
        <f t="shared" si="2"/>
        <v>-0.08238442594094746</v>
      </c>
    </row>
    <row r="26" spans="1:11" s="10" customFormat="1" ht="12.75">
      <c r="A26" s="55" t="s">
        <v>52</v>
      </c>
      <c r="B26" s="56" t="s">
        <v>70</v>
      </c>
      <c r="C26" s="19" t="s">
        <v>71</v>
      </c>
      <c r="D26" s="20">
        <v>1524741226</v>
      </c>
      <c r="E26" s="20">
        <v>1524741226</v>
      </c>
      <c r="F26" s="20">
        <v>1196864014</v>
      </c>
      <c r="G26" s="44">
        <f t="shared" si="0"/>
        <v>0.784962060178466</v>
      </c>
      <c r="H26" s="22">
        <f t="shared" si="1"/>
        <v>0.784962060178466</v>
      </c>
      <c r="I26" s="57">
        <f t="shared" si="5"/>
        <v>0</v>
      </c>
      <c r="J26" s="58">
        <f t="shared" si="6"/>
        <v>327877212</v>
      </c>
      <c r="K26" s="59">
        <f t="shared" si="2"/>
        <v>0.21503793982153402</v>
      </c>
    </row>
    <row r="27" spans="1:11" s="10" customFormat="1" ht="12.75">
      <c r="A27" s="60"/>
      <c r="B27" s="61" t="s">
        <v>72</v>
      </c>
      <c r="C27" s="62"/>
      <c r="D27" s="63">
        <f>SUM(D19:D26)</f>
        <v>2692073820</v>
      </c>
      <c r="E27" s="63">
        <f>SUM(E19:E26)</f>
        <v>2778794798</v>
      </c>
      <c r="F27" s="63">
        <f>SUM(F19:F26)</f>
        <v>2018064157</v>
      </c>
      <c r="G27" s="45">
        <f t="shared" si="0"/>
        <v>0.7496318050446329</v>
      </c>
      <c r="H27" s="30">
        <f t="shared" si="1"/>
        <v>0.7262372012688646</v>
      </c>
      <c r="I27" s="50">
        <f>SUM(I19:I26)</f>
        <v>-5559784</v>
      </c>
      <c r="J27" s="49">
        <f>SUM(J19:J26)</f>
        <v>766290425</v>
      </c>
      <c r="K27" s="64">
        <f t="shared" si="2"/>
        <v>0.2737627987311354</v>
      </c>
    </row>
    <row r="28" spans="1:11" s="10" customFormat="1" ht="12.75">
      <c r="A28" s="55" t="s">
        <v>33</v>
      </c>
      <c r="B28" s="56" t="s">
        <v>73</v>
      </c>
      <c r="C28" s="19" t="s">
        <v>74</v>
      </c>
      <c r="D28" s="20">
        <v>206443475</v>
      </c>
      <c r="E28" s="20">
        <v>304451006</v>
      </c>
      <c r="F28" s="20">
        <v>155811486</v>
      </c>
      <c r="G28" s="44">
        <f t="shared" si="0"/>
        <v>0.7547416356947101</v>
      </c>
      <c r="H28" s="22">
        <f t="shared" si="1"/>
        <v>0.511778522420123</v>
      </c>
      <c r="I28" s="57">
        <f aca="true" t="shared" si="7" ref="I28:I36">IF($F28&gt;$E28,$E28-$F28,0)</f>
        <v>0</v>
      </c>
      <c r="J28" s="58">
        <f aca="true" t="shared" si="8" ref="J28:J36">IF($F28&lt;=$E28,$E28-$F28,0)</f>
        <v>148639520</v>
      </c>
      <c r="K28" s="59">
        <f t="shared" si="2"/>
        <v>0.488221477579877</v>
      </c>
    </row>
    <row r="29" spans="1:11" s="10" customFormat="1" ht="12.75">
      <c r="A29" s="55" t="s">
        <v>33</v>
      </c>
      <c r="B29" s="56" t="s">
        <v>75</v>
      </c>
      <c r="C29" s="19" t="s">
        <v>76</v>
      </c>
      <c r="D29" s="20">
        <v>75711124</v>
      </c>
      <c r="E29" s="20">
        <v>75711124</v>
      </c>
      <c r="F29" s="20">
        <v>102583139</v>
      </c>
      <c r="G29" s="44">
        <f t="shared" si="0"/>
        <v>1.3549282269273932</v>
      </c>
      <c r="H29" s="22">
        <f t="shared" si="1"/>
        <v>1.3549282269273932</v>
      </c>
      <c r="I29" s="57">
        <f t="shared" si="7"/>
        <v>-26872015</v>
      </c>
      <c r="J29" s="58">
        <f t="shared" si="8"/>
        <v>0</v>
      </c>
      <c r="K29" s="59">
        <f t="shared" si="2"/>
        <v>-0.3549282269273931</v>
      </c>
    </row>
    <row r="30" spans="1:11" s="10" customFormat="1" ht="12.75">
      <c r="A30" s="55" t="s">
        <v>33</v>
      </c>
      <c r="B30" s="56" t="s">
        <v>77</v>
      </c>
      <c r="C30" s="19" t="s">
        <v>78</v>
      </c>
      <c r="D30" s="20">
        <v>59268983</v>
      </c>
      <c r="E30" s="20">
        <v>62193318</v>
      </c>
      <c r="F30" s="20">
        <v>46381800</v>
      </c>
      <c r="G30" s="44">
        <f t="shared" si="0"/>
        <v>0.7825644654641704</v>
      </c>
      <c r="H30" s="22">
        <f t="shared" si="1"/>
        <v>0.7457682190231433</v>
      </c>
      <c r="I30" s="57">
        <f t="shared" si="7"/>
        <v>0</v>
      </c>
      <c r="J30" s="58">
        <f t="shared" si="8"/>
        <v>15811518</v>
      </c>
      <c r="K30" s="59">
        <f t="shared" si="2"/>
        <v>0.2542317809768567</v>
      </c>
    </row>
    <row r="31" spans="1:11" s="10" customFormat="1" ht="12.75">
      <c r="A31" s="55" t="s">
        <v>33</v>
      </c>
      <c r="B31" s="56" t="s">
        <v>79</v>
      </c>
      <c r="C31" s="19" t="s">
        <v>80</v>
      </c>
      <c r="D31" s="20">
        <v>590079260</v>
      </c>
      <c r="E31" s="20">
        <v>590407909</v>
      </c>
      <c r="F31" s="20">
        <v>492105530</v>
      </c>
      <c r="G31" s="44">
        <f t="shared" si="0"/>
        <v>0.8339651354633274</v>
      </c>
      <c r="H31" s="22">
        <f t="shared" si="1"/>
        <v>0.8335009109778033</v>
      </c>
      <c r="I31" s="57">
        <f t="shared" si="7"/>
        <v>0</v>
      </c>
      <c r="J31" s="58">
        <f t="shared" si="8"/>
        <v>98302379</v>
      </c>
      <c r="K31" s="59">
        <f t="shared" si="2"/>
        <v>0.16649908902219668</v>
      </c>
    </row>
    <row r="32" spans="1:11" s="10" customFormat="1" ht="12.75">
      <c r="A32" s="55" t="s">
        <v>33</v>
      </c>
      <c r="B32" s="56" t="s">
        <v>81</v>
      </c>
      <c r="C32" s="19" t="s">
        <v>82</v>
      </c>
      <c r="D32" s="20">
        <v>166482500</v>
      </c>
      <c r="E32" s="20">
        <v>166482500</v>
      </c>
      <c r="F32" s="20">
        <v>214389753</v>
      </c>
      <c r="G32" s="44">
        <f t="shared" si="0"/>
        <v>1.2877614944513687</v>
      </c>
      <c r="H32" s="22">
        <f t="shared" si="1"/>
        <v>1.2877614944513687</v>
      </c>
      <c r="I32" s="57">
        <f t="shared" si="7"/>
        <v>-47907253</v>
      </c>
      <c r="J32" s="58">
        <f t="shared" si="8"/>
        <v>0</v>
      </c>
      <c r="K32" s="59">
        <f t="shared" si="2"/>
        <v>-0.2877614944513688</v>
      </c>
    </row>
    <row r="33" spans="1:11" s="10" customFormat="1" ht="12.75">
      <c r="A33" s="55" t="s">
        <v>33</v>
      </c>
      <c r="B33" s="56" t="s">
        <v>83</v>
      </c>
      <c r="C33" s="19" t="s">
        <v>84</v>
      </c>
      <c r="D33" s="20">
        <v>144454639</v>
      </c>
      <c r="E33" s="20">
        <v>190166374</v>
      </c>
      <c r="F33" s="20">
        <v>132148147</v>
      </c>
      <c r="G33" s="44">
        <f t="shared" si="0"/>
        <v>0.914807221940446</v>
      </c>
      <c r="H33" s="22">
        <f t="shared" si="1"/>
        <v>0.6949080650820002</v>
      </c>
      <c r="I33" s="57">
        <f t="shared" si="7"/>
        <v>0</v>
      </c>
      <c r="J33" s="58">
        <f t="shared" si="8"/>
        <v>58018227</v>
      </c>
      <c r="K33" s="59">
        <f t="shared" si="2"/>
        <v>0.30509193491799974</v>
      </c>
    </row>
    <row r="34" spans="1:11" s="10" customFormat="1" ht="12.75">
      <c r="A34" s="55" t="s">
        <v>33</v>
      </c>
      <c r="B34" s="56" t="s">
        <v>85</v>
      </c>
      <c r="C34" s="19" t="s">
        <v>86</v>
      </c>
      <c r="D34" s="20">
        <v>189516257</v>
      </c>
      <c r="E34" s="20">
        <v>173661546</v>
      </c>
      <c r="F34" s="20">
        <v>144768460</v>
      </c>
      <c r="G34" s="44">
        <f t="shared" si="0"/>
        <v>0.7638841241994347</v>
      </c>
      <c r="H34" s="22">
        <f t="shared" si="1"/>
        <v>0.8336241576474276</v>
      </c>
      <c r="I34" s="57">
        <f t="shared" si="7"/>
        <v>0</v>
      </c>
      <c r="J34" s="58">
        <f t="shared" si="8"/>
        <v>28893086</v>
      </c>
      <c r="K34" s="59">
        <f t="shared" si="2"/>
        <v>0.1663758423525724</v>
      </c>
    </row>
    <row r="35" spans="1:11" s="10" customFormat="1" ht="12.75">
      <c r="A35" s="55" t="s">
        <v>33</v>
      </c>
      <c r="B35" s="56" t="s">
        <v>87</v>
      </c>
      <c r="C35" s="19" t="s">
        <v>88</v>
      </c>
      <c r="D35" s="20">
        <v>20283596</v>
      </c>
      <c r="E35" s="20">
        <v>106736143</v>
      </c>
      <c r="F35" s="20">
        <v>81029348</v>
      </c>
      <c r="G35" s="44">
        <f t="shared" si="0"/>
        <v>3.9948216282753806</v>
      </c>
      <c r="H35" s="22">
        <f t="shared" si="1"/>
        <v>0.7591556685723598</v>
      </c>
      <c r="I35" s="57">
        <f t="shared" si="7"/>
        <v>0</v>
      </c>
      <c r="J35" s="58">
        <f t="shared" si="8"/>
        <v>25706795</v>
      </c>
      <c r="K35" s="59">
        <f t="shared" si="2"/>
        <v>0.24084433142764022</v>
      </c>
    </row>
    <row r="36" spans="1:11" s="10" customFormat="1" ht="12.75">
      <c r="A36" s="55" t="s">
        <v>52</v>
      </c>
      <c r="B36" s="56" t="s">
        <v>89</v>
      </c>
      <c r="C36" s="19" t="s">
        <v>90</v>
      </c>
      <c r="D36" s="20">
        <v>969820136</v>
      </c>
      <c r="E36" s="20">
        <v>1212259316</v>
      </c>
      <c r="F36" s="20">
        <v>1090180571</v>
      </c>
      <c r="G36" s="44">
        <f t="shared" si="0"/>
        <v>1.1241059352473581</v>
      </c>
      <c r="H36" s="22">
        <f t="shared" si="1"/>
        <v>0.8992965090977284</v>
      </c>
      <c r="I36" s="57">
        <f t="shared" si="7"/>
        <v>0</v>
      </c>
      <c r="J36" s="58">
        <f t="shared" si="8"/>
        <v>122078745</v>
      </c>
      <c r="K36" s="59">
        <f t="shared" si="2"/>
        <v>0.10070349090227161</v>
      </c>
    </row>
    <row r="37" spans="1:11" s="10" customFormat="1" ht="12.75">
      <c r="A37" s="60"/>
      <c r="B37" s="61" t="s">
        <v>91</v>
      </c>
      <c r="C37" s="62"/>
      <c r="D37" s="63">
        <f>SUM(D28:D36)</f>
        <v>2422059970</v>
      </c>
      <c r="E37" s="63">
        <f>SUM(E28:E36)</f>
        <v>2882069236</v>
      </c>
      <c r="F37" s="63">
        <f>SUM(F28:F36)</f>
        <v>2459398234</v>
      </c>
      <c r="G37" s="45">
        <f t="shared" si="0"/>
        <v>1.015415912265789</v>
      </c>
      <c r="H37" s="30">
        <f t="shared" si="1"/>
        <v>0.8533446050773501</v>
      </c>
      <c r="I37" s="50">
        <f>SUM(I28:I36)</f>
        <v>-74779268</v>
      </c>
      <c r="J37" s="49">
        <f>SUM(J28:J36)</f>
        <v>497450270</v>
      </c>
      <c r="K37" s="64">
        <f t="shared" si="2"/>
        <v>0.14665539492264995</v>
      </c>
    </row>
    <row r="38" spans="1:11" s="10" customFormat="1" ht="12.75">
      <c r="A38" s="55" t="s">
        <v>33</v>
      </c>
      <c r="B38" s="56" t="s">
        <v>92</v>
      </c>
      <c r="C38" s="19" t="s">
        <v>93</v>
      </c>
      <c r="D38" s="20">
        <v>206054184</v>
      </c>
      <c r="E38" s="20">
        <v>197697862</v>
      </c>
      <c r="F38" s="20">
        <v>154512879</v>
      </c>
      <c r="G38" s="44">
        <f t="shared" si="0"/>
        <v>0.7498652830073084</v>
      </c>
      <c r="H38" s="22">
        <f t="shared" si="1"/>
        <v>0.7815606979098236</v>
      </c>
      <c r="I38" s="57">
        <f>IF($F38&gt;$E38,$E38-$F38,0)</f>
        <v>0</v>
      </c>
      <c r="J38" s="58">
        <f>IF($F38&lt;=$E38,$E38-$F38,0)</f>
        <v>43184983</v>
      </c>
      <c r="K38" s="59">
        <f t="shared" si="2"/>
        <v>0.21843930209017637</v>
      </c>
    </row>
    <row r="39" spans="1:11" s="10" customFormat="1" ht="12.75">
      <c r="A39" s="55" t="s">
        <v>33</v>
      </c>
      <c r="B39" s="56" t="s">
        <v>94</v>
      </c>
      <c r="C39" s="19" t="s">
        <v>95</v>
      </c>
      <c r="D39" s="20">
        <v>189361083</v>
      </c>
      <c r="E39" s="20">
        <v>211815206</v>
      </c>
      <c r="F39" s="20">
        <v>161838106</v>
      </c>
      <c r="G39" s="44">
        <f aca="true" t="shared" si="9" ref="G39:G57">IF($D39=0,0,$F39/$D39)</f>
        <v>0.8546534664675529</v>
      </c>
      <c r="H39" s="22">
        <f aca="true" t="shared" si="10" ref="H39:H57">IF($E39=0,0,$F39/$E39)</f>
        <v>0.7640532946440115</v>
      </c>
      <c r="I39" s="57">
        <f>IF($F39&gt;$E39,$E39-$F39,0)</f>
        <v>0</v>
      </c>
      <c r="J39" s="58">
        <f>IF($F39&lt;=$E39,$E39-$F39,0)</f>
        <v>49977100</v>
      </c>
      <c r="K39" s="59">
        <f aca="true" t="shared" si="11" ref="K39:K57">IF($E39=0,0,($E39-$F39)/$E39)</f>
        <v>0.23594670535598847</v>
      </c>
    </row>
    <row r="40" spans="1:11" s="10" customFormat="1" ht="12.75">
      <c r="A40" s="55" t="s">
        <v>33</v>
      </c>
      <c r="B40" s="56" t="s">
        <v>96</v>
      </c>
      <c r="C40" s="19" t="s">
        <v>97</v>
      </c>
      <c r="D40" s="20">
        <v>148809134</v>
      </c>
      <c r="E40" s="20">
        <v>152833162</v>
      </c>
      <c r="F40" s="20">
        <v>130244176</v>
      </c>
      <c r="G40" s="44">
        <f t="shared" si="9"/>
        <v>0.8752431554369505</v>
      </c>
      <c r="H40" s="22">
        <f t="shared" si="10"/>
        <v>0.8521983991929709</v>
      </c>
      <c r="I40" s="57">
        <f>IF($F40&gt;$E40,$E40-$F40,0)</f>
        <v>0</v>
      </c>
      <c r="J40" s="58">
        <f>IF($F40&lt;=$E40,$E40-$F40,0)</f>
        <v>22588986</v>
      </c>
      <c r="K40" s="59">
        <f t="shared" si="11"/>
        <v>0.14780160080702903</v>
      </c>
    </row>
    <row r="41" spans="1:11" s="10" customFormat="1" ht="12.75">
      <c r="A41" s="55" t="s">
        <v>33</v>
      </c>
      <c r="B41" s="56" t="s">
        <v>98</v>
      </c>
      <c r="C41" s="19" t="s">
        <v>99</v>
      </c>
      <c r="D41" s="20">
        <v>147437341</v>
      </c>
      <c r="E41" s="20">
        <v>169192345</v>
      </c>
      <c r="F41" s="20">
        <v>77972958</v>
      </c>
      <c r="G41" s="44">
        <f t="shared" si="9"/>
        <v>0.5288548848693629</v>
      </c>
      <c r="H41" s="22">
        <f t="shared" si="10"/>
        <v>0.4608539352061111</v>
      </c>
      <c r="I41" s="57">
        <f>IF($F41&gt;$E41,$E41-$F41,0)</f>
        <v>0</v>
      </c>
      <c r="J41" s="58">
        <f>IF($F41&lt;=$E41,$E41-$F41,0)</f>
        <v>91219387</v>
      </c>
      <c r="K41" s="59">
        <f t="shared" si="11"/>
        <v>0.5391460647938888</v>
      </c>
    </row>
    <row r="42" spans="1:11" s="10" customFormat="1" ht="12.75">
      <c r="A42" s="55" t="s">
        <v>52</v>
      </c>
      <c r="B42" s="56" t="s">
        <v>100</v>
      </c>
      <c r="C42" s="19" t="s">
        <v>101</v>
      </c>
      <c r="D42" s="20">
        <v>498917237</v>
      </c>
      <c r="E42" s="20">
        <v>498917237</v>
      </c>
      <c r="F42" s="20">
        <v>498417884</v>
      </c>
      <c r="G42" s="44">
        <f t="shared" si="9"/>
        <v>0.9989991265825919</v>
      </c>
      <c r="H42" s="22">
        <f t="shared" si="10"/>
        <v>0.9989991265825919</v>
      </c>
      <c r="I42" s="57">
        <f>IF($F42&gt;$E42,$E42-$F42,0)</f>
        <v>0</v>
      </c>
      <c r="J42" s="58">
        <f>IF($F42&lt;=$E42,$E42-$F42,0)</f>
        <v>499353</v>
      </c>
      <c r="K42" s="59">
        <f t="shared" si="11"/>
        <v>0.0010008734174081061</v>
      </c>
    </row>
    <row r="43" spans="1:11" s="10" customFormat="1" ht="12.75">
      <c r="A43" s="60"/>
      <c r="B43" s="61" t="s">
        <v>102</v>
      </c>
      <c r="C43" s="62"/>
      <c r="D43" s="63">
        <f>SUM(D38:D42)</f>
        <v>1190578979</v>
      </c>
      <c r="E43" s="63">
        <f>SUM(E38:E42)</f>
        <v>1230455812</v>
      </c>
      <c r="F43" s="63">
        <f>SUM(F38:F42)</f>
        <v>1022986003</v>
      </c>
      <c r="G43" s="45">
        <f t="shared" si="9"/>
        <v>0.8592340542239659</v>
      </c>
      <c r="H43" s="30">
        <f t="shared" si="10"/>
        <v>0.8313878426379443</v>
      </c>
      <c r="I43" s="50">
        <f>SUM(I38:I42)</f>
        <v>0</v>
      </c>
      <c r="J43" s="49">
        <f>SUM(J38:J42)</f>
        <v>207469809</v>
      </c>
      <c r="K43" s="64">
        <f t="shared" si="11"/>
        <v>0.16861215736205568</v>
      </c>
    </row>
    <row r="44" spans="1:11" s="10" customFormat="1" ht="12.75">
      <c r="A44" s="55" t="s">
        <v>33</v>
      </c>
      <c r="B44" s="56" t="s">
        <v>103</v>
      </c>
      <c r="C44" s="19" t="s">
        <v>104</v>
      </c>
      <c r="D44" s="20">
        <v>209176867</v>
      </c>
      <c r="E44" s="20">
        <v>209176867</v>
      </c>
      <c r="F44" s="20">
        <v>645051432</v>
      </c>
      <c r="G44" s="44">
        <f t="shared" si="9"/>
        <v>3.0837608443576126</v>
      </c>
      <c r="H44" s="22">
        <f t="shared" si="10"/>
        <v>3.0837608443576126</v>
      </c>
      <c r="I44" s="57">
        <f aca="true" t="shared" si="12" ref="I44:I49">IF($F44&gt;$E44,$E44-$F44,0)</f>
        <v>-435874565</v>
      </c>
      <c r="J44" s="58">
        <f aca="true" t="shared" si="13" ref="J44:J49">IF($F44&lt;=$E44,$E44-$F44,0)</f>
        <v>0</v>
      </c>
      <c r="K44" s="59">
        <f t="shared" si="11"/>
        <v>-2.0837608443576126</v>
      </c>
    </row>
    <row r="45" spans="1:11" s="10" customFormat="1" ht="13.5" customHeight="1">
      <c r="A45" s="55" t="s">
        <v>33</v>
      </c>
      <c r="B45" s="56" t="s">
        <v>105</v>
      </c>
      <c r="C45" s="19" t="s">
        <v>106</v>
      </c>
      <c r="D45" s="20">
        <v>102282783</v>
      </c>
      <c r="E45" s="20">
        <v>135017910</v>
      </c>
      <c r="F45" s="20">
        <v>106108162</v>
      </c>
      <c r="G45" s="44">
        <f t="shared" si="9"/>
        <v>1.0374000285072416</v>
      </c>
      <c r="H45" s="22">
        <f t="shared" si="10"/>
        <v>0.785882124823292</v>
      </c>
      <c r="I45" s="57">
        <f t="shared" si="12"/>
        <v>0</v>
      </c>
      <c r="J45" s="58">
        <f t="shared" si="13"/>
        <v>28909748</v>
      </c>
      <c r="K45" s="59">
        <f t="shared" si="11"/>
        <v>0.21411787517670805</v>
      </c>
    </row>
    <row r="46" spans="1:11" s="10" customFormat="1" ht="12.75">
      <c r="A46" s="55" t="s">
        <v>33</v>
      </c>
      <c r="B46" s="56" t="s">
        <v>107</v>
      </c>
      <c r="C46" s="19" t="s">
        <v>108</v>
      </c>
      <c r="D46" s="20">
        <v>188781000</v>
      </c>
      <c r="E46" s="20">
        <v>248219421</v>
      </c>
      <c r="F46" s="20">
        <v>194529436</v>
      </c>
      <c r="G46" s="44">
        <f t="shared" si="9"/>
        <v>1.0304502889591642</v>
      </c>
      <c r="H46" s="22">
        <f t="shared" si="10"/>
        <v>0.7836994994843696</v>
      </c>
      <c r="I46" s="57">
        <f t="shared" si="12"/>
        <v>0</v>
      </c>
      <c r="J46" s="58">
        <f t="shared" si="13"/>
        <v>53689985</v>
      </c>
      <c r="K46" s="59">
        <f t="shared" si="11"/>
        <v>0.2163005005156305</v>
      </c>
    </row>
    <row r="47" spans="1:11" s="10" customFormat="1" ht="12.75">
      <c r="A47" s="55" t="s">
        <v>33</v>
      </c>
      <c r="B47" s="56" t="s">
        <v>109</v>
      </c>
      <c r="C47" s="19" t="s">
        <v>110</v>
      </c>
      <c r="D47" s="20">
        <v>170953610</v>
      </c>
      <c r="E47" s="20">
        <v>170953610</v>
      </c>
      <c r="F47" s="20">
        <v>130300663</v>
      </c>
      <c r="G47" s="44">
        <f t="shared" si="9"/>
        <v>0.7621989556114083</v>
      </c>
      <c r="H47" s="22">
        <f t="shared" si="10"/>
        <v>0.7621989556114083</v>
      </c>
      <c r="I47" s="57">
        <f t="shared" si="12"/>
        <v>0</v>
      </c>
      <c r="J47" s="58">
        <f t="shared" si="13"/>
        <v>40652947</v>
      </c>
      <c r="K47" s="59">
        <f t="shared" si="11"/>
        <v>0.23780104438859173</v>
      </c>
    </row>
    <row r="48" spans="1:11" s="10" customFormat="1" ht="12.75">
      <c r="A48" s="55" t="s">
        <v>33</v>
      </c>
      <c r="B48" s="56" t="s">
        <v>111</v>
      </c>
      <c r="C48" s="19" t="s">
        <v>112</v>
      </c>
      <c r="D48" s="20">
        <v>730814709</v>
      </c>
      <c r="E48" s="20">
        <v>1138585529</v>
      </c>
      <c r="F48" s="20">
        <v>683187322</v>
      </c>
      <c r="G48" s="44">
        <f t="shared" si="9"/>
        <v>0.9348297367123737</v>
      </c>
      <c r="H48" s="22">
        <f t="shared" si="10"/>
        <v>0.6000316222181672</v>
      </c>
      <c r="I48" s="57">
        <f t="shared" si="12"/>
        <v>0</v>
      </c>
      <c r="J48" s="58">
        <f t="shared" si="13"/>
        <v>455398207</v>
      </c>
      <c r="K48" s="59">
        <f t="shared" si="11"/>
        <v>0.39996837778183286</v>
      </c>
    </row>
    <row r="49" spans="1:11" s="10" customFormat="1" ht="12.75">
      <c r="A49" s="55" t="s">
        <v>52</v>
      </c>
      <c r="B49" s="56" t="s">
        <v>113</v>
      </c>
      <c r="C49" s="19" t="s">
        <v>114</v>
      </c>
      <c r="D49" s="20">
        <v>1590633791</v>
      </c>
      <c r="E49" s="20">
        <v>1590633791</v>
      </c>
      <c r="F49" s="20">
        <v>1251354007</v>
      </c>
      <c r="G49" s="44">
        <f t="shared" si="9"/>
        <v>0.7867015111085365</v>
      </c>
      <c r="H49" s="22">
        <f t="shared" si="10"/>
        <v>0.7867015111085365</v>
      </c>
      <c r="I49" s="57">
        <f t="shared" si="12"/>
        <v>0</v>
      </c>
      <c r="J49" s="58">
        <f t="shared" si="13"/>
        <v>339279784</v>
      </c>
      <c r="K49" s="59">
        <f t="shared" si="11"/>
        <v>0.21329848889146352</v>
      </c>
    </row>
    <row r="50" spans="1:11" s="10" customFormat="1" ht="12.75">
      <c r="A50" s="60"/>
      <c r="B50" s="61" t="s">
        <v>115</v>
      </c>
      <c r="C50" s="62"/>
      <c r="D50" s="63">
        <f>SUM(D44:D49)</f>
        <v>2992642760</v>
      </c>
      <c r="E50" s="63">
        <f>SUM(E44:E49)</f>
        <v>3492587128</v>
      </c>
      <c r="F50" s="63">
        <f>SUM(F44:F49)</f>
        <v>3010531022</v>
      </c>
      <c r="G50" s="45">
        <f t="shared" si="9"/>
        <v>1.0059774130875547</v>
      </c>
      <c r="H50" s="30">
        <f t="shared" si="10"/>
        <v>0.8619773570900019</v>
      </c>
      <c r="I50" s="50">
        <f>SUM(I44:I49)</f>
        <v>-435874565</v>
      </c>
      <c r="J50" s="49">
        <f>SUM(J44:J49)</f>
        <v>917930671</v>
      </c>
      <c r="K50" s="64">
        <f t="shared" si="11"/>
        <v>0.13802264290999816</v>
      </c>
    </row>
    <row r="51" spans="1:11" s="10" customFormat="1" ht="12.75">
      <c r="A51" s="55" t="s">
        <v>33</v>
      </c>
      <c r="B51" s="56" t="s">
        <v>116</v>
      </c>
      <c r="C51" s="19" t="s">
        <v>117</v>
      </c>
      <c r="D51" s="20">
        <v>376590625</v>
      </c>
      <c r="E51" s="20">
        <v>368243960</v>
      </c>
      <c r="F51" s="20">
        <v>232489995</v>
      </c>
      <c r="G51" s="44">
        <f t="shared" si="9"/>
        <v>0.6173547071173108</v>
      </c>
      <c r="H51" s="22">
        <f t="shared" si="10"/>
        <v>0.6313477483785478</v>
      </c>
      <c r="I51" s="57">
        <f>IF($F51&gt;$E51,$E51-$F51,0)</f>
        <v>0</v>
      </c>
      <c r="J51" s="58">
        <f>IF($F51&lt;=$E51,$E51-$F51,0)</f>
        <v>135753965</v>
      </c>
      <c r="K51" s="59">
        <f t="shared" si="11"/>
        <v>0.36865225162145226</v>
      </c>
    </row>
    <row r="52" spans="1:11" s="10" customFormat="1" ht="12.75">
      <c r="A52" s="55" t="s">
        <v>33</v>
      </c>
      <c r="B52" s="56" t="s">
        <v>118</v>
      </c>
      <c r="C52" s="19" t="s">
        <v>119</v>
      </c>
      <c r="D52" s="20">
        <v>262265061</v>
      </c>
      <c r="E52" s="20">
        <v>262265061</v>
      </c>
      <c r="F52" s="20">
        <v>280741526</v>
      </c>
      <c r="G52" s="44">
        <f t="shared" si="9"/>
        <v>1.0704495861154757</v>
      </c>
      <c r="H52" s="22">
        <f t="shared" si="10"/>
        <v>1.0704495861154757</v>
      </c>
      <c r="I52" s="57">
        <f>IF($F52&gt;$E52,$E52-$F52,0)</f>
        <v>-18476465</v>
      </c>
      <c r="J52" s="58">
        <f>IF($F52&lt;=$E52,$E52-$F52,0)</f>
        <v>0</v>
      </c>
      <c r="K52" s="59">
        <f t="shared" si="11"/>
        <v>-0.07044958611547575</v>
      </c>
    </row>
    <row r="53" spans="1:11" s="10" customFormat="1" ht="12.75">
      <c r="A53" s="55" t="s">
        <v>33</v>
      </c>
      <c r="B53" s="56" t="s">
        <v>120</v>
      </c>
      <c r="C53" s="19" t="s">
        <v>121</v>
      </c>
      <c r="D53" s="20">
        <v>190427867</v>
      </c>
      <c r="E53" s="20">
        <v>190427867</v>
      </c>
      <c r="F53" s="20">
        <v>139376796</v>
      </c>
      <c r="G53" s="44">
        <f t="shared" si="9"/>
        <v>0.7319138642665152</v>
      </c>
      <c r="H53" s="22">
        <f t="shared" si="10"/>
        <v>0.7319138642665152</v>
      </c>
      <c r="I53" s="57">
        <f>IF($F53&gt;$E53,$E53-$F53,0)</f>
        <v>0</v>
      </c>
      <c r="J53" s="58">
        <f>IF($F53&lt;=$E53,$E53-$F53,0)</f>
        <v>51051071</v>
      </c>
      <c r="K53" s="59">
        <f t="shared" si="11"/>
        <v>0.26808613573348483</v>
      </c>
    </row>
    <row r="54" spans="1:11" s="10" customFormat="1" ht="12.75">
      <c r="A54" s="55" t="s">
        <v>33</v>
      </c>
      <c r="B54" s="56" t="s">
        <v>122</v>
      </c>
      <c r="C54" s="19" t="s">
        <v>123</v>
      </c>
      <c r="D54" s="20">
        <v>98749050</v>
      </c>
      <c r="E54" s="20">
        <v>98749050</v>
      </c>
      <c r="F54" s="20">
        <v>95433323</v>
      </c>
      <c r="G54" s="44">
        <f t="shared" si="9"/>
        <v>0.9664226946993414</v>
      </c>
      <c r="H54" s="22">
        <f t="shared" si="10"/>
        <v>0.9664226946993414</v>
      </c>
      <c r="I54" s="57">
        <f>IF($F54&gt;$E54,$E54-$F54,0)</f>
        <v>0</v>
      </c>
      <c r="J54" s="58">
        <f>IF($F54&lt;=$E54,$E54-$F54,0)</f>
        <v>3315727</v>
      </c>
      <c r="K54" s="59">
        <f t="shared" si="11"/>
        <v>0.03357730530065859</v>
      </c>
    </row>
    <row r="55" spans="1:11" s="10" customFormat="1" ht="12.75">
      <c r="A55" s="55" t="s">
        <v>52</v>
      </c>
      <c r="B55" s="56" t="s">
        <v>124</v>
      </c>
      <c r="C55" s="19" t="s">
        <v>125</v>
      </c>
      <c r="D55" s="20">
        <v>918768440</v>
      </c>
      <c r="E55" s="20">
        <v>918768440</v>
      </c>
      <c r="F55" s="20">
        <v>687464207</v>
      </c>
      <c r="G55" s="44">
        <f t="shared" si="9"/>
        <v>0.7482453435165883</v>
      </c>
      <c r="H55" s="22">
        <f t="shared" si="10"/>
        <v>0.7482453435165883</v>
      </c>
      <c r="I55" s="57">
        <f>IF($F55&gt;$E55,$E55-$F55,0)</f>
        <v>0</v>
      </c>
      <c r="J55" s="58">
        <f>IF($F55&lt;=$E55,$E55-$F55,0)</f>
        <v>231304233</v>
      </c>
      <c r="K55" s="59">
        <f t="shared" si="11"/>
        <v>0.25175465648341167</v>
      </c>
    </row>
    <row r="56" spans="1:11" s="10" customFormat="1" ht="12.75">
      <c r="A56" s="60"/>
      <c r="B56" s="61" t="s">
        <v>126</v>
      </c>
      <c r="C56" s="62"/>
      <c r="D56" s="63">
        <f>SUM(D51:D55)</f>
        <v>1846801043</v>
      </c>
      <c r="E56" s="63">
        <f>SUM(E51:E55)</f>
        <v>1838454378</v>
      </c>
      <c r="F56" s="63">
        <f>SUM(F51:F55)</f>
        <v>1435505847</v>
      </c>
      <c r="G56" s="45">
        <f t="shared" si="9"/>
        <v>0.7772931753753618</v>
      </c>
      <c r="H56" s="30">
        <f t="shared" si="10"/>
        <v>0.7808221211133041</v>
      </c>
      <c r="I56" s="50">
        <f>SUM(I51:I55)</f>
        <v>-18476465</v>
      </c>
      <c r="J56" s="49">
        <f>SUM(J51:J55)</f>
        <v>421424996</v>
      </c>
      <c r="K56" s="64">
        <f t="shared" si="11"/>
        <v>0.219177878886696</v>
      </c>
    </row>
    <row r="57" spans="1:11" s="10" customFormat="1" ht="12.75">
      <c r="A57" s="60"/>
      <c r="B57" s="61" t="s">
        <v>127</v>
      </c>
      <c r="C57" s="62"/>
      <c r="D57" s="63">
        <f>SUM(D5:D6,D8:D17,D19:D26,D28:D36,D38:D42,D44:D49,D51:D55)</f>
        <v>26551064488</v>
      </c>
      <c r="E57" s="63">
        <f>SUM(E5:E6,E8:E17,E19:E26,E28:E36,E38:E42,E44:E49,E51:E55)</f>
        <v>28588222593</v>
      </c>
      <c r="F57" s="63">
        <f>SUM(F5:F6,F8:F17,F19:F26,F28:F36,F38:F42,F44:F49,F51:F55)</f>
        <v>24574128451</v>
      </c>
      <c r="G57" s="45">
        <f t="shared" si="9"/>
        <v>0.9255421176091265</v>
      </c>
      <c r="H57" s="30">
        <f t="shared" si="10"/>
        <v>0.8595892371782891</v>
      </c>
      <c r="I57" s="50">
        <f>I56+I50+I43+I37+I27+I18+I7</f>
        <v>-706526563</v>
      </c>
      <c r="J57" s="49">
        <f>J56+J50+J43+J37+J27+J18+J7</f>
        <v>4720620705</v>
      </c>
      <c r="K57" s="64">
        <f t="shared" si="11"/>
        <v>0.1404107628217109</v>
      </c>
    </row>
    <row r="58" spans="1:11" s="10" customFormat="1" ht="12.75">
      <c r="A58" s="52"/>
      <c r="B58" s="46"/>
      <c r="C58" s="13"/>
      <c r="D58" s="65"/>
      <c r="E58" s="65"/>
      <c r="F58" s="65"/>
      <c r="G58" s="44"/>
      <c r="H58" s="22"/>
      <c r="I58" s="66"/>
      <c r="J58" s="67"/>
      <c r="K58" s="46"/>
    </row>
    <row r="59" spans="1:11" s="10" customFormat="1" ht="12.75">
      <c r="A59" s="52"/>
      <c r="B59" s="53" t="s">
        <v>128</v>
      </c>
      <c r="C59" s="12"/>
      <c r="D59" s="65"/>
      <c r="E59" s="65"/>
      <c r="F59" s="65"/>
      <c r="G59" s="44"/>
      <c r="H59" s="22"/>
      <c r="I59" s="66"/>
      <c r="J59" s="67"/>
      <c r="K59" s="46"/>
    </row>
    <row r="60" spans="1:11" s="10" customFormat="1" ht="12.75">
      <c r="A60" s="55" t="s">
        <v>27</v>
      </c>
      <c r="B60" s="56" t="s">
        <v>129</v>
      </c>
      <c r="C60" s="19" t="s">
        <v>130</v>
      </c>
      <c r="D60" s="20">
        <v>4929981983</v>
      </c>
      <c r="E60" s="20">
        <v>5775690610</v>
      </c>
      <c r="F60" s="20">
        <v>4445289776</v>
      </c>
      <c r="G60" s="44">
        <f aca="true" t="shared" si="14" ref="G60:G89">IF($D60=0,0,$F60/$D60)</f>
        <v>0.9016847914107275</v>
      </c>
      <c r="H60" s="22">
        <f aca="true" t="shared" si="15" ref="H60:H89">IF($E60=0,0,$F60/$E60)</f>
        <v>0.7696551072703668</v>
      </c>
      <c r="I60" s="57">
        <f>IF($F60&gt;$E60,$E60-$F60,0)</f>
        <v>0</v>
      </c>
      <c r="J60" s="58">
        <f>IF($F60&lt;=$E60,$E60-$F60,0)</f>
        <v>1330400834</v>
      </c>
      <c r="K60" s="59">
        <f aca="true" t="shared" si="16" ref="K60:K89">IF($E60=0,0,($E60-$F60)/$E60)</f>
        <v>0.23034489272963324</v>
      </c>
    </row>
    <row r="61" spans="1:11" s="10" customFormat="1" ht="12.75">
      <c r="A61" s="60"/>
      <c r="B61" s="61" t="s">
        <v>32</v>
      </c>
      <c r="C61" s="62"/>
      <c r="D61" s="63">
        <f>D60</f>
        <v>4929981983</v>
      </c>
      <c r="E61" s="63">
        <f>E60</f>
        <v>5775690610</v>
      </c>
      <c r="F61" s="63">
        <f>F60</f>
        <v>4445289776</v>
      </c>
      <c r="G61" s="45">
        <f t="shared" si="14"/>
        <v>0.9016847914107275</v>
      </c>
      <c r="H61" s="30">
        <f t="shared" si="15"/>
        <v>0.7696551072703668</v>
      </c>
      <c r="I61" s="50">
        <f>SUM(I60)</f>
        <v>0</v>
      </c>
      <c r="J61" s="49">
        <f>SUM(J60)</f>
        <v>1330400834</v>
      </c>
      <c r="K61" s="64">
        <f t="shared" si="16"/>
        <v>0.23034489272963324</v>
      </c>
    </row>
    <row r="62" spans="1:11" s="10" customFormat="1" ht="12.75">
      <c r="A62" s="55" t="s">
        <v>33</v>
      </c>
      <c r="B62" s="56" t="s">
        <v>131</v>
      </c>
      <c r="C62" s="19" t="s">
        <v>132</v>
      </c>
      <c r="D62" s="20">
        <v>125637450</v>
      </c>
      <c r="E62" s="20">
        <v>131051600</v>
      </c>
      <c r="F62" s="20">
        <v>95280813</v>
      </c>
      <c r="G62" s="44">
        <f t="shared" si="14"/>
        <v>0.758379074073853</v>
      </c>
      <c r="H62" s="22">
        <f t="shared" si="15"/>
        <v>0.7270480711414435</v>
      </c>
      <c r="I62" s="57">
        <f>IF($F62&gt;$E62,$E62-$F62,0)</f>
        <v>0</v>
      </c>
      <c r="J62" s="58">
        <f>IF($F62&lt;=$E62,$E62-$F62,0)</f>
        <v>35770787</v>
      </c>
      <c r="K62" s="59">
        <f t="shared" si="16"/>
        <v>0.27295192885855646</v>
      </c>
    </row>
    <row r="63" spans="1:11" s="10" customFormat="1" ht="12.75">
      <c r="A63" s="55" t="s">
        <v>33</v>
      </c>
      <c r="B63" s="56" t="s">
        <v>133</v>
      </c>
      <c r="C63" s="19" t="s">
        <v>134</v>
      </c>
      <c r="D63" s="20">
        <v>253684575</v>
      </c>
      <c r="E63" s="20">
        <v>253684575</v>
      </c>
      <c r="F63" s="20">
        <v>321936761</v>
      </c>
      <c r="G63" s="44">
        <f t="shared" si="14"/>
        <v>1.2690435001812783</v>
      </c>
      <c r="H63" s="22">
        <f t="shared" si="15"/>
        <v>1.2690435001812783</v>
      </c>
      <c r="I63" s="57">
        <f>IF($F63&gt;$E63,$E63-$F63,0)</f>
        <v>-68252186</v>
      </c>
      <c r="J63" s="58">
        <f>IF($F63&lt;=$E63,$E63-$F63,0)</f>
        <v>0</v>
      </c>
      <c r="K63" s="59">
        <f t="shared" si="16"/>
        <v>-0.26904350018127826</v>
      </c>
    </row>
    <row r="64" spans="1:11" s="10" customFormat="1" ht="12.75">
      <c r="A64" s="55" t="s">
        <v>33</v>
      </c>
      <c r="B64" s="56" t="s">
        <v>135</v>
      </c>
      <c r="C64" s="19" t="s">
        <v>136</v>
      </c>
      <c r="D64" s="20">
        <v>157674588</v>
      </c>
      <c r="E64" s="20">
        <v>157674588</v>
      </c>
      <c r="F64" s="20">
        <v>122818985</v>
      </c>
      <c r="G64" s="44">
        <f t="shared" si="14"/>
        <v>0.7789396284961277</v>
      </c>
      <c r="H64" s="22">
        <f t="shared" si="15"/>
        <v>0.7789396284961277</v>
      </c>
      <c r="I64" s="57">
        <f>IF($F64&gt;$E64,$E64-$F64,0)</f>
        <v>0</v>
      </c>
      <c r="J64" s="58">
        <f>IF($F64&lt;=$E64,$E64-$F64,0)</f>
        <v>34855603</v>
      </c>
      <c r="K64" s="59">
        <f t="shared" si="16"/>
        <v>0.22106037150387225</v>
      </c>
    </row>
    <row r="65" spans="1:11" s="10" customFormat="1" ht="12.75">
      <c r="A65" s="55" t="s">
        <v>33</v>
      </c>
      <c r="B65" s="56" t="s">
        <v>137</v>
      </c>
      <c r="C65" s="19" t="s">
        <v>138</v>
      </c>
      <c r="D65" s="20">
        <v>98616029</v>
      </c>
      <c r="E65" s="20">
        <v>98616029</v>
      </c>
      <c r="F65" s="20">
        <v>50425080</v>
      </c>
      <c r="G65" s="44">
        <f t="shared" si="14"/>
        <v>0.511327423252867</v>
      </c>
      <c r="H65" s="22">
        <f t="shared" si="15"/>
        <v>0.511327423252867</v>
      </c>
      <c r="I65" s="57">
        <f>IF($F65&gt;$E65,$E65-$F65,0)</f>
        <v>0</v>
      </c>
      <c r="J65" s="58">
        <f>IF($F65&lt;=$E65,$E65-$F65,0)</f>
        <v>48190949</v>
      </c>
      <c r="K65" s="59">
        <f t="shared" si="16"/>
        <v>0.48867257674713305</v>
      </c>
    </row>
    <row r="66" spans="1:11" s="10" customFormat="1" ht="12.75">
      <c r="A66" s="55" t="s">
        <v>52</v>
      </c>
      <c r="B66" s="56" t="s">
        <v>139</v>
      </c>
      <c r="C66" s="19" t="s">
        <v>140</v>
      </c>
      <c r="D66" s="20">
        <v>64829664</v>
      </c>
      <c r="E66" s="20">
        <v>71268704</v>
      </c>
      <c r="F66" s="20">
        <v>64959379</v>
      </c>
      <c r="G66" s="44">
        <f t="shared" si="14"/>
        <v>1.0020008587426892</v>
      </c>
      <c r="H66" s="22">
        <f t="shared" si="15"/>
        <v>0.9114713100437466</v>
      </c>
      <c r="I66" s="57">
        <f>IF($F66&gt;$E66,$E66-$F66,0)</f>
        <v>0</v>
      </c>
      <c r="J66" s="58">
        <f>IF($F66&lt;=$E66,$E66-$F66,0)</f>
        <v>6309325</v>
      </c>
      <c r="K66" s="59">
        <f t="shared" si="16"/>
        <v>0.08852868995625345</v>
      </c>
    </row>
    <row r="67" spans="1:11" s="10" customFormat="1" ht="12.75">
      <c r="A67" s="60"/>
      <c r="B67" s="61" t="s">
        <v>141</v>
      </c>
      <c r="C67" s="62"/>
      <c r="D67" s="63">
        <f>SUM(D62:D66)</f>
        <v>700442306</v>
      </c>
      <c r="E67" s="63">
        <f>SUM(E62:E66)</f>
        <v>712295496</v>
      </c>
      <c r="F67" s="63">
        <f>SUM(F62:F66)</f>
        <v>655421018</v>
      </c>
      <c r="G67" s="45">
        <f t="shared" si="14"/>
        <v>0.9357244877781554</v>
      </c>
      <c r="H67" s="30">
        <f t="shared" si="15"/>
        <v>0.9201532533627027</v>
      </c>
      <c r="I67" s="50">
        <f>SUM(I62:I66)</f>
        <v>-68252186</v>
      </c>
      <c r="J67" s="49">
        <f>SUM(J62:J66)</f>
        <v>125126664</v>
      </c>
      <c r="K67" s="64">
        <f t="shared" si="16"/>
        <v>0.07984674663729728</v>
      </c>
    </row>
    <row r="68" spans="1:11" s="10" customFormat="1" ht="12.75">
      <c r="A68" s="55" t="s">
        <v>33</v>
      </c>
      <c r="B68" s="56" t="s">
        <v>142</v>
      </c>
      <c r="C68" s="19" t="s">
        <v>143</v>
      </c>
      <c r="D68" s="20">
        <v>206435999</v>
      </c>
      <c r="E68" s="20">
        <v>204937</v>
      </c>
      <c r="F68" s="20">
        <v>112880685</v>
      </c>
      <c r="G68" s="44">
        <f t="shared" si="14"/>
        <v>0.5468071729097985</v>
      </c>
      <c r="H68" s="22">
        <f t="shared" si="15"/>
        <v>550.8067601262827</v>
      </c>
      <c r="I68" s="57">
        <f aca="true" t="shared" si="17" ref="I68:I73">IF($F68&gt;$E68,$E68-$F68,0)</f>
        <v>-112675748</v>
      </c>
      <c r="J68" s="58">
        <f aca="true" t="shared" si="18" ref="J68:J73">IF($F68&lt;=$E68,$E68-$F68,0)</f>
        <v>0</v>
      </c>
      <c r="K68" s="59">
        <f t="shared" si="16"/>
        <v>-549.8067601262827</v>
      </c>
    </row>
    <row r="69" spans="1:11" s="10" customFormat="1" ht="12.75">
      <c r="A69" s="55" t="s">
        <v>33</v>
      </c>
      <c r="B69" s="56" t="s">
        <v>144</v>
      </c>
      <c r="C69" s="19" t="s">
        <v>145</v>
      </c>
      <c r="D69" s="20">
        <v>130657809</v>
      </c>
      <c r="E69" s="20">
        <v>130657809</v>
      </c>
      <c r="F69" s="20">
        <v>160265398</v>
      </c>
      <c r="G69" s="44">
        <f t="shared" si="14"/>
        <v>1.2266040524221558</v>
      </c>
      <c r="H69" s="22">
        <f t="shared" si="15"/>
        <v>1.2266040524221558</v>
      </c>
      <c r="I69" s="57">
        <f t="shared" si="17"/>
        <v>-29607589</v>
      </c>
      <c r="J69" s="58">
        <f t="shared" si="18"/>
        <v>0</v>
      </c>
      <c r="K69" s="59">
        <f t="shared" si="16"/>
        <v>-0.22660405242215564</v>
      </c>
    </row>
    <row r="70" spans="1:11" s="10" customFormat="1" ht="12.75">
      <c r="A70" s="55" t="s">
        <v>33</v>
      </c>
      <c r="B70" s="56" t="s">
        <v>146</v>
      </c>
      <c r="C70" s="19" t="s">
        <v>147</v>
      </c>
      <c r="D70" s="20">
        <v>143224537</v>
      </c>
      <c r="E70" s="20">
        <v>150635671</v>
      </c>
      <c r="F70" s="20">
        <v>143980338</v>
      </c>
      <c r="G70" s="44">
        <f t="shared" si="14"/>
        <v>1.005277035735853</v>
      </c>
      <c r="H70" s="22">
        <f t="shared" si="15"/>
        <v>0.9558183466384931</v>
      </c>
      <c r="I70" s="57">
        <f t="shared" si="17"/>
        <v>0</v>
      </c>
      <c r="J70" s="58">
        <f t="shared" si="18"/>
        <v>6655333</v>
      </c>
      <c r="K70" s="59">
        <f t="shared" si="16"/>
        <v>0.044181653361506916</v>
      </c>
    </row>
    <row r="71" spans="1:11" s="10" customFormat="1" ht="12.75">
      <c r="A71" s="55" t="s">
        <v>33</v>
      </c>
      <c r="B71" s="56" t="s">
        <v>148</v>
      </c>
      <c r="C71" s="19" t="s">
        <v>149</v>
      </c>
      <c r="D71" s="20">
        <v>1667065446</v>
      </c>
      <c r="E71" s="20">
        <v>1863944571</v>
      </c>
      <c r="F71" s="20">
        <v>1480912750</v>
      </c>
      <c r="G71" s="44">
        <f t="shared" si="14"/>
        <v>0.8883351001925811</v>
      </c>
      <c r="H71" s="22">
        <f t="shared" si="15"/>
        <v>0.7945047149151518</v>
      </c>
      <c r="I71" s="57">
        <f t="shared" si="17"/>
        <v>0</v>
      </c>
      <c r="J71" s="58">
        <f t="shared" si="18"/>
        <v>383031821</v>
      </c>
      <c r="K71" s="59">
        <f t="shared" si="16"/>
        <v>0.20549528508484816</v>
      </c>
    </row>
    <row r="72" spans="1:11" s="10" customFormat="1" ht="12.75">
      <c r="A72" s="55" t="s">
        <v>33</v>
      </c>
      <c r="B72" s="56" t="s">
        <v>150</v>
      </c>
      <c r="C72" s="19" t="s">
        <v>151</v>
      </c>
      <c r="D72" s="20">
        <v>478538</v>
      </c>
      <c r="E72" s="20">
        <v>55780011</v>
      </c>
      <c r="F72" s="20">
        <v>88115306</v>
      </c>
      <c r="G72" s="44">
        <f t="shared" si="14"/>
        <v>184.13439685040686</v>
      </c>
      <c r="H72" s="22">
        <f t="shared" si="15"/>
        <v>1.579693234553145</v>
      </c>
      <c r="I72" s="57">
        <f t="shared" si="17"/>
        <v>-32335295</v>
      </c>
      <c r="J72" s="58">
        <f t="shared" si="18"/>
        <v>0</v>
      </c>
      <c r="K72" s="59">
        <f t="shared" si="16"/>
        <v>-0.5796932345531448</v>
      </c>
    </row>
    <row r="73" spans="1:11" s="10" customFormat="1" ht="12.75">
      <c r="A73" s="55" t="s">
        <v>52</v>
      </c>
      <c r="B73" s="56" t="s">
        <v>152</v>
      </c>
      <c r="C73" s="19" t="s">
        <v>153</v>
      </c>
      <c r="D73" s="20">
        <v>105706114</v>
      </c>
      <c r="E73" s="20">
        <v>116524740</v>
      </c>
      <c r="F73" s="20">
        <v>102885697</v>
      </c>
      <c r="G73" s="44">
        <f t="shared" si="14"/>
        <v>0.9733183172356521</v>
      </c>
      <c r="H73" s="22">
        <f t="shared" si="15"/>
        <v>0.8829515260021177</v>
      </c>
      <c r="I73" s="57">
        <f t="shared" si="17"/>
        <v>0</v>
      </c>
      <c r="J73" s="58">
        <f t="shared" si="18"/>
        <v>13639043</v>
      </c>
      <c r="K73" s="59">
        <f t="shared" si="16"/>
        <v>0.11704847399788233</v>
      </c>
    </row>
    <row r="74" spans="1:11" s="10" customFormat="1" ht="12.75">
      <c r="A74" s="60"/>
      <c r="B74" s="61" t="s">
        <v>154</v>
      </c>
      <c r="C74" s="62"/>
      <c r="D74" s="63">
        <f>SUM(D68:D73)</f>
        <v>2253568443</v>
      </c>
      <c r="E74" s="63">
        <f>SUM(E68:E73)</f>
        <v>2317747739</v>
      </c>
      <c r="F74" s="63">
        <f>SUM(F68:F73)</f>
        <v>2089040174</v>
      </c>
      <c r="G74" s="45">
        <f t="shared" si="14"/>
        <v>0.9269921135472698</v>
      </c>
      <c r="H74" s="30">
        <f t="shared" si="15"/>
        <v>0.9013233575200567</v>
      </c>
      <c r="I74" s="50">
        <f>SUM(I68:I73)</f>
        <v>-174618632</v>
      </c>
      <c r="J74" s="49">
        <f>SUM(J68:J73)</f>
        <v>403326197</v>
      </c>
      <c r="K74" s="64">
        <f t="shared" si="16"/>
        <v>0.09867664247994333</v>
      </c>
    </row>
    <row r="75" spans="1:11" s="10" customFormat="1" ht="12.75">
      <c r="A75" s="55" t="s">
        <v>33</v>
      </c>
      <c r="B75" s="56" t="s">
        <v>155</v>
      </c>
      <c r="C75" s="19" t="s">
        <v>156</v>
      </c>
      <c r="D75" s="20">
        <v>418577072</v>
      </c>
      <c r="E75" s="20">
        <v>418577072</v>
      </c>
      <c r="F75" s="20">
        <v>369934315</v>
      </c>
      <c r="G75" s="44">
        <f t="shared" si="14"/>
        <v>0.8837902019630927</v>
      </c>
      <c r="H75" s="22">
        <f t="shared" si="15"/>
        <v>0.8837902019630927</v>
      </c>
      <c r="I75" s="57">
        <f aca="true" t="shared" si="19" ref="I75:I81">IF($F75&gt;$E75,$E75-$F75,0)</f>
        <v>0</v>
      </c>
      <c r="J75" s="58">
        <f aca="true" t="shared" si="20" ref="J75:J81">IF($F75&lt;=$E75,$E75-$F75,0)</f>
        <v>48642757</v>
      </c>
      <c r="K75" s="59">
        <f t="shared" si="16"/>
        <v>0.11620979803690729</v>
      </c>
    </row>
    <row r="76" spans="1:11" s="10" customFormat="1" ht="12.75">
      <c r="A76" s="55" t="s">
        <v>33</v>
      </c>
      <c r="B76" s="56" t="s">
        <v>157</v>
      </c>
      <c r="C76" s="19" t="s">
        <v>158</v>
      </c>
      <c r="D76" s="20">
        <v>563982000</v>
      </c>
      <c r="E76" s="20">
        <v>563982000</v>
      </c>
      <c r="F76" s="20">
        <v>509802889</v>
      </c>
      <c r="G76" s="44">
        <f t="shared" si="14"/>
        <v>0.9039346805394498</v>
      </c>
      <c r="H76" s="22">
        <f t="shared" si="15"/>
        <v>0.9039346805394498</v>
      </c>
      <c r="I76" s="57">
        <f t="shared" si="19"/>
        <v>0</v>
      </c>
      <c r="J76" s="58">
        <f t="shared" si="20"/>
        <v>54179111</v>
      </c>
      <c r="K76" s="59">
        <f t="shared" si="16"/>
        <v>0.09606531946055016</v>
      </c>
    </row>
    <row r="77" spans="1:11" s="10" customFormat="1" ht="12.75">
      <c r="A77" s="55" t="s">
        <v>33</v>
      </c>
      <c r="B77" s="56" t="s">
        <v>159</v>
      </c>
      <c r="C77" s="19" t="s">
        <v>160</v>
      </c>
      <c r="D77" s="20">
        <v>233612157</v>
      </c>
      <c r="E77" s="20">
        <v>294414071</v>
      </c>
      <c r="F77" s="20">
        <v>140388244</v>
      </c>
      <c r="G77" s="44">
        <f t="shared" si="14"/>
        <v>0.6009457975254259</v>
      </c>
      <c r="H77" s="22">
        <f t="shared" si="15"/>
        <v>0.47683945106006836</v>
      </c>
      <c r="I77" s="57">
        <f t="shared" si="19"/>
        <v>0</v>
      </c>
      <c r="J77" s="58">
        <f t="shared" si="20"/>
        <v>154025827</v>
      </c>
      <c r="K77" s="59">
        <f t="shared" si="16"/>
        <v>0.5231605489399316</v>
      </c>
    </row>
    <row r="78" spans="1:11" s="10" customFormat="1" ht="12.75">
      <c r="A78" s="55" t="s">
        <v>33</v>
      </c>
      <c r="B78" s="56" t="s">
        <v>161</v>
      </c>
      <c r="C78" s="19" t="s">
        <v>162</v>
      </c>
      <c r="D78" s="20">
        <v>1547171588</v>
      </c>
      <c r="E78" s="20">
        <v>2007905081</v>
      </c>
      <c r="F78" s="20">
        <v>1349289961</v>
      </c>
      <c r="G78" s="44">
        <f t="shared" si="14"/>
        <v>0.8721010464936226</v>
      </c>
      <c r="H78" s="22">
        <f t="shared" si="15"/>
        <v>0.671988917089652</v>
      </c>
      <c r="I78" s="57">
        <f t="shared" si="19"/>
        <v>0</v>
      </c>
      <c r="J78" s="58">
        <f t="shared" si="20"/>
        <v>658615120</v>
      </c>
      <c r="K78" s="59">
        <f t="shared" si="16"/>
        <v>0.328011082910348</v>
      </c>
    </row>
    <row r="79" spans="1:11" s="10" customFormat="1" ht="12.75">
      <c r="A79" s="55" t="s">
        <v>33</v>
      </c>
      <c r="B79" s="56" t="s">
        <v>163</v>
      </c>
      <c r="C79" s="19" t="s">
        <v>164</v>
      </c>
      <c r="D79" s="20">
        <v>188514951</v>
      </c>
      <c r="E79" s="20">
        <v>189599056</v>
      </c>
      <c r="F79" s="20">
        <v>154903609</v>
      </c>
      <c r="G79" s="44">
        <f t="shared" si="14"/>
        <v>0.8217046349814451</v>
      </c>
      <c r="H79" s="22">
        <f t="shared" si="15"/>
        <v>0.8170062249677024</v>
      </c>
      <c r="I79" s="57">
        <f t="shared" si="19"/>
        <v>0</v>
      </c>
      <c r="J79" s="58">
        <f t="shared" si="20"/>
        <v>34695447</v>
      </c>
      <c r="K79" s="59">
        <f t="shared" si="16"/>
        <v>0.18299377503229763</v>
      </c>
    </row>
    <row r="80" spans="1:11" s="10" customFormat="1" ht="12.75">
      <c r="A80" s="55" t="s">
        <v>33</v>
      </c>
      <c r="B80" s="56" t="s">
        <v>165</v>
      </c>
      <c r="C80" s="19" t="s">
        <v>166</v>
      </c>
      <c r="D80" s="20">
        <v>213444191</v>
      </c>
      <c r="E80" s="20">
        <v>213444191</v>
      </c>
      <c r="F80" s="20">
        <v>184511613</v>
      </c>
      <c r="G80" s="44">
        <f t="shared" si="14"/>
        <v>0.8644489790776269</v>
      </c>
      <c r="H80" s="22">
        <f t="shared" si="15"/>
        <v>0.8644489790776269</v>
      </c>
      <c r="I80" s="57">
        <f t="shared" si="19"/>
        <v>0</v>
      </c>
      <c r="J80" s="58">
        <f t="shared" si="20"/>
        <v>28932578</v>
      </c>
      <c r="K80" s="59">
        <f t="shared" si="16"/>
        <v>0.1355510209223731</v>
      </c>
    </row>
    <row r="81" spans="1:11" s="10" customFormat="1" ht="12.75">
      <c r="A81" s="55" t="s">
        <v>52</v>
      </c>
      <c r="B81" s="56" t="s">
        <v>167</v>
      </c>
      <c r="C81" s="19" t="s">
        <v>168</v>
      </c>
      <c r="D81" s="20">
        <v>84491457</v>
      </c>
      <c r="E81" s="20">
        <v>126592434</v>
      </c>
      <c r="F81" s="20">
        <v>97869009</v>
      </c>
      <c r="G81" s="44">
        <f t="shared" si="14"/>
        <v>1.1583302321322262</v>
      </c>
      <c r="H81" s="22">
        <f t="shared" si="15"/>
        <v>0.7731031461169314</v>
      </c>
      <c r="I81" s="57">
        <f t="shared" si="19"/>
        <v>0</v>
      </c>
      <c r="J81" s="58">
        <f t="shared" si="20"/>
        <v>28723425</v>
      </c>
      <c r="K81" s="59">
        <f t="shared" si="16"/>
        <v>0.22689685388306854</v>
      </c>
    </row>
    <row r="82" spans="1:11" s="10" customFormat="1" ht="12.75">
      <c r="A82" s="60"/>
      <c r="B82" s="61" t="s">
        <v>169</v>
      </c>
      <c r="C82" s="62"/>
      <c r="D82" s="63">
        <f>SUM(D75:D81)</f>
        <v>3249793416</v>
      </c>
      <c r="E82" s="63">
        <f>SUM(E75:E81)</f>
        <v>3814513905</v>
      </c>
      <c r="F82" s="63">
        <f>SUM(F75:F81)</f>
        <v>2806699640</v>
      </c>
      <c r="G82" s="45">
        <f t="shared" si="14"/>
        <v>0.8636547868493805</v>
      </c>
      <c r="H82" s="30">
        <f t="shared" si="15"/>
        <v>0.7357948377959839</v>
      </c>
      <c r="I82" s="50">
        <f>SUM(I75:I81)</f>
        <v>0</v>
      </c>
      <c r="J82" s="49">
        <f>SUM(J75:J81)</f>
        <v>1007814265</v>
      </c>
      <c r="K82" s="64">
        <f t="shared" si="16"/>
        <v>0.26420516220401613</v>
      </c>
    </row>
    <row r="83" spans="1:11" s="10" customFormat="1" ht="12.75">
      <c r="A83" s="55" t="s">
        <v>33</v>
      </c>
      <c r="B83" s="56" t="s">
        <v>170</v>
      </c>
      <c r="C83" s="19" t="s">
        <v>171</v>
      </c>
      <c r="D83" s="20">
        <v>518761000</v>
      </c>
      <c r="E83" s="20">
        <v>518761000</v>
      </c>
      <c r="F83" s="20">
        <v>457761458</v>
      </c>
      <c r="G83" s="44">
        <f t="shared" si="14"/>
        <v>0.8824130148565524</v>
      </c>
      <c r="H83" s="22">
        <f t="shared" si="15"/>
        <v>0.8824130148565524</v>
      </c>
      <c r="I83" s="57">
        <f>IF($F83&gt;$E83,$E83-$F83,0)</f>
        <v>0</v>
      </c>
      <c r="J83" s="58">
        <f>IF($F83&lt;=$E83,$E83-$F83,0)</f>
        <v>60999542</v>
      </c>
      <c r="K83" s="59">
        <f t="shared" si="16"/>
        <v>0.11758698514344756</v>
      </c>
    </row>
    <row r="84" spans="1:11" s="10" customFormat="1" ht="12.75">
      <c r="A84" s="55" t="s">
        <v>33</v>
      </c>
      <c r="B84" s="56" t="s">
        <v>172</v>
      </c>
      <c r="C84" s="19" t="s">
        <v>173</v>
      </c>
      <c r="D84" s="20">
        <v>476234557</v>
      </c>
      <c r="E84" s="20">
        <v>487897560</v>
      </c>
      <c r="F84" s="20">
        <v>446739486</v>
      </c>
      <c r="G84" s="44">
        <f t="shared" si="14"/>
        <v>0.9380660841040143</v>
      </c>
      <c r="H84" s="22">
        <f t="shared" si="15"/>
        <v>0.9156419761558143</v>
      </c>
      <c r="I84" s="57">
        <f>IF($F84&gt;$E84,$E84-$F84,0)</f>
        <v>0</v>
      </c>
      <c r="J84" s="58">
        <f>IF($F84&lt;=$E84,$E84-$F84,0)</f>
        <v>41158074</v>
      </c>
      <c r="K84" s="59">
        <f t="shared" si="16"/>
        <v>0.08435802384418566</v>
      </c>
    </row>
    <row r="85" spans="1:11" s="10" customFormat="1" ht="12.75">
      <c r="A85" s="55" t="s">
        <v>33</v>
      </c>
      <c r="B85" s="56" t="s">
        <v>174</v>
      </c>
      <c r="C85" s="19" t="s">
        <v>175</v>
      </c>
      <c r="D85" s="20">
        <v>925917000</v>
      </c>
      <c r="E85" s="20">
        <v>875334216</v>
      </c>
      <c r="F85" s="20">
        <v>620148160</v>
      </c>
      <c r="G85" s="44">
        <f t="shared" si="14"/>
        <v>0.6697664693487645</v>
      </c>
      <c r="H85" s="22">
        <f t="shared" si="15"/>
        <v>0.7084701462189843</v>
      </c>
      <c r="I85" s="57">
        <f>IF($F85&gt;$E85,$E85-$F85,0)</f>
        <v>0</v>
      </c>
      <c r="J85" s="58">
        <f>IF($F85&lt;=$E85,$E85-$F85,0)</f>
        <v>255186056</v>
      </c>
      <c r="K85" s="59">
        <f t="shared" si="16"/>
        <v>0.2915298537810157</v>
      </c>
    </row>
    <row r="86" spans="1:11" s="10" customFormat="1" ht="12.75">
      <c r="A86" s="55" t="s">
        <v>33</v>
      </c>
      <c r="B86" s="56" t="s">
        <v>176</v>
      </c>
      <c r="C86" s="19" t="s">
        <v>177</v>
      </c>
      <c r="D86" s="20">
        <v>123607612</v>
      </c>
      <c r="E86" s="20">
        <v>163613211</v>
      </c>
      <c r="F86" s="20">
        <v>138058987</v>
      </c>
      <c r="G86" s="44">
        <f t="shared" si="14"/>
        <v>1.1169133095136567</v>
      </c>
      <c r="H86" s="22">
        <f t="shared" si="15"/>
        <v>0.8438131991676393</v>
      </c>
      <c r="I86" s="57">
        <f>IF($F86&gt;$E86,$E86-$F86,0)</f>
        <v>0</v>
      </c>
      <c r="J86" s="58">
        <f>IF($F86&lt;=$E86,$E86-$F86,0)</f>
        <v>25554224</v>
      </c>
      <c r="K86" s="59">
        <f t="shared" si="16"/>
        <v>0.15618680083236067</v>
      </c>
    </row>
    <row r="87" spans="1:11" s="10" customFormat="1" ht="12.75">
      <c r="A87" s="55" t="s">
        <v>52</v>
      </c>
      <c r="B87" s="56" t="s">
        <v>178</v>
      </c>
      <c r="C87" s="19" t="s">
        <v>179</v>
      </c>
      <c r="D87" s="20">
        <v>170227117</v>
      </c>
      <c r="E87" s="20">
        <v>170227117</v>
      </c>
      <c r="F87" s="20">
        <v>139375821</v>
      </c>
      <c r="G87" s="44">
        <f t="shared" si="14"/>
        <v>0.8187639164446403</v>
      </c>
      <c r="H87" s="22">
        <f t="shared" si="15"/>
        <v>0.8187639164446403</v>
      </c>
      <c r="I87" s="57">
        <f>IF($F87&gt;$E87,$E87-$F87,0)</f>
        <v>0</v>
      </c>
      <c r="J87" s="58">
        <f>IF($F87&lt;=$E87,$E87-$F87,0)</f>
        <v>30851296</v>
      </c>
      <c r="K87" s="59">
        <f t="shared" si="16"/>
        <v>0.18123608355535975</v>
      </c>
    </row>
    <row r="88" spans="1:11" s="10" customFormat="1" ht="12.75">
      <c r="A88" s="60"/>
      <c r="B88" s="61" t="s">
        <v>180</v>
      </c>
      <c r="C88" s="62"/>
      <c r="D88" s="63">
        <f>SUM(D83:D87)</f>
        <v>2214747286</v>
      </c>
      <c r="E88" s="63">
        <f>SUM(E83:E87)</f>
        <v>2215833104</v>
      </c>
      <c r="F88" s="63">
        <f>SUM(F83:F87)</f>
        <v>1802083912</v>
      </c>
      <c r="G88" s="45">
        <f t="shared" si="14"/>
        <v>0.8136747354388676</v>
      </c>
      <c r="H88" s="30">
        <f t="shared" si="15"/>
        <v>0.8132760128670774</v>
      </c>
      <c r="I88" s="50">
        <f>SUM(I83:I87)</f>
        <v>0</v>
      </c>
      <c r="J88" s="49">
        <f>SUM(J83:J87)</f>
        <v>413749192</v>
      </c>
      <c r="K88" s="64">
        <f t="shared" si="16"/>
        <v>0.18672398713292263</v>
      </c>
    </row>
    <row r="89" spans="1:11" s="10" customFormat="1" ht="12.75">
      <c r="A89" s="68"/>
      <c r="B89" s="69" t="s">
        <v>181</v>
      </c>
      <c r="C89" s="70"/>
      <c r="D89" s="71">
        <f>SUM(D60,D62:D66,D68:D73,D75:D81,D83:D87)</f>
        <v>13348533434</v>
      </c>
      <c r="E89" s="71">
        <f>SUM(E60,E62:E66,E68:E73,E75:E81,E83:E87)</f>
        <v>14836080854</v>
      </c>
      <c r="F89" s="71">
        <f>SUM(F60,F62:F66,F68:F73,F75:F81,F83:F87)</f>
        <v>11798534520</v>
      </c>
      <c r="G89" s="72">
        <f t="shared" si="14"/>
        <v>0.8838824563264752</v>
      </c>
      <c r="H89" s="73">
        <f t="shared" si="15"/>
        <v>0.7952595187440599</v>
      </c>
      <c r="I89" s="50">
        <f>I88+I82+I74+I67+I61</f>
        <v>-242870818</v>
      </c>
      <c r="J89" s="49">
        <f>J88+J82+J74+J67+J61</f>
        <v>3280417152</v>
      </c>
      <c r="K89" s="74">
        <f t="shared" si="16"/>
        <v>0.2047404812559402</v>
      </c>
    </row>
    <row r="90" spans="1:11" s="10" customFormat="1" ht="12.75">
      <c r="A90" s="52"/>
      <c r="B90" s="46"/>
      <c r="C90" s="13"/>
      <c r="D90" s="65"/>
      <c r="E90" s="65"/>
      <c r="F90" s="65"/>
      <c r="G90" s="44"/>
      <c r="H90" s="22"/>
      <c r="I90" s="66"/>
      <c r="J90" s="67"/>
      <c r="K90" s="59"/>
    </row>
    <row r="91" spans="1:11" s="10" customFormat="1" ht="12.75">
      <c r="A91" s="52"/>
      <c r="B91" s="53" t="s">
        <v>182</v>
      </c>
      <c r="C91" s="12"/>
      <c r="D91" s="65"/>
      <c r="E91" s="65"/>
      <c r="F91" s="65"/>
      <c r="G91" s="44"/>
      <c r="H91" s="22"/>
      <c r="I91" s="66"/>
      <c r="J91" s="67"/>
      <c r="K91" s="59"/>
    </row>
    <row r="92" spans="1:11" s="10" customFormat="1" ht="12.75">
      <c r="A92" s="55" t="s">
        <v>27</v>
      </c>
      <c r="B92" s="56" t="s">
        <v>183</v>
      </c>
      <c r="C92" s="19" t="s">
        <v>184</v>
      </c>
      <c r="D92" s="20">
        <v>25016067369</v>
      </c>
      <c r="E92" s="20">
        <v>24733434753</v>
      </c>
      <c r="F92" s="20">
        <v>22642982572</v>
      </c>
      <c r="G92" s="44">
        <f>IF($D92=0,0,$F92/$D92)</f>
        <v>0.9051375757030166</v>
      </c>
      <c r="H92" s="22">
        <f>IF($E92=0,0,$F92/$E92)</f>
        <v>0.9154807166139171</v>
      </c>
      <c r="I92" s="57">
        <f>IF($F92&gt;$E92,$E92-$F92,0)</f>
        <v>0</v>
      </c>
      <c r="J92" s="58">
        <f>IF($F92&lt;=$E92,$E92-$F92,0)</f>
        <v>2090452181</v>
      </c>
      <c r="K92" s="59">
        <f>IF($E92=0,0,($E92-$F92)/$E92)</f>
        <v>0.08451928338608297</v>
      </c>
    </row>
    <row r="93" spans="1:11" s="10" customFormat="1" ht="12.75">
      <c r="A93" s="55" t="s">
        <v>27</v>
      </c>
      <c r="B93" s="56" t="s">
        <v>185</v>
      </c>
      <c r="C93" s="19" t="s">
        <v>186</v>
      </c>
      <c r="D93" s="20">
        <v>36616395674</v>
      </c>
      <c r="E93" s="20">
        <v>37016831000</v>
      </c>
      <c r="F93" s="20">
        <v>35447379119</v>
      </c>
      <c r="G93" s="44">
        <f>IF($D93=0,0,$F93/$D93)</f>
        <v>0.9680739588514421</v>
      </c>
      <c r="H93" s="22">
        <f>IF($E93=0,0,$F93/$E93)</f>
        <v>0.9576016682519365</v>
      </c>
      <c r="I93" s="57">
        <f>IF($F93&gt;$E93,$E93-$F93,0)</f>
        <v>0</v>
      </c>
      <c r="J93" s="58">
        <f>IF($F93&lt;=$E93,$E93-$F93,0)</f>
        <v>1569451881</v>
      </c>
      <c r="K93" s="59">
        <f>IF($E93=0,0,($E93-$F93)/$E93)</f>
        <v>0.04239833174806347</v>
      </c>
    </row>
    <row r="94" spans="1:11" s="10" customFormat="1" ht="12.75">
      <c r="A94" s="55" t="s">
        <v>27</v>
      </c>
      <c r="B94" s="56" t="s">
        <v>187</v>
      </c>
      <c r="C94" s="19" t="s">
        <v>188</v>
      </c>
      <c r="D94" s="20">
        <v>25437303230</v>
      </c>
      <c r="E94" s="20">
        <v>25685516937</v>
      </c>
      <c r="F94" s="20">
        <v>23956759867</v>
      </c>
      <c r="G94" s="44">
        <f>IF($D94=0,0,$F94/$D94)</f>
        <v>0.9417963708804677</v>
      </c>
      <c r="H94" s="22">
        <f>IF($E94=0,0,$F94/$E94)</f>
        <v>0.9326952588012848</v>
      </c>
      <c r="I94" s="57">
        <f>IF($F94&gt;$E94,$E94-$F94,0)</f>
        <v>0</v>
      </c>
      <c r="J94" s="58">
        <f aca="true" t="shared" si="21" ref="J94:J105">IF($F94&lt;=$E94,$E94-$F94,0)</f>
        <v>1728757070</v>
      </c>
      <c r="K94" s="59">
        <f>IF($E94=0,0,($E94-$F94)/$E94)</f>
        <v>0.06730474119871516</v>
      </c>
    </row>
    <row r="95" spans="1:11" s="10" customFormat="1" ht="12.75">
      <c r="A95" s="60"/>
      <c r="B95" s="61" t="s">
        <v>32</v>
      </c>
      <c r="C95" s="62"/>
      <c r="D95" s="63">
        <f>SUM(D92:D94)</f>
        <v>87069766273</v>
      </c>
      <c r="E95" s="63">
        <f>SUM(E92:E94)</f>
        <v>87435782690</v>
      </c>
      <c r="F95" s="63">
        <f>SUM(F92:F94)</f>
        <v>82047121558</v>
      </c>
      <c r="G95" s="45">
        <f>IF($D95=0,0,$F95/$D95)</f>
        <v>0.9423147100308973</v>
      </c>
      <c r="H95" s="30">
        <f>IF($E95=0,0,$F95/$E95)</f>
        <v>0.9383700703966329</v>
      </c>
      <c r="I95" s="50">
        <f>SUM(I92:I94)</f>
        <v>0</v>
      </c>
      <c r="J95" s="49">
        <f>SUM(J92:J94)</f>
        <v>5388661132</v>
      </c>
      <c r="K95" s="64">
        <f>IF($E95=0,0,($E95-$F95)/$E95)</f>
        <v>0.06162992960336706</v>
      </c>
    </row>
    <row r="96" spans="1:11" s="10" customFormat="1" ht="12.75">
      <c r="A96" s="55" t="s">
        <v>33</v>
      </c>
      <c r="B96" s="56" t="s">
        <v>189</v>
      </c>
      <c r="C96" s="19" t="s">
        <v>190</v>
      </c>
      <c r="D96" s="20">
        <v>4520456857</v>
      </c>
      <c r="E96" s="20">
        <v>4586869795</v>
      </c>
      <c r="F96" s="20">
        <v>3051978079</v>
      </c>
      <c r="G96" s="44">
        <f>IF($D96=0,0,$F96/$D96)</f>
        <v>0.6751481488588842</v>
      </c>
      <c r="H96" s="22">
        <f>IF($E96=0,0,$F96/$E96)</f>
        <v>0.6653727302935138</v>
      </c>
      <c r="I96" s="57">
        <f>IF($F96&gt;$E96,$E96-$F96,0)</f>
        <v>0</v>
      </c>
      <c r="J96" s="58">
        <f t="shared" si="21"/>
        <v>1534891716</v>
      </c>
      <c r="K96" s="59">
        <f>IF($E96=0,0,($E96-$F96)/$E96)</f>
        <v>0.3346272697064862</v>
      </c>
    </row>
    <row r="97" spans="1:11" s="10" customFormat="1" ht="12.75">
      <c r="A97" s="55" t="s">
        <v>33</v>
      </c>
      <c r="B97" s="56" t="s">
        <v>191</v>
      </c>
      <c r="C97" s="19" t="s">
        <v>192</v>
      </c>
      <c r="D97" s="20">
        <v>874276660</v>
      </c>
      <c r="E97" s="20">
        <v>892985763</v>
      </c>
      <c r="F97" s="20">
        <v>701570967</v>
      </c>
      <c r="G97" s="44">
        <f aca="true" t="shared" si="22" ref="G97:G107">IF($D97=0,0,$F97/$D97)</f>
        <v>0.8024587628817633</v>
      </c>
      <c r="H97" s="22">
        <f aca="true" t="shared" si="23" ref="H97:H107">IF($E97=0,0,$F97/$E97)</f>
        <v>0.7856463071069141</v>
      </c>
      <c r="I97" s="57">
        <f>IF($F97&gt;$E97,$E97-$F97,0)</f>
        <v>0</v>
      </c>
      <c r="J97" s="58">
        <f t="shared" si="21"/>
        <v>191414796</v>
      </c>
      <c r="K97" s="59">
        <f aca="true" t="shared" si="24" ref="K97:K107">IF($E97=0,0,($E97-$F97)/$E97)</f>
        <v>0.21435369289308592</v>
      </c>
    </row>
    <row r="98" spans="1:11" s="10" customFormat="1" ht="12.75">
      <c r="A98" s="55" t="s">
        <v>33</v>
      </c>
      <c r="B98" s="56" t="s">
        <v>193</v>
      </c>
      <c r="C98" s="19" t="s">
        <v>194</v>
      </c>
      <c r="D98" s="20">
        <v>589003225</v>
      </c>
      <c r="E98" s="20">
        <v>538742906</v>
      </c>
      <c r="F98" s="20">
        <v>473311930</v>
      </c>
      <c r="G98" s="44">
        <f t="shared" si="22"/>
        <v>0.8035812197802482</v>
      </c>
      <c r="H98" s="22">
        <f t="shared" si="23"/>
        <v>0.8785487933645293</v>
      </c>
      <c r="I98" s="57">
        <f>IF($F98&gt;$E98,$E98-$F98,0)</f>
        <v>0</v>
      </c>
      <c r="J98" s="58">
        <f t="shared" si="21"/>
        <v>65430976</v>
      </c>
      <c r="K98" s="59">
        <f t="shared" si="24"/>
        <v>0.12145120663547077</v>
      </c>
    </row>
    <row r="99" spans="1:11" s="10" customFormat="1" ht="12.75">
      <c r="A99" s="55" t="s">
        <v>52</v>
      </c>
      <c r="B99" s="56" t="s">
        <v>195</v>
      </c>
      <c r="C99" s="19" t="s">
        <v>196</v>
      </c>
      <c r="D99" s="20">
        <v>379218653</v>
      </c>
      <c r="E99" s="20">
        <v>362775138</v>
      </c>
      <c r="F99" s="20">
        <v>337042143</v>
      </c>
      <c r="G99" s="44">
        <f t="shared" si="22"/>
        <v>0.8887804973032273</v>
      </c>
      <c r="H99" s="22">
        <f t="shared" si="23"/>
        <v>0.9290662663878582</v>
      </c>
      <c r="I99" s="57">
        <f>IF($F99&gt;$E99,$E99-$F99,0)</f>
        <v>0</v>
      </c>
      <c r="J99" s="58">
        <f t="shared" si="21"/>
        <v>25732995</v>
      </c>
      <c r="K99" s="59">
        <f t="shared" si="24"/>
        <v>0.07093373361214185</v>
      </c>
    </row>
    <row r="100" spans="1:11" s="10" customFormat="1" ht="12.75">
      <c r="A100" s="60"/>
      <c r="B100" s="61" t="s">
        <v>197</v>
      </c>
      <c r="C100" s="62"/>
      <c r="D100" s="63">
        <f>SUM(D96:D99)</f>
        <v>6362955395</v>
      </c>
      <c r="E100" s="63">
        <f>SUM(E96:E99)</f>
        <v>6381373602</v>
      </c>
      <c r="F100" s="63">
        <f>SUM(F96:F99)</f>
        <v>4563903119</v>
      </c>
      <c r="G100" s="45">
        <f t="shared" si="22"/>
        <v>0.7172615295380363</v>
      </c>
      <c r="H100" s="30">
        <f t="shared" si="23"/>
        <v>0.7151913371079883</v>
      </c>
      <c r="I100" s="50">
        <f>SUM(I96:I99)</f>
        <v>0</v>
      </c>
      <c r="J100" s="49">
        <f>SUM(J96:J99)</f>
        <v>1817470483</v>
      </c>
      <c r="K100" s="64">
        <f t="shared" si="24"/>
        <v>0.2848086628920116</v>
      </c>
    </row>
    <row r="101" spans="1:11" s="10" customFormat="1" ht="12.75">
      <c r="A101" s="55" t="s">
        <v>33</v>
      </c>
      <c r="B101" s="56" t="s">
        <v>198</v>
      </c>
      <c r="C101" s="19" t="s">
        <v>199</v>
      </c>
      <c r="D101" s="20">
        <v>2270264762</v>
      </c>
      <c r="E101" s="20">
        <v>2371035593</v>
      </c>
      <c r="F101" s="20">
        <v>2118953493</v>
      </c>
      <c r="G101" s="44">
        <f t="shared" si="22"/>
        <v>0.9333508269464124</v>
      </c>
      <c r="H101" s="22">
        <f t="shared" si="23"/>
        <v>0.8936827010340034</v>
      </c>
      <c r="I101" s="57">
        <f>IF($F101&gt;$E101,$E101-$F101,0)</f>
        <v>0</v>
      </c>
      <c r="J101" s="58">
        <f t="shared" si="21"/>
        <v>252082100</v>
      </c>
      <c r="K101" s="59">
        <f t="shared" si="24"/>
        <v>0.10631729896599658</v>
      </c>
    </row>
    <row r="102" spans="1:11" s="10" customFormat="1" ht="12.75">
      <c r="A102" s="55" t="s">
        <v>33</v>
      </c>
      <c r="B102" s="56" t="s">
        <v>200</v>
      </c>
      <c r="C102" s="19" t="s">
        <v>201</v>
      </c>
      <c r="D102" s="20">
        <v>963403058</v>
      </c>
      <c r="E102" s="20">
        <v>963403058</v>
      </c>
      <c r="F102" s="20">
        <v>705927666</v>
      </c>
      <c r="G102" s="44">
        <f t="shared" si="22"/>
        <v>0.7327438501861181</v>
      </c>
      <c r="H102" s="22">
        <f t="shared" si="23"/>
        <v>0.7327438501861181</v>
      </c>
      <c r="I102" s="57">
        <f>IF($F102&gt;$E102,$E102-$F102,0)</f>
        <v>0</v>
      </c>
      <c r="J102" s="58">
        <f t="shared" si="21"/>
        <v>257475392</v>
      </c>
      <c r="K102" s="59">
        <f t="shared" si="24"/>
        <v>0.26725614981388196</v>
      </c>
    </row>
    <row r="103" spans="1:11" s="10" customFormat="1" ht="12.75">
      <c r="A103" s="55" t="s">
        <v>33</v>
      </c>
      <c r="B103" s="56" t="s">
        <v>202</v>
      </c>
      <c r="C103" s="19" t="s">
        <v>203</v>
      </c>
      <c r="D103" s="20">
        <v>494178000</v>
      </c>
      <c r="E103" s="20">
        <v>494178000</v>
      </c>
      <c r="F103" s="20">
        <v>469238877</v>
      </c>
      <c r="G103" s="44">
        <f t="shared" si="22"/>
        <v>0.9495341294027658</v>
      </c>
      <c r="H103" s="22">
        <f t="shared" si="23"/>
        <v>0.9495341294027658</v>
      </c>
      <c r="I103" s="57">
        <f>IF($F103&gt;$E103,$E103-$F103,0)</f>
        <v>0</v>
      </c>
      <c r="J103" s="58">
        <f t="shared" si="21"/>
        <v>24939123</v>
      </c>
      <c r="K103" s="59">
        <f t="shared" si="24"/>
        <v>0.050465870597234196</v>
      </c>
    </row>
    <row r="104" spans="1:11" s="10" customFormat="1" ht="12.75">
      <c r="A104" s="55" t="s">
        <v>33</v>
      </c>
      <c r="B104" s="56" t="s">
        <v>204</v>
      </c>
      <c r="C104" s="19" t="s">
        <v>205</v>
      </c>
      <c r="D104" s="20">
        <v>1499565044</v>
      </c>
      <c r="E104" s="20">
        <v>1499565044</v>
      </c>
      <c r="F104" s="20">
        <v>1263969691</v>
      </c>
      <c r="G104" s="44">
        <f t="shared" si="22"/>
        <v>0.8428908742954133</v>
      </c>
      <c r="H104" s="22">
        <f t="shared" si="23"/>
        <v>0.8428908742954133</v>
      </c>
      <c r="I104" s="57">
        <f>IF($F104&gt;$E104,$E104-$F104,0)</f>
        <v>0</v>
      </c>
      <c r="J104" s="58">
        <f t="shared" si="21"/>
        <v>235595353</v>
      </c>
      <c r="K104" s="59">
        <f t="shared" si="24"/>
        <v>0.15710912570458666</v>
      </c>
    </row>
    <row r="105" spans="1:11" s="10" customFormat="1" ht="12.75">
      <c r="A105" s="55" t="s">
        <v>52</v>
      </c>
      <c r="B105" s="56" t="s">
        <v>206</v>
      </c>
      <c r="C105" s="19" t="s">
        <v>207</v>
      </c>
      <c r="D105" s="20">
        <v>261899400</v>
      </c>
      <c r="E105" s="20">
        <v>261899400</v>
      </c>
      <c r="F105" s="20">
        <v>217123372</v>
      </c>
      <c r="G105" s="44">
        <f t="shared" si="22"/>
        <v>0.8290334838491421</v>
      </c>
      <c r="H105" s="22">
        <f t="shared" si="23"/>
        <v>0.8290334838491421</v>
      </c>
      <c r="I105" s="57">
        <f>IF($F105&gt;$E105,$E105-$F105,0)</f>
        <v>0</v>
      </c>
      <c r="J105" s="58">
        <f t="shared" si="21"/>
        <v>44776028</v>
      </c>
      <c r="K105" s="59">
        <f t="shared" si="24"/>
        <v>0.17096651615085792</v>
      </c>
    </row>
    <row r="106" spans="1:11" s="10" customFormat="1" ht="12.75">
      <c r="A106" s="60"/>
      <c r="B106" s="61" t="s">
        <v>208</v>
      </c>
      <c r="C106" s="62"/>
      <c r="D106" s="63">
        <f>SUM(D101:D105)</f>
        <v>5489310264</v>
      </c>
      <c r="E106" s="63">
        <f>SUM(E101:E105)</f>
        <v>5590081095</v>
      </c>
      <c r="F106" s="63">
        <f>SUM(F101:F105)</f>
        <v>4775213099</v>
      </c>
      <c r="G106" s="45">
        <f t="shared" si="22"/>
        <v>0.8699113129598097</v>
      </c>
      <c r="H106" s="30">
        <f t="shared" si="23"/>
        <v>0.8542296646234968</v>
      </c>
      <c r="I106" s="50">
        <f>SUM(I101:I105)</f>
        <v>0</v>
      </c>
      <c r="J106" s="49">
        <f>SUM(J101:J105)</f>
        <v>814867996</v>
      </c>
      <c r="K106" s="64">
        <f t="shared" si="24"/>
        <v>0.14577033537650316</v>
      </c>
    </row>
    <row r="107" spans="1:11" s="10" customFormat="1" ht="12.75">
      <c r="A107" s="68"/>
      <c r="B107" s="69" t="s">
        <v>209</v>
      </c>
      <c r="C107" s="70"/>
      <c r="D107" s="71">
        <f>SUM(D92:D94,D96:D99,D101:D105)</f>
        <v>98922031932</v>
      </c>
      <c r="E107" s="71">
        <f>SUM(E92:E94,E96:E99,E101:E105)</f>
        <v>99407237387</v>
      </c>
      <c r="F107" s="71">
        <f>SUM(F92:F94,F96:F99,F101:F105)</f>
        <v>91386237776</v>
      </c>
      <c r="G107" s="72">
        <f t="shared" si="22"/>
        <v>0.9238208717631258</v>
      </c>
      <c r="H107" s="73">
        <f t="shared" si="23"/>
        <v>0.9193117138969105</v>
      </c>
      <c r="I107" s="50">
        <f>I106+I100+I95</f>
        <v>0</v>
      </c>
      <c r="J107" s="76">
        <f>J106+J100+J95</f>
        <v>8020999611</v>
      </c>
      <c r="K107" s="74">
        <f t="shared" si="24"/>
        <v>0.08068828610308959</v>
      </c>
    </row>
    <row r="108" spans="1:11" s="10" customFormat="1" ht="12.75">
      <c r="A108" s="52"/>
      <c r="B108" s="46"/>
      <c r="C108" s="13"/>
      <c r="D108" s="65"/>
      <c r="E108" s="65"/>
      <c r="F108" s="65"/>
      <c r="G108" s="44"/>
      <c r="H108" s="22"/>
      <c r="I108" s="66"/>
      <c r="J108" s="67"/>
      <c r="K108" s="59"/>
    </row>
    <row r="109" spans="1:11" s="10" customFormat="1" ht="12.75">
      <c r="A109" s="52"/>
      <c r="B109" s="53" t="s">
        <v>210</v>
      </c>
      <c r="C109" s="12"/>
      <c r="D109" s="65"/>
      <c r="E109" s="65"/>
      <c r="F109" s="65"/>
      <c r="G109" s="44"/>
      <c r="H109" s="22"/>
      <c r="I109" s="66"/>
      <c r="J109" s="67"/>
      <c r="K109" s="59"/>
    </row>
    <row r="110" spans="1:11" s="10" customFormat="1" ht="12.75">
      <c r="A110" s="55" t="s">
        <v>27</v>
      </c>
      <c r="B110" s="56" t="s">
        <v>211</v>
      </c>
      <c r="C110" s="19" t="s">
        <v>212</v>
      </c>
      <c r="D110" s="20">
        <v>29059993429</v>
      </c>
      <c r="E110" s="20">
        <v>29279027272</v>
      </c>
      <c r="F110" s="20">
        <v>26153831000</v>
      </c>
      <c r="G110" s="44">
        <f aca="true" t="shared" si="25" ref="G110:G141">IF($D110=0,0,$F110/$D110)</f>
        <v>0.8999943879512431</v>
      </c>
      <c r="H110" s="22">
        <f aca="true" t="shared" si="26" ref="H110:H141">IF($E110=0,0,$F110/$E110)</f>
        <v>0.893261608626299</v>
      </c>
      <c r="I110" s="57">
        <f>IF($F110&gt;$E110,$E110-$F110,0)</f>
        <v>0</v>
      </c>
      <c r="J110" s="58">
        <f aca="true" t="shared" si="27" ref="J110:J127">IF($F110&lt;=$E110,$E110-$F110,0)</f>
        <v>3125196272</v>
      </c>
      <c r="K110" s="59">
        <f aca="true" t="shared" si="28" ref="K110:K141">IF($E110=0,0,($E110-$F110)/$E110)</f>
        <v>0.10673839137370096</v>
      </c>
    </row>
    <row r="111" spans="1:11" s="10" customFormat="1" ht="12.75">
      <c r="A111" s="60"/>
      <c r="B111" s="61" t="s">
        <v>32</v>
      </c>
      <c r="C111" s="62"/>
      <c r="D111" s="63">
        <f>D110</f>
        <v>29059993429</v>
      </c>
      <c r="E111" s="63">
        <f>E110</f>
        <v>29279027272</v>
      </c>
      <c r="F111" s="63">
        <f>F110</f>
        <v>26153831000</v>
      </c>
      <c r="G111" s="45">
        <f t="shared" si="25"/>
        <v>0.8999943879512431</v>
      </c>
      <c r="H111" s="30">
        <f t="shared" si="26"/>
        <v>0.893261608626299</v>
      </c>
      <c r="I111" s="50">
        <f>SUM(I110)</f>
        <v>0</v>
      </c>
      <c r="J111" s="49">
        <f>SUM(J110)</f>
        <v>3125196272</v>
      </c>
      <c r="K111" s="64">
        <f t="shared" si="28"/>
        <v>0.10673839137370096</v>
      </c>
    </row>
    <row r="112" spans="1:11" s="10" customFormat="1" ht="12.75">
      <c r="A112" s="55" t="s">
        <v>33</v>
      </c>
      <c r="B112" s="56" t="s">
        <v>213</v>
      </c>
      <c r="C112" s="19" t="s">
        <v>214</v>
      </c>
      <c r="D112" s="20">
        <v>67213000</v>
      </c>
      <c r="E112" s="20">
        <v>79650660</v>
      </c>
      <c r="F112" s="20">
        <v>57795182</v>
      </c>
      <c r="G112" s="44">
        <f t="shared" si="25"/>
        <v>0.8598810051626917</v>
      </c>
      <c r="H112" s="22">
        <f t="shared" si="26"/>
        <v>0.7256083251538656</v>
      </c>
      <c r="I112" s="57">
        <f aca="true" t="shared" si="29" ref="I112:I118">IF($F112&gt;$E112,$E112-$F112,0)</f>
        <v>0</v>
      </c>
      <c r="J112" s="58">
        <f t="shared" si="27"/>
        <v>21855478</v>
      </c>
      <c r="K112" s="59">
        <f t="shared" si="28"/>
        <v>0.27439167484613436</v>
      </c>
    </row>
    <row r="113" spans="1:11" s="10" customFormat="1" ht="12.75">
      <c r="A113" s="55" t="s">
        <v>33</v>
      </c>
      <c r="B113" s="56" t="s">
        <v>215</v>
      </c>
      <c r="C113" s="19" t="s">
        <v>216</v>
      </c>
      <c r="D113" s="20">
        <v>169758376</v>
      </c>
      <c r="E113" s="20">
        <v>183753887</v>
      </c>
      <c r="F113" s="20">
        <v>125884195</v>
      </c>
      <c r="G113" s="44">
        <f t="shared" si="25"/>
        <v>0.7415492417293154</v>
      </c>
      <c r="H113" s="22">
        <f t="shared" si="26"/>
        <v>0.6850695626373335</v>
      </c>
      <c r="I113" s="57">
        <f t="shared" si="29"/>
        <v>0</v>
      </c>
      <c r="J113" s="58">
        <f t="shared" si="27"/>
        <v>57869692</v>
      </c>
      <c r="K113" s="59">
        <f t="shared" si="28"/>
        <v>0.3149304373626665</v>
      </c>
    </row>
    <row r="114" spans="1:11" s="10" customFormat="1" ht="12.75">
      <c r="A114" s="55" t="s">
        <v>33</v>
      </c>
      <c r="B114" s="56" t="s">
        <v>217</v>
      </c>
      <c r="C114" s="19" t="s">
        <v>218</v>
      </c>
      <c r="D114" s="20">
        <v>129467921</v>
      </c>
      <c r="E114" s="20">
        <v>139738269</v>
      </c>
      <c r="F114" s="20">
        <v>107650219</v>
      </c>
      <c r="G114" s="44">
        <f t="shared" si="25"/>
        <v>0.8314817923120894</v>
      </c>
      <c r="H114" s="22">
        <f t="shared" si="26"/>
        <v>0.7703703485836081</v>
      </c>
      <c r="I114" s="57">
        <f t="shared" si="29"/>
        <v>0</v>
      </c>
      <c r="J114" s="58">
        <f t="shared" si="27"/>
        <v>32088050</v>
      </c>
      <c r="K114" s="59">
        <f t="shared" si="28"/>
        <v>0.22962965141639188</v>
      </c>
    </row>
    <row r="115" spans="1:11" s="10" customFormat="1" ht="12.75">
      <c r="A115" s="55" t="s">
        <v>33</v>
      </c>
      <c r="B115" s="56" t="s">
        <v>219</v>
      </c>
      <c r="C115" s="19" t="s">
        <v>220</v>
      </c>
      <c r="D115" s="20">
        <v>109293078</v>
      </c>
      <c r="E115" s="20">
        <v>116914397</v>
      </c>
      <c r="F115" s="20">
        <v>92554599</v>
      </c>
      <c r="G115" s="44">
        <f t="shared" si="25"/>
        <v>0.8468477665163754</v>
      </c>
      <c r="H115" s="22">
        <f t="shared" si="26"/>
        <v>0.7916441548255173</v>
      </c>
      <c r="I115" s="57">
        <f t="shared" si="29"/>
        <v>0</v>
      </c>
      <c r="J115" s="58">
        <f t="shared" si="27"/>
        <v>24359798</v>
      </c>
      <c r="K115" s="59">
        <f t="shared" si="28"/>
        <v>0.20835584517448266</v>
      </c>
    </row>
    <row r="116" spans="1:11" s="10" customFormat="1" ht="12.75">
      <c r="A116" s="55" t="s">
        <v>33</v>
      </c>
      <c r="B116" s="56" t="s">
        <v>221</v>
      </c>
      <c r="C116" s="19" t="s">
        <v>222</v>
      </c>
      <c r="D116" s="20">
        <v>45451000</v>
      </c>
      <c r="E116" s="20">
        <v>44719000</v>
      </c>
      <c r="F116" s="20">
        <v>34882133</v>
      </c>
      <c r="G116" s="44">
        <f t="shared" si="25"/>
        <v>0.7674667884094959</v>
      </c>
      <c r="H116" s="22">
        <f t="shared" si="26"/>
        <v>0.7800293611216709</v>
      </c>
      <c r="I116" s="57">
        <f t="shared" si="29"/>
        <v>0</v>
      </c>
      <c r="J116" s="58">
        <f t="shared" si="27"/>
        <v>9836867</v>
      </c>
      <c r="K116" s="59">
        <f t="shared" si="28"/>
        <v>0.21997063887832913</v>
      </c>
    </row>
    <row r="117" spans="1:11" s="10" customFormat="1" ht="12.75">
      <c r="A117" s="55" t="s">
        <v>33</v>
      </c>
      <c r="B117" s="56" t="s">
        <v>223</v>
      </c>
      <c r="C117" s="19" t="s">
        <v>224</v>
      </c>
      <c r="D117" s="20">
        <v>717192849</v>
      </c>
      <c r="E117" s="20">
        <v>694971000</v>
      </c>
      <c r="F117" s="20">
        <v>548814011</v>
      </c>
      <c r="G117" s="44">
        <f t="shared" si="25"/>
        <v>0.7652251577315992</v>
      </c>
      <c r="H117" s="22">
        <f t="shared" si="26"/>
        <v>0.7896933987173566</v>
      </c>
      <c r="I117" s="57">
        <f t="shared" si="29"/>
        <v>0</v>
      </c>
      <c r="J117" s="58">
        <f t="shared" si="27"/>
        <v>146156989</v>
      </c>
      <c r="K117" s="59">
        <f t="shared" si="28"/>
        <v>0.21030660128264345</v>
      </c>
    </row>
    <row r="118" spans="1:11" s="10" customFormat="1" ht="12.75">
      <c r="A118" s="55" t="s">
        <v>52</v>
      </c>
      <c r="B118" s="56" t="s">
        <v>225</v>
      </c>
      <c r="C118" s="19" t="s">
        <v>226</v>
      </c>
      <c r="D118" s="20">
        <v>948927513</v>
      </c>
      <c r="E118" s="20">
        <v>994659356</v>
      </c>
      <c r="F118" s="20">
        <v>850260309</v>
      </c>
      <c r="G118" s="44">
        <f t="shared" si="25"/>
        <v>0.8960224014497512</v>
      </c>
      <c r="H118" s="22">
        <f t="shared" si="26"/>
        <v>0.854825628363164</v>
      </c>
      <c r="I118" s="57">
        <f t="shared" si="29"/>
        <v>0</v>
      </c>
      <c r="J118" s="58">
        <f t="shared" si="27"/>
        <v>144399047</v>
      </c>
      <c r="K118" s="59">
        <f t="shared" si="28"/>
        <v>0.14517437163683602</v>
      </c>
    </row>
    <row r="119" spans="1:11" s="10" customFormat="1" ht="12.75">
      <c r="A119" s="60"/>
      <c r="B119" s="61" t="s">
        <v>227</v>
      </c>
      <c r="C119" s="62"/>
      <c r="D119" s="63">
        <f>SUM(D112:D118)</f>
        <v>2187303737</v>
      </c>
      <c r="E119" s="63">
        <f>SUM(E112:E118)</f>
        <v>2254406569</v>
      </c>
      <c r="F119" s="63">
        <f>SUM(F112:F118)</f>
        <v>1817840648</v>
      </c>
      <c r="G119" s="45">
        <f t="shared" si="25"/>
        <v>0.8310874330115955</v>
      </c>
      <c r="H119" s="30">
        <f t="shared" si="26"/>
        <v>0.8063499605602862</v>
      </c>
      <c r="I119" s="50">
        <f>SUM(I112:I118)</f>
        <v>0</v>
      </c>
      <c r="J119" s="49">
        <f>SUM(J112:J118)</f>
        <v>436565921</v>
      </c>
      <c r="K119" s="64">
        <f t="shared" si="28"/>
        <v>0.19365003943971384</v>
      </c>
    </row>
    <row r="120" spans="1:11" s="10" customFormat="1" ht="12.75">
      <c r="A120" s="55" t="s">
        <v>33</v>
      </c>
      <c r="B120" s="56" t="s">
        <v>228</v>
      </c>
      <c r="C120" s="19" t="s">
        <v>229</v>
      </c>
      <c r="D120" s="20">
        <v>114825000</v>
      </c>
      <c r="E120" s="20">
        <v>122904500</v>
      </c>
      <c r="F120" s="20">
        <v>144459476</v>
      </c>
      <c r="G120" s="44">
        <f t="shared" si="25"/>
        <v>1.2580838319181362</v>
      </c>
      <c r="H120" s="22">
        <f t="shared" si="26"/>
        <v>1.1753798762453775</v>
      </c>
      <c r="I120" s="57">
        <f aca="true" t="shared" si="30" ref="I120:I127">IF($F120&gt;$E120,$E120-$F120,0)</f>
        <v>-21554976</v>
      </c>
      <c r="J120" s="58">
        <f t="shared" si="27"/>
        <v>0</v>
      </c>
      <c r="K120" s="59">
        <f t="shared" si="28"/>
        <v>-0.17537987624537751</v>
      </c>
    </row>
    <row r="121" spans="1:11" s="10" customFormat="1" ht="12.75">
      <c r="A121" s="55" t="s">
        <v>33</v>
      </c>
      <c r="B121" s="56" t="s">
        <v>230</v>
      </c>
      <c r="C121" s="19" t="s">
        <v>231</v>
      </c>
      <c r="D121" s="20">
        <v>239668118</v>
      </c>
      <c r="E121" s="20">
        <v>251982549</v>
      </c>
      <c r="F121" s="20">
        <v>218134352</v>
      </c>
      <c r="G121" s="44">
        <f t="shared" si="25"/>
        <v>0.9101517290672763</v>
      </c>
      <c r="H121" s="22">
        <f t="shared" si="26"/>
        <v>0.8656724557540689</v>
      </c>
      <c r="I121" s="57">
        <f t="shared" si="30"/>
        <v>0</v>
      </c>
      <c r="J121" s="58">
        <f t="shared" si="27"/>
        <v>33848197</v>
      </c>
      <c r="K121" s="59">
        <f t="shared" si="28"/>
        <v>0.1343275442459311</v>
      </c>
    </row>
    <row r="122" spans="1:11" s="10" customFormat="1" ht="12.75">
      <c r="A122" s="55" t="s">
        <v>33</v>
      </c>
      <c r="B122" s="56" t="s">
        <v>232</v>
      </c>
      <c r="C122" s="19" t="s">
        <v>233</v>
      </c>
      <c r="D122" s="20">
        <v>110122000</v>
      </c>
      <c r="E122" s="20">
        <v>164984722</v>
      </c>
      <c r="F122" s="20">
        <v>92085694</v>
      </c>
      <c r="G122" s="44">
        <f t="shared" si="25"/>
        <v>0.8362152340131854</v>
      </c>
      <c r="H122" s="22">
        <f t="shared" si="26"/>
        <v>0.5581467961621319</v>
      </c>
      <c r="I122" s="57">
        <f t="shared" si="30"/>
        <v>0</v>
      </c>
      <c r="J122" s="58">
        <f t="shared" si="27"/>
        <v>72899028</v>
      </c>
      <c r="K122" s="59">
        <f t="shared" si="28"/>
        <v>0.4418532038378681</v>
      </c>
    </row>
    <row r="123" spans="1:11" s="10" customFormat="1" ht="12.75">
      <c r="A123" s="55" t="s">
        <v>33</v>
      </c>
      <c r="B123" s="56" t="s">
        <v>234</v>
      </c>
      <c r="C123" s="19" t="s">
        <v>235</v>
      </c>
      <c r="D123" s="20">
        <v>54225397</v>
      </c>
      <c r="E123" s="20">
        <v>50637</v>
      </c>
      <c r="F123" s="20">
        <v>62561650</v>
      </c>
      <c r="G123" s="44">
        <f t="shared" si="25"/>
        <v>1.1537333696238314</v>
      </c>
      <c r="H123" s="22">
        <f t="shared" si="26"/>
        <v>1235.4928214546676</v>
      </c>
      <c r="I123" s="57">
        <f t="shared" si="30"/>
        <v>-62511013</v>
      </c>
      <c r="J123" s="58">
        <f t="shared" si="27"/>
        <v>0</v>
      </c>
      <c r="K123" s="59">
        <f t="shared" si="28"/>
        <v>-1234.4928214546676</v>
      </c>
    </row>
    <row r="124" spans="1:11" s="10" customFormat="1" ht="12.75">
      <c r="A124" s="55" t="s">
        <v>33</v>
      </c>
      <c r="B124" s="56" t="s">
        <v>236</v>
      </c>
      <c r="C124" s="19" t="s">
        <v>237</v>
      </c>
      <c r="D124" s="20">
        <v>3212660720</v>
      </c>
      <c r="E124" s="20">
        <v>3448503127</v>
      </c>
      <c r="F124" s="20">
        <v>3219379499</v>
      </c>
      <c r="G124" s="44">
        <f t="shared" si="25"/>
        <v>1.0020913440869037</v>
      </c>
      <c r="H124" s="22">
        <f t="shared" si="26"/>
        <v>0.9335585268268773</v>
      </c>
      <c r="I124" s="57">
        <f t="shared" si="30"/>
        <v>0</v>
      </c>
      <c r="J124" s="58">
        <f t="shared" si="27"/>
        <v>229123628</v>
      </c>
      <c r="K124" s="59">
        <f t="shared" si="28"/>
        <v>0.06644147317312263</v>
      </c>
    </row>
    <row r="125" spans="1:11" s="10" customFormat="1" ht="12.75">
      <c r="A125" s="55" t="s">
        <v>33</v>
      </c>
      <c r="B125" s="56" t="s">
        <v>238</v>
      </c>
      <c r="C125" s="19" t="s">
        <v>239</v>
      </c>
      <c r="D125" s="20">
        <v>71258000</v>
      </c>
      <c r="E125" s="20">
        <v>71258000</v>
      </c>
      <c r="F125" s="20">
        <v>105380077</v>
      </c>
      <c r="G125" s="44">
        <f t="shared" si="25"/>
        <v>1.4788525779561592</v>
      </c>
      <c r="H125" s="22">
        <f t="shared" si="26"/>
        <v>1.4788525779561592</v>
      </c>
      <c r="I125" s="57">
        <f t="shared" si="30"/>
        <v>-34122077</v>
      </c>
      <c r="J125" s="58">
        <f t="shared" si="27"/>
        <v>0</v>
      </c>
      <c r="K125" s="59">
        <f t="shared" si="28"/>
        <v>-0.4788525779561593</v>
      </c>
    </row>
    <row r="126" spans="1:11" s="10" customFormat="1" ht="12.75">
      <c r="A126" s="55" t="s">
        <v>33</v>
      </c>
      <c r="B126" s="56" t="s">
        <v>240</v>
      </c>
      <c r="C126" s="19" t="s">
        <v>241</v>
      </c>
      <c r="D126" s="20">
        <v>66194285</v>
      </c>
      <c r="E126" s="20">
        <v>86202590</v>
      </c>
      <c r="F126" s="20">
        <v>65532261</v>
      </c>
      <c r="G126" s="44">
        <f t="shared" si="25"/>
        <v>0.98999877406335</v>
      </c>
      <c r="H126" s="22">
        <f t="shared" si="26"/>
        <v>0.760212204760901</v>
      </c>
      <c r="I126" s="57">
        <f t="shared" si="30"/>
        <v>0</v>
      </c>
      <c r="J126" s="58">
        <f t="shared" si="27"/>
        <v>20670329</v>
      </c>
      <c r="K126" s="59">
        <f t="shared" si="28"/>
        <v>0.23978779523909896</v>
      </c>
    </row>
    <row r="127" spans="1:11" s="10" customFormat="1" ht="12.75">
      <c r="A127" s="55" t="s">
        <v>52</v>
      </c>
      <c r="B127" s="56" t="s">
        <v>242</v>
      </c>
      <c r="C127" s="19" t="s">
        <v>243</v>
      </c>
      <c r="D127" s="20">
        <v>894571017</v>
      </c>
      <c r="E127" s="20">
        <v>667131820</v>
      </c>
      <c r="F127" s="20">
        <v>672589812</v>
      </c>
      <c r="G127" s="44">
        <f t="shared" si="25"/>
        <v>0.7518573698660305</v>
      </c>
      <c r="H127" s="22">
        <f t="shared" si="26"/>
        <v>1.008181279675732</v>
      </c>
      <c r="I127" s="57">
        <f t="shared" si="30"/>
        <v>-5457992</v>
      </c>
      <c r="J127" s="58">
        <f t="shared" si="27"/>
        <v>0</v>
      </c>
      <c r="K127" s="59">
        <f t="shared" si="28"/>
        <v>-0.008181279675731852</v>
      </c>
    </row>
    <row r="128" spans="1:11" s="10" customFormat="1" ht="12.75">
      <c r="A128" s="60"/>
      <c r="B128" s="61" t="s">
        <v>244</v>
      </c>
      <c r="C128" s="62"/>
      <c r="D128" s="63">
        <f>SUM(D120:D127)</f>
        <v>4763524537</v>
      </c>
      <c r="E128" s="63">
        <f>SUM(E120:E127)</f>
        <v>4813017945</v>
      </c>
      <c r="F128" s="63">
        <f>SUM(F120:F127)</f>
        <v>4580122821</v>
      </c>
      <c r="G128" s="45">
        <f t="shared" si="25"/>
        <v>0.9614987359516146</v>
      </c>
      <c r="H128" s="30">
        <f t="shared" si="26"/>
        <v>0.9516114158182305</v>
      </c>
      <c r="I128" s="50">
        <f>SUM(I120:I127)</f>
        <v>-123646058</v>
      </c>
      <c r="J128" s="49">
        <f>SUM(J120:J127)</f>
        <v>356541182</v>
      </c>
      <c r="K128" s="64">
        <f t="shared" si="28"/>
        <v>0.048388584181769556</v>
      </c>
    </row>
    <row r="129" spans="1:11" s="10" customFormat="1" ht="12.75">
      <c r="A129" s="55" t="s">
        <v>33</v>
      </c>
      <c r="B129" s="56" t="s">
        <v>245</v>
      </c>
      <c r="C129" s="19" t="s">
        <v>246</v>
      </c>
      <c r="D129" s="20">
        <v>730443780</v>
      </c>
      <c r="E129" s="20">
        <v>711854197</v>
      </c>
      <c r="F129" s="20">
        <v>501079489</v>
      </c>
      <c r="G129" s="44">
        <f t="shared" si="25"/>
        <v>0.6859932314024222</v>
      </c>
      <c r="H129" s="22">
        <f t="shared" si="26"/>
        <v>0.7039074730636167</v>
      </c>
      <c r="I129" s="57">
        <f aca="true" t="shared" si="31" ref="I129:I152">IF($F129&gt;$E129,$E129-$F129,0)</f>
        <v>0</v>
      </c>
      <c r="J129" s="58">
        <f aca="true" t="shared" si="32" ref="J129:J134">IF($F129&lt;=$E129,$E129-$F129,0)</f>
        <v>210774708</v>
      </c>
      <c r="K129" s="59">
        <f t="shared" si="28"/>
        <v>0.29609252693638327</v>
      </c>
    </row>
    <row r="130" spans="1:11" s="10" customFormat="1" ht="12.75">
      <c r="A130" s="55" t="s">
        <v>33</v>
      </c>
      <c r="B130" s="56" t="s">
        <v>247</v>
      </c>
      <c r="C130" s="19" t="s">
        <v>248</v>
      </c>
      <c r="D130" s="20">
        <v>148235913</v>
      </c>
      <c r="E130" s="20">
        <v>100109824</v>
      </c>
      <c r="F130" s="20">
        <v>45604799</v>
      </c>
      <c r="G130" s="44">
        <f t="shared" si="25"/>
        <v>0.3076501373860732</v>
      </c>
      <c r="H130" s="22">
        <f t="shared" si="26"/>
        <v>0.4555476893056969</v>
      </c>
      <c r="I130" s="57">
        <f t="shared" si="31"/>
        <v>0</v>
      </c>
      <c r="J130" s="58">
        <f t="shared" si="32"/>
        <v>54505025</v>
      </c>
      <c r="K130" s="59">
        <f t="shared" si="28"/>
        <v>0.5444523106943031</v>
      </c>
    </row>
    <row r="131" spans="1:11" s="10" customFormat="1" ht="12.75">
      <c r="A131" s="55" t="s">
        <v>33</v>
      </c>
      <c r="B131" s="56" t="s">
        <v>249</v>
      </c>
      <c r="C131" s="19" t="s">
        <v>250</v>
      </c>
      <c r="D131" s="20">
        <v>326670000</v>
      </c>
      <c r="E131" s="20">
        <v>337306750</v>
      </c>
      <c r="F131" s="20">
        <v>302149067</v>
      </c>
      <c r="G131" s="44">
        <f t="shared" si="25"/>
        <v>0.9249366853399456</v>
      </c>
      <c r="H131" s="22">
        <f t="shared" si="26"/>
        <v>0.8957694057412133</v>
      </c>
      <c r="I131" s="57">
        <f t="shared" si="31"/>
        <v>0</v>
      </c>
      <c r="J131" s="58">
        <f t="shared" si="32"/>
        <v>35157683</v>
      </c>
      <c r="K131" s="59">
        <f t="shared" si="28"/>
        <v>0.1042305942587867</v>
      </c>
    </row>
    <row r="132" spans="1:11" s="10" customFormat="1" ht="12.75">
      <c r="A132" s="55" t="s">
        <v>33</v>
      </c>
      <c r="B132" s="56" t="s">
        <v>251</v>
      </c>
      <c r="C132" s="19" t="s">
        <v>252</v>
      </c>
      <c r="D132" s="20">
        <v>146151286</v>
      </c>
      <c r="E132" s="20">
        <v>167257925</v>
      </c>
      <c r="F132" s="20">
        <v>123519866</v>
      </c>
      <c r="G132" s="44">
        <f t="shared" si="25"/>
        <v>0.845150729635044</v>
      </c>
      <c r="H132" s="22">
        <f t="shared" si="26"/>
        <v>0.7384993326923074</v>
      </c>
      <c r="I132" s="57">
        <f t="shared" si="31"/>
        <v>0</v>
      </c>
      <c r="J132" s="58">
        <f t="shared" si="32"/>
        <v>43738059</v>
      </c>
      <c r="K132" s="59">
        <f t="shared" si="28"/>
        <v>0.2615006673076926</v>
      </c>
    </row>
    <row r="133" spans="1:11" s="10" customFormat="1" ht="12.75">
      <c r="A133" s="55" t="s">
        <v>33</v>
      </c>
      <c r="B133" s="56" t="s">
        <v>253</v>
      </c>
      <c r="C133" s="19" t="s">
        <v>254</v>
      </c>
      <c r="D133" s="20">
        <v>106673000</v>
      </c>
      <c r="E133" s="20">
        <v>127431186</v>
      </c>
      <c r="F133" s="20">
        <v>79697344</v>
      </c>
      <c r="G133" s="44">
        <f t="shared" si="25"/>
        <v>0.7471182398545086</v>
      </c>
      <c r="H133" s="22">
        <f t="shared" si="26"/>
        <v>0.6254147552232622</v>
      </c>
      <c r="I133" s="57">
        <f t="shared" si="31"/>
        <v>0</v>
      </c>
      <c r="J133" s="58">
        <f t="shared" si="32"/>
        <v>47733842</v>
      </c>
      <c r="K133" s="59">
        <f t="shared" si="28"/>
        <v>0.37458524477673777</v>
      </c>
    </row>
    <row r="134" spans="1:11" s="10" customFormat="1" ht="12.75">
      <c r="A134" s="55" t="s">
        <v>52</v>
      </c>
      <c r="B134" s="56" t="s">
        <v>255</v>
      </c>
      <c r="C134" s="19" t="s">
        <v>256</v>
      </c>
      <c r="D134" s="20">
        <v>618177676</v>
      </c>
      <c r="E134" s="20">
        <v>660005000</v>
      </c>
      <c r="F134" s="20">
        <v>570933311</v>
      </c>
      <c r="G134" s="44">
        <f t="shared" si="25"/>
        <v>0.9235747798178334</v>
      </c>
      <c r="H134" s="22">
        <f t="shared" si="26"/>
        <v>0.8650439178491072</v>
      </c>
      <c r="I134" s="57">
        <f t="shared" si="31"/>
        <v>0</v>
      </c>
      <c r="J134" s="58">
        <f t="shared" si="32"/>
        <v>89071689</v>
      </c>
      <c r="K134" s="59">
        <f t="shared" si="28"/>
        <v>0.1349560821508928</v>
      </c>
    </row>
    <row r="135" spans="1:11" s="10" customFormat="1" ht="12.75">
      <c r="A135" s="60"/>
      <c r="B135" s="61" t="s">
        <v>257</v>
      </c>
      <c r="C135" s="62"/>
      <c r="D135" s="63">
        <f>SUM(D129:D134)</f>
        <v>2076351655</v>
      </c>
      <c r="E135" s="63">
        <f>SUM(E129:E134)</f>
        <v>2103964882</v>
      </c>
      <c r="F135" s="63">
        <f>SUM(F129:F134)</f>
        <v>1622983876</v>
      </c>
      <c r="G135" s="45">
        <f t="shared" si="25"/>
        <v>0.7816517361554539</v>
      </c>
      <c r="H135" s="30">
        <f t="shared" si="26"/>
        <v>0.7713930445726898</v>
      </c>
      <c r="I135" s="50">
        <f>SUM(I129:I134)</f>
        <v>0</v>
      </c>
      <c r="J135" s="49">
        <f>SUM(J129:J134)</f>
        <v>480981006</v>
      </c>
      <c r="K135" s="64">
        <f t="shared" si="28"/>
        <v>0.22860695542731022</v>
      </c>
    </row>
    <row r="136" spans="1:11" s="10" customFormat="1" ht="12.75">
      <c r="A136" s="55" t="s">
        <v>33</v>
      </c>
      <c r="B136" s="56" t="s">
        <v>258</v>
      </c>
      <c r="C136" s="19" t="s">
        <v>259</v>
      </c>
      <c r="D136" s="20">
        <v>225702267</v>
      </c>
      <c r="E136" s="20">
        <v>231594672</v>
      </c>
      <c r="F136" s="20">
        <v>186359987</v>
      </c>
      <c r="G136" s="44">
        <f t="shared" si="25"/>
        <v>0.8256894778996615</v>
      </c>
      <c r="H136" s="22">
        <f t="shared" si="26"/>
        <v>0.804681668151675</v>
      </c>
      <c r="I136" s="57">
        <f t="shared" si="31"/>
        <v>0</v>
      </c>
      <c r="J136" s="58">
        <f>IF($F136&lt;=$E136,$E136-$F136,0)</f>
        <v>45234685</v>
      </c>
      <c r="K136" s="59">
        <f t="shared" si="28"/>
        <v>0.1953183318483251</v>
      </c>
    </row>
    <row r="137" spans="1:11" s="10" customFormat="1" ht="12.75">
      <c r="A137" s="55" t="s">
        <v>33</v>
      </c>
      <c r="B137" s="56" t="s">
        <v>260</v>
      </c>
      <c r="C137" s="19" t="s">
        <v>261</v>
      </c>
      <c r="D137" s="20">
        <v>165462598</v>
      </c>
      <c r="E137" s="20">
        <v>158130000</v>
      </c>
      <c r="F137" s="20">
        <v>158455624</v>
      </c>
      <c r="G137" s="44">
        <f t="shared" si="25"/>
        <v>0.9576522181768232</v>
      </c>
      <c r="H137" s="22">
        <f t="shared" si="26"/>
        <v>1.0020592170998546</v>
      </c>
      <c r="I137" s="57">
        <f t="shared" si="31"/>
        <v>-325624</v>
      </c>
      <c r="J137" s="58">
        <f>IF($F137&lt;=$E137,$E137-$F137,0)</f>
        <v>0</v>
      </c>
      <c r="K137" s="59">
        <f t="shared" si="28"/>
        <v>-0.00205921709985455</v>
      </c>
    </row>
    <row r="138" spans="1:11" s="10" customFormat="1" ht="12.75">
      <c r="A138" s="55" t="s">
        <v>33</v>
      </c>
      <c r="B138" s="56" t="s">
        <v>262</v>
      </c>
      <c r="C138" s="19" t="s">
        <v>263</v>
      </c>
      <c r="D138" s="20">
        <v>103800672</v>
      </c>
      <c r="E138" s="20">
        <v>119823000</v>
      </c>
      <c r="F138" s="20">
        <v>59677150</v>
      </c>
      <c r="G138" s="44">
        <f t="shared" si="25"/>
        <v>0.5749206517661081</v>
      </c>
      <c r="H138" s="22">
        <f t="shared" si="26"/>
        <v>0.49804419852615944</v>
      </c>
      <c r="I138" s="57">
        <f t="shared" si="31"/>
        <v>0</v>
      </c>
      <c r="J138" s="58">
        <f>IF($F138&lt;=$E138,$E138-$F138,0)</f>
        <v>60145850</v>
      </c>
      <c r="K138" s="59">
        <f t="shared" si="28"/>
        <v>0.5019558014738406</v>
      </c>
    </row>
    <row r="139" spans="1:11" s="10" customFormat="1" ht="12.75">
      <c r="A139" s="55" t="s">
        <v>33</v>
      </c>
      <c r="B139" s="56" t="s">
        <v>264</v>
      </c>
      <c r="C139" s="19" t="s">
        <v>265</v>
      </c>
      <c r="D139" s="20">
        <v>202732980</v>
      </c>
      <c r="E139" s="20">
        <v>222503402</v>
      </c>
      <c r="F139" s="20">
        <v>129360784</v>
      </c>
      <c r="G139" s="44">
        <f t="shared" si="25"/>
        <v>0.6380845583190263</v>
      </c>
      <c r="H139" s="22">
        <f t="shared" si="26"/>
        <v>0.5813878926669175</v>
      </c>
      <c r="I139" s="57">
        <f t="shared" si="31"/>
        <v>0</v>
      </c>
      <c r="J139" s="58">
        <f>IF($F139&lt;=$E139,$E139-$F139,0)</f>
        <v>93142618</v>
      </c>
      <c r="K139" s="59">
        <f t="shared" si="28"/>
        <v>0.41861210733308246</v>
      </c>
    </row>
    <row r="140" spans="1:11" s="10" customFormat="1" ht="12.75">
      <c r="A140" s="55" t="s">
        <v>52</v>
      </c>
      <c r="B140" s="56" t="s">
        <v>266</v>
      </c>
      <c r="C140" s="19" t="s">
        <v>267</v>
      </c>
      <c r="D140" s="20">
        <v>438767300</v>
      </c>
      <c r="E140" s="20">
        <v>482798000</v>
      </c>
      <c r="F140" s="20">
        <v>666992357</v>
      </c>
      <c r="G140" s="44">
        <f t="shared" si="25"/>
        <v>1.520150560445138</v>
      </c>
      <c r="H140" s="22">
        <f t="shared" si="26"/>
        <v>1.3815143331165416</v>
      </c>
      <c r="I140" s="57">
        <f t="shared" si="31"/>
        <v>-184194357</v>
      </c>
      <c r="J140" s="58">
        <f>IF($F140&lt;=$E140,$E140-$F140,0)</f>
        <v>0</v>
      </c>
      <c r="K140" s="59">
        <f t="shared" si="28"/>
        <v>-0.3815143331165415</v>
      </c>
    </row>
    <row r="141" spans="1:11" s="10" customFormat="1" ht="12.75">
      <c r="A141" s="60"/>
      <c r="B141" s="61" t="s">
        <v>268</v>
      </c>
      <c r="C141" s="62"/>
      <c r="D141" s="63">
        <f>SUM(D136:D140)</f>
        <v>1136465817</v>
      </c>
      <c r="E141" s="63">
        <f>SUM(E136:E140)</f>
        <v>1214849074</v>
      </c>
      <c r="F141" s="63">
        <f>SUM(F136:F140)</f>
        <v>1200845902</v>
      </c>
      <c r="G141" s="45">
        <f t="shared" si="25"/>
        <v>1.0566493809465807</v>
      </c>
      <c r="H141" s="30">
        <f t="shared" si="26"/>
        <v>0.9884733237241616</v>
      </c>
      <c r="I141" s="50">
        <f>SUM(I136:I140)</f>
        <v>-184519981</v>
      </c>
      <c r="J141" s="49">
        <f>SUM(J136:J140)</f>
        <v>198523153</v>
      </c>
      <c r="K141" s="64">
        <f t="shared" si="28"/>
        <v>0.01152667627583836</v>
      </c>
    </row>
    <row r="142" spans="1:11" s="10" customFormat="1" ht="12.75">
      <c r="A142" s="55" t="s">
        <v>33</v>
      </c>
      <c r="B142" s="56" t="s">
        <v>269</v>
      </c>
      <c r="C142" s="19" t="s">
        <v>270</v>
      </c>
      <c r="D142" s="20">
        <v>1719436744</v>
      </c>
      <c r="E142" s="20">
        <v>1781616433</v>
      </c>
      <c r="F142" s="20">
        <v>1565671410</v>
      </c>
      <c r="G142" s="44">
        <f aca="true" t="shared" si="33" ref="G142:G173">IF($D142=0,0,$F142/$D142)</f>
        <v>0.9105722647043769</v>
      </c>
      <c r="H142" s="22">
        <f aca="true" t="shared" si="34" ref="H142:H173">IF($E142=0,0,$F142/$E142)</f>
        <v>0.8787926407726393</v>
      </c>
      <c r="I142" s="57">
        <f t="shared" si="31"/>
        <v>0</v>
      </c>
      <c r="J142" s="58">
        <f>IF($F142&lt;=$E142,$E142-$F142,0)</f>
        <v>215945023</v>
      </c>
      <c r="K142" s="59">
        <f aca="true" t="shared" si="35" ref="K142:K173">IF($E142=0,0,($E142-$F142)/$E142)</f>
        <v>0.1212073592273607</v>
      </c>
    </row>
    <row r="143" spans="1:11" s="10" customFormat="1" ht="12.75">
      <c r="A143" s="55" t="s">
        <v>33</v>
      </c>
      <c r="B143" s="56" t="s">
        <v>271</v>
      </c>
      <c r="C143" s="19" t="s">
        <v>272</v>
      </c>
      <c r="D143" s="20">
        <v>53448893</v>
      </c>
      <c r="E143" s="20">
        <v>67010092</v>
      </c>
      <c r="F143" s="20">
        <v>45356145</v>
      </c>
      <c r="G143" s="44">
        <f t="shared" si="33"/>
        <v>0.848589043743151</v>
      </c>
      <c r="H143" s="22">
        <f t="shared" si="34"/>
        <v>0.6768554354469473</v>
      </c>
      <c r="I143" s="57">
        <f t="shared" si="31"/>
        <v>0</v>
      </c>
      <c r="J143" s="58">
        <f>IF($F143&lt;=$E143,$E143-$F143,0)</f>
        <v>21653947</v>
      </c>
      <c r="K143" s="59">
        <f t="shared" si="35"/>
        <v>0.3231445645530527</v>
      </c>
    </row>
    <row r="144" spans="1:11" s="10" customFormat="1" ht="12.75">
      <c r="A144" s="55" t="s">
        <v>33</v>
      </c>
      <c r="B144" s="56" t="s">
        <v>273</v>
      </c>
      <c r="C144" s="19" t="s">
        <v>274</v>
      </c>
      <c r="D144" s="20">
        <v>100132440</v>
      </c>
      <c r="E144" s="20">
        <v>141890308</v>
      </c>
      <c r="F144" s="20">
        <v>94567525</v>
      </c>
      <c r="G144" s="44">
        <f t="shared" si="33"/>
        <v>0.9444244542527876</v>
      </c>
      <c r="H144" s="22">
        <f t="shared" si="34"/>
        <v>0.6664833302074444</v>
      </c>
      <c r="I144" s="57">
        <f t="shared" si="31"/>
        <v>0</v>
      </c>
      <c r="J144" s="58">
        <f>IF($F144&lt;=$E144,$E144-$F144,0)</f>
        <v>47322783</v>
      </c>
      <c r="K144" s="59">
        <f t="shared" si="35"/>
        <v>0.3335166697925555</v>
      </c>
    </row>
    <row r="145" spans="1:11" s="10" customFormat="1" ht="12.75">
      <c r="A145" s="55" t="s">
        <v>52</v>
      </c>
      <c r="B145" s="56" t="s">
        <v>275</v>
      </c>
      <c r="C145" s="19" t="s">
        <v>276</v>
      </c>
      <c r="D145" s="20">
        <v>200671678</v>
      </c>
      <c r="E145" s="20">
        <v>232105286</v>
      </c>
      <c r="F145" s="20">
        <v>157976745</v>
      </c>
      <c r="G145" s="44">
        <f t="shared" si="33"/>
        <v>0.7872398665047292</v>
      </c>
      <c r="H145" s="22">
        <f t="shared" si="34"/>
        <v>0.6806253649906103</v>
      </c>
      <c r="I145" s="57">
        <f t="shared" si="31"/>
        <v>0</v>
      </c>
      <c r="J145" s="58">
        <f>IF($F145&lt;=$E145,$E145-$F145,0)</f>
        <v>74128541</v>
      </c>
      <c r="K145" s="59">
        <f t="shared" si="35"/>
        <v>0.3193746350093897</v>
      </c>
    </row>
    <row r="146" spans="1:11" s="10" customFormat="1" ht="12.75">
      <c r="A146" s="60"/>
      <c r="B146" s="61" t="s">
        <v>277</v>
      </c>
      <c r="C146" s="62"/>
      <c r="D146" s="63">
        <f>SUM(D142:D145)</f>
        <v>2073689755</v>
      </c>
      <c r="E146" s="63">
        <f>SUM(E142:E145)</f>
        <v>2222622119</v>
      </c>
      <c r="F146" s="63">
        <f>SUM(F142:F145)</f>
        <v>1863571825</v>
      </c>
      <c r="G146" s="45">
        <f t="shared" si="33"/>
        <v>0.898674365587537</v>
      </c>
      <c r="H146" s="30">
        <f t="shared" si="34"/>
        <v>0.8384564380374548</v>
      </c>
      <c r="I146" s="50">
        <f>SUM(I142:I145)</f>
        <v>0</v>
      </c>
      <c r="J146" s="49">
        <f>SUM(J142:J145)</f>
        <v>359050294</v>
      </c>
      <c r="K146" s="64">
        <f t="shared" si="35"/>
        <v>0.16154356196254518</v>
      </c>
    </row>
    <row r="147" spans="1:11" s="10" customFormat="1" ht="12.75">
      <c r="A147" s="55" t="s">
        <v>33</v>
      </c>
      <c r="B147" s="56" t="s">
        <v>278</v>
      </c>
      <c r="C147" s="19" t="s">
        <v>279</v>
      </c>
      <c r="D147" s="20">
        <v>91326990</v>
      </c>
      <c r="E147" s="20">
        <v>103356125</v>
      </c>
      <c r="F147" s="20">
        <v>69814755</v>
      </c>
      <c r="G147" s="44">
        <f t="shared" si="33"/>
        <v>0.7644482206191182</v>
      </c>
      <c r="H147" s="22">
        <f t="shared" si="34"/>
        <v>0.6754776748838058</v>
      </c>
      <c r="I147" s="57">
        <f t="shared" si="31"/>
        <v>0</v>
      </c>
      <c r="J147" s="58">
        <f aca="true" t="shared" si="36" ref="J147:J152">IF($F147&lt;=$E147,$E147-$F147,0)</f>
        <v>33541370</v>
      </c>
      <c r="K147" s="59">
        <f t="shared" si="35"/>
        <v>0.3245223251161941</v>
      </c>
    </row>
    <row r="148" spans="1:11" s="10" customFormat="1" ht="12.75">
      <c r="A148" s="55" t="s">
        <v>33</v>
      </c>
      <c r="B148" s="56" t="s">
        <v>280</v>
      </c>
      <c r="C148" s="19" t="s">
        <v>281</v>
      </c>
      <c r="D148" s="20">
        <v>141283118</v>
      </c>
      <c r="E148" s="20">
        <v>149134907</v>
      </c>
      <c r="F148" s="20">
        <v>114109214</v>
      </c>
      <c r="G148" s="44">
        <f t="shared" si="33"/>
        <v>0.8076634746976634</v>
      </c>
      <c r="H148" s="22">
        <f t="shared" si="34"/>
        <v>0.7651408801294254</v>
      </c>
      <c r="I148" s="57">
        <f t="shared" si="31"/>
        <v>0</v>
      </c>
      <c r="J148" s="58">
        <f t="shared" si="36"/>
        <v>35025693</v>
      </c>
      <c r="K148" s="59">
        <f t="shared" si="35"/>
        <v>0.23485911987057465</v>
      </c>
    </row>
    <row r="149" spans="1:11" s="10" customFormat="1" ht="12.75">
      <c r="A149" s="55" t="s">
        <v>33</v>
      </c>
      <c r="B149" s="56" t="s">
        <v>282</v>
      </c>
      <c r="C149" s="19" t="s">
        <v>283</v>
      </c>
      <c r="D149" s="20">
        <v>405350280</v>
      </c>
      <c r="E149" s="20">
        <v>411267462</v>
      </c>
      <c r="F149" s="20">
        <v>921423696</v>
      </c>
      <c r="G149" s="44">
        <f t="shared" si="33"/>
        <v>2.2731542112170247</v>
      </c>
      <c r="H149" s="22">
        <f t="shared" si="34"/>
        <v>2.24044881041428</v>
      </c>
      <c r="I149" s="57">
        <f t="shared" si="31"/>
        <v>-510156234</v>
      </c>
      <c r="J149" s="58">
        <f t="shared" si="36"/>
        <v>0</v>
      </c>
      <c r="K149" s="59">
        <f t="shared" si="35"/>
        <v>-1.2404488104142797</v>
      </c>
    </row>
    <row r="150" spans="1:11" s="10" customFormat="1" ht="12.75">
      <c r="A150" s="55" t="s">
        <v>33</v>
      </c>
      <c r="B150" s="56" t="s">
        <v>284</v>
      </c>
      <c r="C150" s="19" t="s">
        <v>285</v>
      </c>
      <c r="D150" s="20">
        <v>209538941</v>
      </c>
      <c r="E150" s="20">
        <v>163950243</v>
      </c>
      <c r="F150" s="20">
        <v>154022083</v>
      </c>
      <c r="G150" s="44">
        <f t="shared" si="33"/>
        <v>0.7350523118278048</v>
      </c>
      <c r="H150" s="22">
        <f t="shared" si="34"/>
        <v>0.9394440665757354</v>
      </c>
      <c r="I150" s="57">
        <f t="shared" si="31"/>
        <v>0</v>
      </c>
      <c r="J150" s="58">
        <f t="shared" si="36"/>
        <v>9928160</v>
      </c>
      <c r="K150" s="59">
        <f t="shared" si="35"/>
        <v>0.06055593342426458</v>
      </c>
    </row>
    <row r="151" spans="1:11" s="10" customFormat="1" ht="12.75">
      <c r="A151" s="55" t="s">
        <v>33</v>
      </c>
      <c r="B151" s="56" t="s">
        <v>286</v>
      </c>
      <c r="C151" s="19" t="s">
        <v>287</v>
      </c>
      <c r="D151" s="20">
        <v>241439229</v>
      </c>
      <c r="E151" s="20">
        <v>248505000</v>
      </c>
      <c r="F151" s="20">
        <v>174201245</v>
      </c>
      <c r="G151" s="44">
        <f t="shared" si="33"/>
        <v>0.7215117680813999</v>
      </c>
      <c r="H151" s="22">
        <f t="shared" si="34"/>
        <v>0.7009969417114343</v>
      </c>
      <c r="I151" s="57">
        <f t="shared" si="31"/>
        <v>0</v>
      </c>
      <c r="J151" s="58">
        <f t="shared" si="36"/>
        <v>74303755</v>
      </c>
      <c r="K151" s="59">
        <f t="shared" si="35"/>
        <v>0.2990030582885656</v>
      </c>
    </row>
    <row r="152" spans="1:11" s="10" customFormat="1" ht="12.75">
      <c r="A152" s="55" t="s">
        <v>52</v>
      </c>
      <c r="B152" s="56" t="s">
        <v>288</v>
      </c>
      <c r="C152" s="19" t="s">
        <v>289</v>
      </c>
      <c r="D152" s="20">
        <v>783777750</v>
      </c>
      <c r="E152" s="20">
        <v>812104816</v>
      </c>
      <c r="F152" s="20">
        <v>775495617</v>
      </c>
      <c r="G152" s="44">
        <f t="shared" si="33"/>
        <v>0.9894330593079479</v>
      </c>
      <c r="H152" s="22">
        <f t="shared" si="34"/>
        <v>0.9549205985745565</v>
      </c>
      <c r="I152" s="57">
        <f t="shared" si="31"/>
        <v>0</v>
      </c>
      <c r="J152" s="58">
        <f t="shared" si="36"/>
        <v>36609199</v>
      </c>
      <c r="K152" s="59">
        <f t="shared" si="35"/>
        <v>0.04507940142544358</v>
      </c>
    </row>
    <row r="153" spans="1:11" s="10" customFormat="1" ht="12.75">
      <c r="A153" s="60"/>
      <c r="B153" s="61" t="s">
        <v>290</v>
      </c>
      <c r="C153" s="62"/>
      <c r="D153" s="63">
        <f>SUM(D147:D152)</f>
        <v>1872716308</v>
      </c>
      <c r="E153" s="63">
        <f>SUM(E147:E152)</f>
        <v>1888318553</v>
      </c>
      <c r="F153" s="63">
        <f>SUM(F147:F152)</f>
        <v>2209066610</v>
      </c>
      <c r="G153" s="45">
        <f t="shared" si="33"/>
        <v>1.1796055817761373</v>
      </c>
      <c r="H153" s="30">
        <f t="shared" si="34"/>
        <v>1.1698590825633857</v>
      </c>
      <c r="I153" s="50">
        <f>SUM(I147:I152)</f>
        <v>-510156234</v>
      </c>
      <c r="J153" s="49">
        <f>SUM(J147:J152)</f>
        <v>189408177</v>
      </c>
      <c r="K153" s="64">
        <f t="shared" si="35"/>
        <v>-0.1698590825633857</v>
      </c>
    </row>
    <row r="154" spans="1:11" s="10" customFormat="1" ht="12.75">
      <c r="A154" s="55" t="s">
        <v>33</v>
      </c>
      <c r="B154" s="56" t="s">
        <v>291</v>
      </c>
      <c r="C154" s="19" t="s">
        <v>292</v>
      </c>
      <c r="D154" s="20">
        <v>107834473</v>
      </c>
      <c r="E154" s="20">
        <v>111621002</v>
      </c>
      <c r="F154" s="20">
        <v>68487719</v>
      </c>
      <c r="G154" s="44">
        <f t="shared" si="33"/>
        <v>0.6351189660842502</v>
      </c>
      <c r="H154" s="22">
        <f t="shared" si="34"/>
        <v>0.6135737699254841</v>
      </c>
      <c r="I154" s="57">
        <f aca="true" t="shared" si="37" ref="I154:I159">IF($F154&gt;$E154,$E154-$F154,0)</f>
        <v>0</v>
      </c>
      <c r="J154" s="58">
        <f aca="true" t="shared" si="38" ref="J154:J159">IF($F154&lt;=$E154,$E154-$F154,0)</f>
        <v>43133283</v>
      </c>
      <c r="K154" s="59">
        <f t="shared" si="35"/>
        <v>0.38642623007451593</v>
      </c>
    </row>
    <row r="155" spans="1:11" s="10" customFormat="1" ht="12.75">
      <c r="A155" s="55" t="s">
        <v>33</v>
      </c>
      <c r="B155" s="56" t="s">
        <v>293</v>
      </c>
      <c r="C155" s="19" t="s">
        <v>294</v>
      </c>
      <c r="D155" s="20">
        <v>132369316</v>
      </c>
      <c r="E155" s="20">
        <v>178452059</v>
      </c>
      <c r="F155" s="20">
        <v>139545883</v>
      </c>
      <c r="G155" s="44">
        <f t="shared" si="33"/>
        <v>1.0542162429848922</v>
      </c>
      <c r="H155" s="22">
        <f t="shared" si="34"/>
        <v>0.7819796744401811</v>
      </c>
      <c r="I155" s="57">
        <f t="shared" si="37"/>
        <v>0</v>
      </c>
      <c r="J155" s="58">
        <f t="shared" si="38"/>
        <v>38906176</v>
      </c>
      <c r="K155" s="59">
        <f t="shared" si="35"/>
        <v>0.21802032555981884</v>
      </c>
    </row>
    <row r="156" spans="1:11" s="10" customFormat="1" ht="12.75">
      <c r="A156" s="55" t="s">
        <v>33</v>
      </c>
      <c r="B156" s="56" t="s">
        <v>295</v>
      </c>
      <c r="C156" s="19" t="s">
        <v>296</v>
      </c>
      <c r="D156" s="20">
        <v>36913000</v>
      </c>
      <c r="E156" s="20">
        <v>36578000</v>
      </c>
      <c r="F156" s="20">
        <v>31667342</v>
      </c>
      <c r="G156" s="44">
        <f t="shared" si="33"/>
        <v>0.8578913120039011</v>
      </c>
      <c r="H156" s="22">
        <f t="shared" si="34"/>
        <v>0.8657483186614905</v>
      </c>
      <c r="I156" s="57">
        <f t="shared" si="37"/>
        <v>0</v>
      </c>
      <c r="J156" s="58">
        <f t="shared" si="38"/>
        <v>4910658</v>
      </c>
      <c r="K156" s="59">
        <f t="shared" si="35"/>
        <v>0.13425168133850948</v>
      </c>
    </row>
    <row r="157" spans="1:11" s="10" customFormat="1" ht="12.75">
      <c r="A157" s="55" t="s">
        <v>33</v>
      </c>
      <c r="B157" s="56" t="s">
        <v>297</v>
      </c>
      <c r="C157" s="19" t="s">
        <v>298</v>
      </c>
      <c r="D157" s="20">
        <v>35214815</v>
      </c>
      <c r="E157" s="20">
        <v>58355900</v>
      </c>
      <c r="F157" s="20">
        <v>89929760</v>
      </c>
      <c r="G157" s="44">
        <f t="shared" si="33"/>
        <v>2.5537479041136524</v>
      </c>
      <c r="H157" s="22">
        <f t="shared" si="34"/>
        <v>1.5410568597176977</v>
      </c>
      <c r="I157" s="57">
        <f t="shared" si="37"/>
        <v>-31573860</v>
      </c>
      <c r="J157" s="58">
        <f t="shared" si="38"/>
        <v>0</v>
      </c>
      <c r="K157" s="59">
        <f t="shared" si="35"/>
        <v>-0.5410568597176978</v>
      </c>
    </row>
    <row r="158" spans="1:11" s="10" customFormat="1" ht="12.75">
      <c r="A158" s="55" t="s">
        <v>33</v>
      </c>
      <c r="B158" s="56" t="s">
        <v>299</v>
      </c>
      <c r="C158" s="19" t="s">
        <v>300</v>
      </c>
      <c r="D158" s="20">
        <v>113825585</v>
      </c>
      <c r="E158" s="20">
        <v>114302001</v>
      </c>
      <c r="F158" s="20">
        <v>92139798</v>
      </c>
      <c r="G158" s="44">
        <f t="shared" si="33"/>
        <v>0.8094823145429035</v>
      </c>
      <c r="H158" s="22">
        <f t="shared" si="34"/>
        <v>0.8061083550059636</v>
      </c>
      <c r="I158" s="57">
        <f t="shared" si="37"/>
        <v>0</v>
      </c>
      <c r="J158" s="58">
        <f t="shared" si="38"/>
        <v>22162203</v>
      </c>
      <c r="K158" s="59">
        <f t="shared" si="35"/>
        <v>0.19389164499403647</v>
      </c>
    </row>
    <row r="159" spans="1:11" s="10" customFormat="1" ht="12.75">
      <c r="A159" s="55" t="s">
        <v>52</v>
      </c>
      <c r="B159" s="56" t="s">
        <v>301</v>
      </c>
      <c r="C159" s="19" t="s">
        <v>302</v>
      </c>
      <c r="D159" s="20">
        <v>466801826</v>
      </c>
      <c r="E159" s="20">
        <v>592016000</v>
      </c>
      <c r="F159" s="20">
        <v>398324866</v>
      </c>
      <c r="G159" s="44">
        <f t="shared" si="33"/>
        <v>0.8533061436653421</v>
      </c>
      <c r="H159" s="22">
        <f t="shared" si="34"/>
        <v>0.6728278728953272</v>
      </c>
      <c r="I159" s="57">
        <f t="shared" si="37"/>
        <v>0</v>
      </c>
      <c r="J159" s="58">
        <f t="shared" si="38"/>
        <v>193691134</v>
      </c>
      <c r="K159" s="59">
        <f t="shared" si="35"/>
        <v>0.32717212710467286</v>
      </c>
    </row>
    <row r="160" spans="1:11" s="10" customFormat="1" ht="12.75">
      <c r="A160" s="60"/>
      <c r="B160" s="61" t="s">
        <v>303</v>
      </c>
      <c r="C160" s="62"/>
      <c r="D160" s="63">
        <f>SUM(D154:D159)</f>
        <v>892959015</v>
      </c>
      <c r="E160" s="63">
        <f>SUM(E154:E159)</f>
        <v>1091324962</v>
      </c>
      <c r="F160" s="63">
        <f>SUM(F154:F159)</f>
        <v>820095368</v>
      </c>
      <c r="G160" s="45">
        <f t="shared" si="33"/>
        <v>0.9184020254277852</v>
      </c>
      <c r="H160" s="30">
        <f t="shared" si="34"/>
        <v>0.7514676164806721</v>
      </c>
      <c r="I160" s="50">
        <f>SUM(I154:I159)</f>
        <v>-31573860</v>
      </c>
      <c r="J160" s="49">
        <f>SUM(J154:J159)</f>
        <v>302803454</v>
      </c>
      <c r="K160" s="64">
        <f t="shared" si="35"/>
        <v>0.24853238351932794</v>
      </c>
    </row>
    <row r="161" spans="1:11" s="10" customFormat="1" ht="12.75">
      <c r="A161" s="55" t="s">
        <v>33</v>
      </c>
      <c r="B161" s="56" t="s">
        <v>304</v>
      </c>
      <c r="C161" s="19" t="s">
        <v>305</v>
      </c>
      <c r="D161" s="20">
        <v>71328896</v>
      </c>
      <c r="E161" s="20">
        <v>94756000</v>
      </c>
      <c r="F161" s="20">
        <v>83631818</v>
      </c>
      <c r="G161" s="44">
        <f t="shared" si="33"/>
        <v>1.1724815984814907</v>
      </c>
      <c r="H161" s="22">
        <f t="shared" si="34"/>
        <v>0.8826018194098527</v>
      </c>
      <c r="I161" s="57">
        <f aca="true" t="shared" si="39" ref="I161:I167">IF($F161&gt;$E161,$E161-$F161,0)</f>
        <v>0</v>
      </c>
      <c r="J161" s="58">
        <f aca="true" t="shared" si="40" ref="J161:J167">IF($F161&lt;=$E161,$E161-$F161,0)</f>
        <v>11124182</v>
      </c>
      <c r="K161" s="59">
        <f t="shared" si="35"/>
        <v>0.11739818059014732</v>
      </c>
    </row>
    <row r="162" spans="1:11" s="10" customFormat="1" ht="12.75">
      <c r="A162" s="55" t="s">
        <v>33</v>
      </c>
      <c r="B162" s="56" t="s">
        <v>306</v>
      </c>
      <c r="C162" s="19" t="s">
        <v>307</v>
      </c>
      <c r="D162" s="20">
        <v>2018776900</v>
      </c>
      <c r="E162" s="20">
        <v>2290855305</v>
      </c>
      <c r="F162" s="20">
        <v>2168945243</v>
      </c>
      <c r="G162" s="44">
        <f t="shared" si="33"/>
        <v>1.0743858040975207</v>
      </c>
      <c r="H162" s="22">
        <f t="shared" si="34"/>
        <v>0.9467840409938069</v>
      </c>
      <c r="I162" s="57">
        <f t="shared" si="39"/>
        <v>0</v>
      </c>
      <c r="J162" s="58">
        <f t="shared" si="40"/>
        <v>121910062</v>
      </c>
      <c r="K162" s="59">
        <f t="shared" si="35"/>
        <v>0.0532159590061931</v>
      </c>
    </row>
    <row r="163" spans="1:11" s="10" customFormat="1" ht="12.75">
      <c r="A163" s="55" t="s">
        <v>33</v>
      </c>
      <c r="B163" s="56" t="s">
        <v>308</v>
      </c>
      <c r="C163" s="19" t="s">
        <v>309</v>
      </c>
      <c r="D163" s="20">
        <v>68949998</v>
      </c>
      <c r="E163" s="20">
        <v>41353000</v>
      </c>
      <c r="F163" s="20">
        <v>42223871</v>
      </c>
      <c r="G163" s="44">
        <f t="shared" si="33"/>
        <v>0.6123839336442041</v>
      </c>
      <c r="H163" s="22">
        <f t="shared" si="34"/>
        <v>1.0210594394602568</v>
      </c>
      <c r="I163" s="57">
        <f t="shared" si="39"/>
        <v>-870871</v>
      </c>
      <c r="J163" s="58">
        <f t="shared" si="40"/>
        <v>0</v>
      </c>
      <c r="K163" s="59">
        <f t="shared" si="35"/>
        <v>-0.021059439460256815</v>
      </c>
    </row>
    <row r="164" spans="1:11" s="10" customFormat="1" ht="12.75">
      <c r="A164" s="55" t="s">
        <v>33</v>
      </c>
      <c r="B164" s="56" t="s">
        <v>310</v>
      </c>
      <c r="C164" s="19" t="s">
        <v>311</v>
      </c>
      <c r="D164" s="20">
        <v>246267299</v>
      </c>
      <c r="E164" s="20">
        <v>250977873</v>
      </c>
      <c r="F164" s="20">
        <v>213694115</v>
      </c>
      <c r="G164" s="44">
        <f t="shared" si="33"/>
        <v>0.8677324024250577</v>
      </c>
      <c r="H164" s="22">
        <f t="shared" si="34"/>
        <v>0.8514460356431501</v>
      </c>
      <c r="I164" s="57">
        <f t="shared" si="39"/>
        <v>0</v>
      </c>
      <c r="J164" s="58">
        <f t="shared" si="40"/>
        <v>37283758</v>
      </c>
      <c r="K164" s="59">
        <f t="shared" si="35"/>
        <v>0.1485539643568499</v>
      </c>
    </row>
    <row r="165" spans="1:11" s="10" customFormat="1" ht="12.75">
      <c r="A165" s="55" t="s">
        <v>33</v>
      </c>
      <c r="B165" s="56" t="s">
        <v>312</v>
      </c>
      <c r="C165" s="19" t="s">
        <v>313</v>
      </c>
      <c r="D165" s="20">
        <v>122822000</v>
      </c>
      <c r="E165" s="20">
        <v>126908673</v>
      </c>
      <c r="F165" s="20">
        <v>90632264</v>
      </c>
      <c r="G165" s="44">
        <f t="shared" si="33"/>
        <v>0.7379155525882986</v>
      </c>
      <c r="H165" s="22">
        <f t="shared" si="34"/>
        <v>0.7141534290568148</v>
      </c>
      <c r="I165" s="57">
        <f t="shared" si="39"/>
        <v>0</v>
      </c>
      <c r="J165" s="58">
        <f t="shared" si="40"/>
        <v>36276409</v>
      </c>
      <c r="K165" s="59">
        <f t="shared" si="35"/>
        <v>0.2858465709431853</v>
      </c>
    </row>
    <row r="166" spans="1:11" s="10" customFormat="1" ht="12.75">
      <c r="A166" s="55" t="s">
        <v>33</v>
      </c>
      <c r="B166" s="56" t="s">
        <v>314</v>
      </c>
      <c r="C166" s="19" t="s">
        <v>315</v>
      </c>
      <c r="D166" s="20">
        <v>73268000</v>
      </c>
      <c r="E166" s="20">
        <v>79135000</v>
      </c>
      <c r="F166" s="20">
        <v>119782223</v>
      </c>
      <c r="G166" s="44">
        <f t="shared" si="33"/>
        <v>1.6348504531309713</v>
      </c>
      <c r="H166" s="22">
        <f t="shared" si="34"/>
        <v>1.513644063941366</v>
      </c>
      <c r="I166" s="57">
        <f t="shared" si="39"/>
        <v>-40647223</v>
      </c>
      <c r="J166" s="58">
        <f t="shared" si="40"/>
        <v>0</v>
      </c>
      <c r="K166" s="59">
        <f t="shared" si="35"/>
        <v>-0.513644063941366</v>
      </c>
    </row>
    <row r="167" spans="1:11" s="10" customFormat="1" ht="12.75">
      <c r="A167" s="55" t="s">
        <v>52</v>
      </c>
      <c r="B167" s="56" t="s">
        <v>316</v>
      </c>
      <c r="C167" s="19" t="s">
        <v>317</v>
      </c>
      <c r="D167" s="20">
        <v>733415568</v>
      </c>
      <c r="E167" s="20">
        <v>853592561</v>
      </c>
      <c r="F167" s="20">
        <v>612312837</v>
      </c>
      <c r="G167" s="44">
        <f t="shared" si="33"/>
        <v>0.8348784287055112</v>
      </c>
      <c r="H167" s="22">
        <f t="shared" si="34"/>
        <v>0.7173361917337515</v>
      </c>
      <c r="I167" s="57">
        <f t="shared" si="39"/>
        <v>0</v>
      </c>
      <c r="J167" s="58">
        <f t="shared" si="40"/>
        <v>241279724</v>
      </c>
      <c r="K167" s="59">
        <f t="shared" si="35"/>
        <v>0.2826638082662485</v>
      </c>
    </row>
    <row r="168" spans="1:11" s="10" customFormat="1" ht="12.75">
      <c r="A168" s="60"/>
      <c r="B168" s="61" t="s">
        <v>318</v>
      </c>
      <c r="C168" s="62"/>
      <c r="D168" s="63">
        <f>SUM(D161:D167)</f>
        <v>3334828661</v>
      </c>
      <c r="E168" s="63">
        <f>SUM(E161:E167)</f>
        <v>3737578412</v>
      </c>
      <c r="F168" s="63">
        <f>SUM(F161:F167)</f>
        <v>3331222371</v>
      </c>
      <c r="G168" s="45">
        <f t="shared" si="33"/>
        <v>0.9989185981150472</v>
      </c>
      <c r="H168" s="30">
        <f t="shared" si="34"/>
        <v>0.8912782566125331</v>
      </c>
      <c r="I168" s="50">
        <f>SUM(I161:I167)</f>
        <v>-41518094</v>
      </c>
      <c r="J168" s="49">
        <f>SUM(J161:J167)</f>
        <v>447874135</v>
      </c>
      <c r="K168" s="64">
        <f t="shared" si="35"/>
        <v>0.10872174338746689</v>
      </c>
    </row>
    <row r="169" spans="1:11" s="10" customFormat="1" ht="12.75">
      <c r="A169" s="55" t="s">
        <v>33</v>
      </c>
      <c r="B169" s="56" t="s">
        <v>319</v>
      </c>
      <c r="C169" s="19" t="s">
        <v>320</v>
      </c>
      <c r="D169" s="20">
        <v>159075359</v>
      </c>
      <c r="E169" s="20">
        <v>174377359</v>
      </c>
      <c r="F169" s="20">
        <v>140949297</v>
      </c>
      <c r="G169" s="44">
        <f t="shared" si="33"/>
        <v>0.8860536156325758</v>
      </c>
      <c r="H169" s="22">
        <f t="shared" si="34"/>
        <v>0.808300445701784</v>
      </c>
      <c r="I169" s="57">
        <f>IF($F169&gt;$E169,$E169-$F169,0)</f>
        <v>0</v>
      </c>
      <c r="J169" s="58">
        <f>IF($F169&lt;=$E169,$E169-$F169,0)</f>
        <v>33428062</v>
      </c>
      <c r="K169" s="59">
        <f t="shared" si="35"/>
        <v>0.19169955429821597</v>
      </c>
    </row>
    <row r="170" spans="1:11" s="10" customFormat="1" ht="12.75">
      <c r="A170" s="55" t="s">
        <v>33</v>
      </c>
      <c r="B170" s="56" t="s">
        <v>321</v>
      </c>
      <c r="C170" s="19" t="s">
        <v>322</v>
      </c>
      <c r="D170" s="20">
        <v>1376762697</v>
      </c>
      <c r="E170" s="20">
        <v>1251738854</v>
      </c>
      <c r="F170" s="20">
        <v>935037697</v>
      </c>
      <c r="G170" s="44">
        <f t="shared" si="33"/>
        <v>0.6791567632079735</v>
      </c>
      <c r="H170" s="22">
        <f t="shared" si="34"/>
        <v>0.7469910309263277</v>
      </c>
      <c r="I170" s="57">
        <f>IF($F170&gt;$E170,$E170-$F170,0)</f>
        <v>0</v>
      </c>
      <c r="J170" s="58">
        <f>IF($F170&lt;=$E170,$E170-$F170,0)</f>
        <v>316701157</v>
      </c>
      <c r="K170" s="59">
        <f t="shared" si="35"/>
        <v>0.2530089690736723</v>
      </c>
    </row>
    <row r="171" spans="1:11" s="10" customFormat="1" ht="12.75">
      <c r="A171" s="55" t="s">
        <v>33</v>
      </c>
      <c r="B171" s="56" t="s">
        <v>323</v>
      </c>
      <c r="C171" s="19" t="s">
        <v>324</v>
      </c>
      <c r="D171" s="20">
        <v>108478234</v>
      </c>
      <c r="E171" s="20">
        <v>108986722</v>
      </c>
      <c r="F171" s="20">
        <v>87676679</v>
      </c>
      <c r="G171" s="44">
        <f t="shared" si="33"/>
        <v>0.8082421308591731</v>
      </c>
      <c r="H171" s="22">
        <f t="shared" si="34"/>
        <v>0.8044711997118328</v>
      </c>
      <c r="I171" s="57">
        <f>IF($F171&gt;$E171,$E171-$F171,0)</f>
        <v>0</v>
      </c>
      <c r="J171" s="58">
        <f>IF($F171&lt;=$E171,$E171-$F171,0)</f>
        <v>21310043</v>
      </c>
      <c r="K171" s="59">
        <f t="shared" si="35"/>
        <v>0.19552880028816721</v>
      </c>
    </row>
    <row r="172" spans="1:11" s="10" customFormat="1" ht="12.75">
      <c r="A172" s="55" t="s">
        <v>33</v>
      </c>
      <c r="B172" s="56" t="s">
        <v>325</v>
      </c>
      <c r="C172" s="19" t="s">
        <v>326</v>
      </c>
      <c r="D172" s="20">
        <v>103631516</v>
      </c>
      <c r="E172" s="20">
        <v>114254284</v>
      </c>
      <c r="F172" s="20">
        <v>75346026</v>
      </c>
      <c r="G172" s="44">
        <f t="shared" si="33"/>
        <v>0.7270570663078981</v>
      </c>
      <c r="H172" s="22">
        <f t="shared" si="34"/>
        <v>0.6594590886412627</v>
      </c>
      <c r="I172" s="57">
        <f>IF($F172&gt;$E172,$E172-$F172,0)</f>
        <v>0</v>
      </c>
      <c r="J172" s="58">
        <f>IF($F172&lt;=$E172,$E172-$F172,0)</f>
        <v>38908258</v>
      </c>
      <c r="K172" s="59">
        <f t="shared" si="35"/>
        <v>0.3405409113587373</v>
      </c>
    </row>
    <row r="173" spans="1:11" s="10" customFormat="1" ht="12.75">
      <c r="A173" s="55" t="s">
        <v>52</v>
      </c>
      <c r="B173" s="56" t="s">
        <v>327</v>
      </c>
      <c r="C173" s="19" t="s">
        <v>328</v>
      </c>
      <c r="D173" s="20">
        <v>691416665</v>
      </c>
      <c r="E173" s="20">
        <v>778134732</v>
      </c>
      <c r="F173" s="20">
        <v>699232062</v>
      </c>
      <c r="G173" s="44">
        <f t="shared" si="33"/>
        <v>1.0113034547699251</v>
      </c>
      <c r="H173" s="22">
        <f t="shared" si="34"/>
        <v>0.8986002465187481</v>
      </c>
      <c r="I173" s="57">
        <f>IF($F173&gt;$E173,$E173-$F173,0)</f>
        <v>0</v>
      </c>
      <c r="J173" s="58">
        <f>IF($F173&lt;=$E173,$E173-$F173,0)</f>
        <v>78902670</v>
      </c>
      <c r="K173" s="59">
        <f t="shared" si="35"/>
        <v>0.10139975348125188</v>
      </c>
    </row>
    <row r="174" spans="1:11" s="10" customFormat="1" ht="12.75">
      <c r="A174" s="60"/>
      <c r="B174" s="61" t="s">
        <v>329</v>
      </c>
      <c r="C174" s="62"/>
      <c r="D174" s="63">
        <f>SUM(D169:D173)</f>
        <v>2439364471</v>
      </c>
      <c r="E174" s="63">
        <f>SUM(E169:E173)</f>
        <v>2427491951</v>
      </c>
      <c r="F174" s="63">
        <f>SUM(F169:F173)</f>
        <v>1938241761</v>
      </c>
      <c r="G174" s="45">
        <f aca="true" t="shared" si="41" ref="G174:G182">IF($D174=0,0,$F174/$D174)</f>
        <v>0.7945683328762395</v>
      </c>
      <c r="H174" s="30">
        <f aca="true" t="shared" si="42" ref="H174:H182">IF($E174=0,0,$F174/$E174)</f>
        <v>0.7984544542780236</v>
      </c>
      <c r="I174" s="50">
        <f>SUM(I169:I173)</f>
        <v>0</v>
      </c>
      <c r="J174" s="49">
        <f>SUM(J169:J173)</f>
        <v>489250190</v>
      </c>
      <c r="K174" s="64">
        <f aca="true" t="shared" si="43" ref="K174:K182">IF($E174=0,0,($E174-$F174)/$E174)</f>
        <v>0.20154554572197633</v>
      </c>
    </row>
    <row r="175" spans="1:11" s="10" customFormat="1" ht="12.75">
      <c r="A175" s="55" t="s">
        <v>33</v>
      </c>
      <c r="B175" s="56" t="s">
        <v>330</v>
      </c>
      <c r="C175" s="19" t="s">
        <v>331</v>
      </c>
      <c r="D175" s="20">
        <v>117512000</v>
      </c>
      <c r="E175" s="20">
        <v>115799084</v>
      </c>
      <c r="F175" s="20">
        <v>89515929</v>
      </c>
      <c r="G175" s="44">
        <f t="shared" si="41"/>
        <v>0.7617598968615971</v>
      </c>
      <c r="H175" s="22">
        <f t="shared" si="42"/>
        <v>0.7730279541762178</v>
      </c>
      <c r="I175" s="57">
        <f aca="true" t="shared" si="44" ref="I175:I180">IF($F175&gt;$E175,$E175-$F175,0)</f>
        <v>0</v>
      </c>
      <c r="J175" s="58">
        <f aca="true" t="shared" si="45" ref="J175:J180">IF($F175&lt;=$E175,$E175-$F175,0)</f>
        <v>26283155</v>
      </c>
      <c r="K175" s="59">
        <f t="shared" si="43"/>
        <v>0.22697204582378216</v>
      </c>
    </row>
    <row r="176" spans="1:11" s="10" customFormat="1" ht="12.75">
      <c r="A176" s="55" t="s">
        <v>33</v>
      </c>
      <c r="B176" s="56" t="s">
        <v>332</v>
      </c>
      <c r="C176" s="19" t="s">
        <v>333</v>
      </c>
      <c r="D176" s="20">
        <v>45468248</v>
      </c>
      <c r="E176" s="20">
        <v>44240048</v>
      </c>
      <c r="F176" s="20">
        <v>28149266</v>
      </c>
      <c r="G176" s="44">
        <f t="shared" si="41"/>
        <v>0.6190972214280172</v>
      </c>
      <c r="H176" s="22">
        <f t="shared" si="42"/>
        <v>0.6362847074668635</v>
      </c>
      <c r="I176" s="57">
        <f t="shared" si="44"/>
        <v>0</v>
      </c>
      <c r="J176" s="58">
        <f t="shared" si="45"/>
        <v>16090782</v>
      </c>
      <c r="K176" s="59">
        <f t="shared" si="43"/>
        <v>0.3637152925331365</v>
      </c>
    </row>
    <row r="177" spans="1:11" s="10" customFormat="1" ht="12.75">
      <c r="A177" s="55" t="s">
        <v>33</v>
      </c>
      <c r="B177" s="56" t="s">
        <v>334</v>
      </c>
      <c r="C177" s="19" t="s">
        <v>335</v>
      </c>
      <c r="D177" s="20">
        <v>314741761</v>
      </c>
      <c r="E177" s="20">
        <v>357803173</v>
      </c>
      <c r="F177" s="20">
        <v>355284309</v>
      </c>
      <c r="G177" s="44">
        <f t="shared" si="41"/>
        <v>1.1288121025668405</v>
      </c>
      <c r="H177" s="22">
        <f t="shared" si="42"/>
        <v>0.9929601965827173</v>
      </c>
      <c r="I177" s="57">
        <f t="shared" si="44"/>
        <v>0</v>
      </c>
      <c r="J177" s="58">
        <f t="shared" si="45"/>
        <v>2518864</v>
      </c>
      <c r="K177" s="59">
        <f t="shared" si="43"/>
        <v>0.0070398034172827195</v>
      </c>
    </row>
    <row r="178" spans="1:11" s="10" customFormat="1" ht="12.75">
      <c r="A178" s="55" t="s">
        <v>33</v>
      </c>
      <c r="B178" s="56" t="s">
        <v>336</v>
      </c>
      <c r="C178" s="19" t="s">
        <v>337</v>
      </c>
      <c r="D178" s="20">
        <v>112680435</v>
      </c>
      <c r="E178" s="20">
        <v>123613561</v>
      </c>
      <c r="F178" s="20">
        <v>79672258</v>
      </c>
      <c r="G178" s="44">
        <f t="shared" si="41"/>
        <v>0.7070638128083194</v>
      </c>
      <c r="H178" s="22">
        <f t="shared" si="42"/>
        <v>0.6445268411934189</v>
      </c>
      <c r="I178" s="57">
        <f t="shared" si="44"/>
        <v>0</v>
      </c>
      <c r="J178" s="58">
        <f t="shared" si="45"/>
        <v>43941303</v>
      </c>
      <c r="K178" s="59">
        <f t="shared" si="43"/>
        <v>0.3554731588065811</v>
      </c>
    </row>
    <row r="179" spans="1:11" s="10" customFormat="1" ht="12.75">
      <c r="A179" s="55" t="s">
        <v>33</v>
      </c>
      <c r="B179" s="56" t="s">
        <v>338</v>
      </c>
      <c r="C179" s="19" t="s">
        <v>339</v>
      </c>
      <c r="D179" s="20">
        <v>171814997</v>
      </c>
      <c r="E179" s="20">
        <v>200739609</v>
      </c>
      <c r="F179" s="20">
        <v>208348752</v>
      </c>
      <c r="G179" s="44">
        <f t="shared" si="41"/>
        <v>1.212634261489991</v>
      </c>
      <c r="H179" s="22">
        <f t="shared" si="42"/>
        <v>1.0379055386124618</v>
      </c>
      <c r="I179" s="57">
        <f t="shared" si="44"/>
        <v>-7609143</v>
      </c>
      <c r="J179" s="58">
        <f t="shared" si="45"/>
        <v>0</v>
      </c>
      <c r="K179" s="59">
        <f t="shared" si="43"/>
        <v>-0.037905538612461875</v>
      </c>
    </row>
    <row r="180" spans="1:11" s="10" customFormat="1" ht="12.75">
      <c r="A180" s="55" t="s">
        <v>52</v>
      </c>
      <c r="B180" s="56" t="s">
        <v>340</v>
      </c>
      <c r="C180" s="19" t="s">
        <v>341</v>
      </c>
      <c r="D180" s="20">
        <v>439497966</v>
      </c>
      <c r="E180" s="20">
        <v>493025989</v>
      </c>
      <c r="F180" s="20">
        <v>392632602</v>
      </c>
      <c r="G180" s="44">
        <f t="shared" si="41"/>
        <v>0.8933661413122445</v>
      </c>
      <c r="H180" s="22">
        <f t="shared" si="42"/>
        <v>0.7963730325786132</v>
      </c>
      <c r="I180" s="57">
        <f t="shared" si="44"/>
        <v>0</v>
      </c>
      <c r="J180" s="58">
        <f t="shared" si="45"/>
        <v>100393387</v>
      </c>
      <c r="K180" s="59">
        <f t="shared" si="43"/>
        <v>0.20362696742138678</v>
      </c>
    </row>
    <row r="181" spans="1:11" s="10" customFormat="1" ht="12.75">
      <c r="A181" s="60"/>
      <c r="B181" s="61" t="s">
        <v>342</v>
      </c>
      <c r="C181" s="62"/>
      <c r="D181" s="63">
        <f>SUM(D175:D180)</f>
        <v>1201715407</v>
      </c>
      <c r="E181" s="63">
        <f>SUM(E175:E180)</f>
        <v>1335221464</v>
      </c>
      <c r="F181" s="63">
        <f>SUM(F175:F180)</f>
        <v>1153603116</v>
      </c>
      <c r="G181" s="45">
        <f t="shared" si="41"/>
        <v>0.9599636563534547</v>
      </c>
      <c r="H181" s="30">
        <f t="shared" si="42"/>
        <v>0.8639788582667661</v>
      </c>
      <c r="I181" s="50">
        <f>SUM(I175:I180)</f>
        <v>-7609143</v>
      </c>
      <c r="J181" s="49">
        <f>SUM(J175:J180)</f>
        <v>189227491</v>
      </c>
      <c r="K181" s="64">
        <f t="shared" si="43"/>
        <v>0.13602114173323385</v>
      </c>
    </row>
    <row r="182" spans="1:11" s="10" customFormat="1" ht="12.75">
      <c r="A182" s="68"/>
      <c r="B182" s="69" t="s">
        <v>343</v>
      </c>
      <c r="C182" s="70"/>
      <c r="D182" s="71">
        <f>SUM(D110,D112:D118,D120:D127,D129:D134,D136:D140,D142:D145,D147:D152,D154:D159,D161:D167,D169:D173,D175:D180)</f>
        <v>51038912792</v>
      </c>
      <c r="E182" s="71">
        <f>SUM(E110,E112:E118,E120:E127,E129:E134,E136:E140,E142:E145,E147:E152,E154:E159,E161:E167,E169:E173,E175:E180)</f>
        <v>52367823203</v>
      </c>
      <c r="F182" s="71">
        <f>SUM(F110,F112:F118,F120:F127,F129:F134,F136:F140,F142:F145,F147:F152,F154:F159,F161:F167,F169:F173,F175:F180)</f>
        <v>46691425298</v>
      </c>
      <c r="G182" s="72">
        <f t="shared" si="41"/>
        <v>0.9148201390629653</v>
      </c>
      <c r="H182" s="73">
        <f t="shared" si="42"/>
        <v>0.891605234706895</v>
      </c>
      <c r="I182" s="50">
        <f>I181+I174+I168+I160+I153+I146+I141+I135+I128+I119+I111</f>
        <v>-899023370</v>
      </c>
      <c r="J182" s="49">
        <f>J181+J174+J168+J160+J153+J146+J141+J135+J128+J119+J111</f>
        <v>6575421275</v>
      </c>
      <c r="K182" s="74">
        <f t="shared" si="43"/>
        <v>0.10839476529310495</v>
      </c>
    </row>
    <row r="183" spans="1:11" s="10" customFormat="1" ht="12.75">
      <c r="A183" s="52"/>
      <c r="B183" s="46"/>
      <c r="C183" s="13"/>
      <c r="D183" s="65"/>
      <c r="E183" s="65"/>
      <c r="F183" s="65"/>
      <c r="G183" s="44"/>
      <c r="H183" s="22"/>
      <c r="I183" s="66"/>
      <c r="J183" s="67"/>
      <c r="K183" s="59"/>
    </row>
    <row r="184" spans="1:11" s="10" customFormat="1" ht="12.75">
      <c r="A184" s="52"/>
      <c r="B184" s="53" t="s">
        <v>344</v>
      </c>
      <c r="C184" s="12"/>
      <c r="D184" s="65"/>
      <c r="E184" s="65"/>
      <c r="F184" s="65"/>
      <c r="G184" s="44"/>
      <c r="H184" s="22"/>
      <c r="I184" s="66"/>
      <c r="J184" s="67"/>
      <c r="K184" s="59"/>
    </row>
    <row r="185" spans="1:11" s="10" customFormat="1" ht="12.75">
      <c r="A185" s="55" t="s">
        <v>33</v>
      </c>
      <c r="B185" s="56" t="s">
        <v>345</v>
      </c>
      <c r="C185" s="19" t="s">
        <v>346</v>
      </c>
      <c r="D185" s="20">
        <v>235887528</v>
      </c>
      <c r="E185" s="20">
        <v>241365850</v>
      </c>
      <c r="F185" s="20">
        <v>161142574</v>
      </c>
      <c r="G185" s="44">
        <f aca="true" t="shared" si="46" ref="G185:G220">IF($D185=0,0,$F185/$D185)</f>
        <v>0.68313308196608</v>
      </c>
      <c r="H185" s="22">
        <f aca="true" t="shared" si="47" ref="H185:H220">IF($E185=0,0,$F185/$E185)</f>
        <v>0.6676278935068901</v>
      </c>
      <c r="I185" s="57">
        <f aca="true" t="shared" si="48" ref="I185:I218">IF($F185&gt;$E185,$E185-$F185,0)</f>
        <v>0</v>
      </c>
      <c r="J185" s="58">
        <f aca="true" t="shared" si="49" ref="J185:J190">IF($F185&lt;=$E185,$E185-$F185,0)</f>
        <v>80223276</v>
      </c>
      <c r="K185" s="59">
        <f aca="true" t="shared" si="50" ref="K185:K220">IF($E185=0,0,($E185-$F185)/$E185)</f>
        <v>0.33237210649310994</v>
      </c>
    </row>
    <row r="186" spans="1:11" s="10" customFormat="1" ht="12.75">
      <c r="A186" s="55" t="s">
        <v>33</v>
      </c>
      <c r="B186" s="56" t="s">
        <v>347</v>
      </c>
      <c r="C186" s="19" t="s">
        <v>348</v>
      </c>
      <c r="D186" s="20">
        <v>238892389</v>
      </c>
      <c r="E186" s="20">
        <v>238892389</v>
      </c>
      <c r="F186" s="20">
        <v>171828542</v>
      </c>
      <c r="G186" s="44">
        <f t="shared" si="46"/>
        <v>0.7192717303354524</v>
      </c>
      <c r="H186" s="22">
        <f t="shared" si="47"/>
        <v>0.7192717303354524</v>
      </c>
      <c r="I186" s="57">
        <f t="shared" si="48"/>
        <v>0</v>
      </c>
      <c r="J186" s="58">
        <f t="shared" si="49"/>
        <v>67063847</v>
      </c>
      <c r="K186" s="59">
        <f t="shared" si="50"/>
        <v>0.28072826966454756</v>
      </c>
    </row>
    <row r="187" spans="1:11" s="10" customFormat="1" ht="12.75">
      <c r="A187" s="55" t="s">
        <v>33</v>
      </c>
      <c r="B187" s="56" t="s">
        <v>349</v>
      </c>
      <c r="C187" s="19" t="s">
        <v>350</v>
      </c>
      <c r="D187" s="20">
        <v>860607958</v>
      </c>
      <c r="E187" s="20">
        <v>869718192</v>
      </c>
      <c r="F187" s="20">
        <v>785838113</v>
      </c>
      <c r="G187" s="44">
        <f t="shared" si="46"/>
        <v>0.9131197378493217</v>
      </c>
      <c r="H187" s="22">
        <f t="shared" si="47"/>
        <v>0.903554875853396</v>
      </c>
      <c r="I187" s="57">
        <f t="shared" si="48"/>
        <v>0</v>
      </c>
      <c r="J187" s="58">
        <f t="shared" si="49"/>
        <v>83880079</v>
      </c>
      <c r="K187" s="59">
        <f t="shared" si="50"/>
        <v>0.09644512414660403</v>
      </c>
    </row>
    <row r="188" spans="1:11" s="10" customFormat="1" ht="12.75">
      <c r="A188" s="55" t="s">
        <v>33</v>
      </c>
      <c r="B188" s="56" t="s">
        <v>351</v>
      </c>
      <c r="C188" s="19" t="s">
        <v>352</v>
      </c>
      <c r="D188" s="20">
        <v>401518186</v>
      </c>
      <c r="E188" s="20">
        <v>500951879</v>
      </c>
      <c r="F188" s="20">
        <v>387068899</v>
      </c>
      <c r="G188" s="44">
        <f t="shared" si="46"/>
        <v>0.9640133685003249</v>
      </c>
      <c r="H188" s="22">
        <f t="shared" si="47"/>
        <v>0.7726668273461053</v>
      </c>
      <c r="I188" s="57">
        <f t="shared" si="48"/>
        <v>0</v>
      </c>
      <c r="J188" s="58">
        <f t="shared" si="49"/>
        <v>113882980</v>
      </c>
      <c r="K188" s="59">
        <f t="shared" si="50"/>
        <v>0.22733317265389477</v>
      </c>
    </row>
    <row r="189" spans="1:11" s="10" customFormat="1" ht="12.75">
      <c r="A189" s="55" t="s">
        <v>33</v>
      </c>
      <c r="B189" s="56" t="s">
        <v>353</v>
      </c>
      <c r="C189" s="19" t="s">
        <v>354</v>
      </c>
      <c r="D189" s="20">
        <v>135271148</v>
      </c>
      <c r="E189" s="20">
        <v>135271148</v>
      </c>
      <c r="F189" s="20">
        <v>102281528</v>
      </c>
      <c r="G189" s="44">
        <f t="shared" si="46"/>
        <v>0.7561222737608466</v>
      </c>
      <c r="H189" s="22">
        <f t="shared" si="47"/>
        <v>0.7561222737608466</v>
      </c>
      <c r="I189" s="57">
        <f t="shared" si="48"/>
        <v>0</v>
      </c>
      <c r="J189" s="58">
        <f t="shared" si="49"/>
        <v>32989620</v>
      </c>
      <c r="K189" s="59">
        <f t="shared" si="50"/>
        <v>0.24387772623915338</v>
      </c>
    </row>
    <row r="190" spans="1:11" s="10" customFormat="1" ht="12.75">
      <c r="A190" s="55" t="s">
        <v>52</v>
      </c>
      <c r="B190" s="56" t="s">
        <v>355</v>
      </c>
      <c r="C190" s="19" t="s">
        <v>356</v>
      </c>
      <c r="D190" s="20">
        <v>1096459219</v>
      </c>
      <c r="E190" s="20">
        <v>1096459219</v>
      </c>
      <c r="F190" s="20">
        <v>757301921</v>
      </c>
      <c r="G190" s="44">
        <f t="shared" si="46"/>
        <v>0.6906795144562509</v>
      </c>
      <c r="H190" s="22">
        <f t="shared" si="47"/>
        <v>0.6906795144562509</v>
      </c>
      <c r="I190" s="57">
        <f t="shared" si="48"/>
        <v>0</v>
      </c>
      <c r="J190" s="58">
        <f t="shared" si="49"/>
        <v>339157298</v>
      </c>
      <c r="K190" s="59">
        <f t="shared" si="50"/>
        <v>0.3093204855437492</v>
      </c>
    </row>
    <row r="191" spans="1:11" s="10" customFormat="1" ht="12.75">
      <c r="A191" s="60"/>
      <c r="B191" s="61" t="s">
        <v>357</v>
      </c>
      <c r="C191" s="62"/>
      <c r="D191" s="63">
        <f>SUM(D185:D190)</f>
        <v>2968636428</v>
      </c>
      <c r="E191" s="63">
        <f>SUM(E185:E190)</f>
        <v>3082658677</v>
      </c>
      <c r="F191" s="63">
        <f>SUM(F185:F190)</f>
        <v>2365461577</v>
      </c>
      <c r="G191" s="45">
        <f t="shared" si="46"/>
        <v>0.7968175404334155</v>
      </c>
      <c r="H191" s="30">
        <f t="shared" si="47"/>
        <v>0.7673446284043467</v>
      </c>
      <c r="I191" s="50">
        <f>SUM(I185:I190)</f>
        <v>0</v>
      </c>
      <c r="J191" s="49">
        <f>SUM(J185:J190)</f>
        <v>717197100</v>
      </c>
      <c r="K191" s="64">
        <f t="shared" si="50"/>
        <v>0.2326553715956533</v>
      </c>
    </row>
    <row r="192" spans="1:11" s="10" customFormat="1" ht="12.75">
      <c r="A192" s="55" t="s">
        <v>33</v>
      </c>
      <c r="B192" s="56" t="s">
        <v>358</v>
      </c>
      <c r="C192" s="19" t="s">
        <v>359</v>
      </c>
      <c r="D192" s="20">
        <v>196275165</v>
      </c>
      <c r="E192" s="20">
        <v>196275165</v>
      </c>
      <c r="F192" s="20">
        <v>144630006</v>
      </c>
      <c r="G192" s="44">
        <f t="shared" si="46"/>
        <v>0.7368736946419074</v>
      </c>
      <c r="H192" s="22">
        <f t="shared" si="47"/>
        <v>0.7368736946419074</v>
      </c>
      <c r="I192" s="57">
        <f t="shared" si="48"/>
        <v>0</v>
      </c>
      <c r="J192" s="58">
        <f>IF($F192&lt;=$E192,$E192-$F192,0)</f>
        <v>51645159</v>
      </c>
      <c r="K192" s="59">
        <f t="shared" si="50"/>
        <v>0.26312630535809256</v>
      </c>
    </row>
    <row r="193" spans="1:11" s="10" customFormat="1" ht="12.75">
      <c r="A193" s="55" t="s">
        <v>33</v>
      </c>
      <c r="B193" s="56" t="s">
        <v>360</v>
      </c>
      <c r="C193" s="19" t="s">
        <v>361</v>
      </c>
      <c r="D193" s="20">
        <v>82185099</v>
      </c>
      <c r="E193" s="20">
        <v>82185099</v>
      </c>
      <c r="F193" s="20">
        <v>79255315</v>
      </c>
      <c r="G193" s="44">
        <f t="shared" si="46"/>
        <v>0.9643513965956286</v>
      </c>
      <c r="H193" s="22">
        <f t="shared" si="47"/>
        <v>0.9643513965956286</v>
      </c>
      <c r="I193" s="57">
        <f t="shared" si="48"/>
        <v>0</v>
      </c>
      <c r="J193" s="58">
        <f>IF($F193&lt;=$E193,$E193-$F193,0)</f>
        <v>2929784</v>
      </c>
      <c r="K193" s="59">
        <f t="shared" si="50"/>
        <v>0.03564860340437139</v>
      </c>
    </row>
    <row r="194" spans="1:11" s="10" customFormat="1" ht="12.75">
      <c r="A194" s="55" t="s">
        <v>33</v>
      </c>
      <c r="B194" s="56" t="s">
        <v>362</v>
      </c>
      <c r="C194" s="19" t="s">
        <v>363</v>
      </c>
      <c r="D194" s="20">
        <v>732120048</v>
      </c>
      <c r="E194" s="20">
        <v>704020999</v>
      </c>
      <c r="F194" s="20">
        <v>481739998</v>
      </c>
      <c r="G194" s="44">
        <f t="shared" si="46"/>
        <v>0.6580068382446481</v>
      </c>
      <c r="H194" s="22">
        <f t="shared" si="47"/>
        <v>0.6842693594143774</v>
      </c>
      <c r="I194" s="57">
        <f t="shared" si="48"/>
        <v>0</v>
      </c>
      <c r="J194" s="58">
        <f>IF($F194&lt;=$E194,$E194-$F194,0)</f>
        <v>222281001</v>
      </c>
      <c r="K194" s="59">
        <f t="shared" si="50"/>
        <v>0.31573064058562267</v>
      </c>
    </row>
    <row r="195" spans="1:11" s="10" customFormat="1" ht="12.75">
      <c r="A195" s="55" t="s">
        <v>33</v>
      </c>
      <c r="B195" s="56" t="s">
        <v>364</v>
      </c>
      <c r="C195" s="19" t="s">
        <v>365</v>
      </c>
      <c r="D195" s="20">
        <v>780478337</v>
      </c>
      <c r="E195" s="20">
        <v>780478337</v>
      </c>
      <c r="F195" s="20">
        <v>660007720</v>
      </c>
      <c r="G195" s="44">
        <f t="shared" si="46"/>
        <v>0.8456451495334713</v>
      </c>
      <c r="H195" s="22">
        <f t="shared" si="47"/>
        <v>0.8456451495334713</v>
      </c>
      <c r="I195" s="57">
        <f t="shared" si="48"/>
        <v>0</v>
      </c>
      <c r="J195" s="58">
        <f>IF($F195&lt;=$E195,$E195-$F195,0)</f>
        <v>120470617</v>
      </c>
      <c r="K195" s="59">
        <f t="shared" si="50"/>
        <v>0.15435485046652872</v>
      </c>
    </row>
    <row r="196" spans="1:11" s="10" customFormat="1" ht="12.75">
      <c r="A196" s="55" t="s">
        <v>52</v>
      </c>
      <c r="B196" s="56" t="s">
        <v>366</v>
      </c>
      <c r="C196" s="19" t="s">
        <v>367</v>
      </c>
      <c r="D196" s="20">
        <v>1571887226</v>
      </c>
      <c r="E196" s="20">
        <v>1062491734</v>
      </c>
      <c r="F196" s="20">
        <v>933804753</v>
      </c>
      <c r="G196" s="44">
        <f t="shared" si="46"/>
        <v>0.594065997581941</v>
      </c>
      <c r="H196" s="22">
        <f t="shared" si="47"/>
        <v>0.8788818991414384</v>
      </c>
      <c r="I196" s="57">
        <f t="shared" si="48"/>
        <v>0</v>
      </c>
      <c r="J196" s="58">
        <f>IF($F196&lt;=$E196,$E196-$F196,0)</f>
        <v>128686981</v>
      </c>
      <c r="K196" s="59">
        <f t="shared" si="50"/>
        <v>0.1211181008585616</v>
      </c>
    </row>
    <row r="197" spans="1:11" s="10" customFormat="1" ht="12.75">
      <c r="A197" s="60"/>
      <c r="B197" s="61" t="s">
        <v>368</v>
      </c>
      <c r="C197" s="62"/>
      <c r="D197" s="63">
        <f>SUM(D192:D196)</f>
        <v>3362945875</v>
      </c>
      <c r="E197" s="63">
        <f>SUM(E192:E196)</f>
        <v>2825451334</v>
      </c>
      <c r="F197" s="63">
        <f>SUM(F192:F196)</f>
        <v>2299437792</v>
      </c>
      <c r="G197" s="45">
        <f t="shared" si="46"/>
        <v>0.6837570027795943</v>
      </c>
      <c r="H197" s="30">
        <f t="shared" si="47"/>
        <v>0.8138302593747665</v>
      </c>
      <c r="I197" s="50">
        <f>SUM(I192:I196)</f>
        <v>0</v>
      </c>
      <c r="J197" s="49">
        <f>SUM(J192:J196)</f>
        <v>526013542</v>
      </c>
      <c r="K197" s="64">
        <f t="shared" si="50"/>
        <v>0.1861697406252335</v>
      </c>
    </row>
    <row r="198" spans="1:11" s="10" customFormat="1" ht="12.75">
      <c r="A198" s="55" t="s">
        <v>33</v>
      </c>
      <c r="B198" s="56" t="s">
        <v>369</v>
      </c>
      <c r="C198" s="19" t="s">
        <v>370</v>
      </c>
      <c r="D198" s="20">
        <v>165490105</v>
      </c>
      <c r="E198" s="20">
        <v>165490105</v>
      </c>
      <c r="F198" s="20">
        <v>140340797</v>
      </c>
      <c r="G198" s="44">
        <f t="shared" si="46"/>
        <v>0.8480313490646465</v>
      </c>
      <c r="H198" s="22">
        <f t="shared" si="47"/>
        <v>0.8480313490646465</v>
      </c>
      <c r="I198" s="57">
        <f t="shared" si="48"/>
        <v>0</v>
      </c>
      <c r="J198" s="58">
        <f aca="true" t="shared" si="51" ref="J198:J203">IF($F198&lt;=$E198,$E198-$F198,0)</f>
        <v>25149308</v>
      </c>
      <c r="K198" s="59">
        <f t="shared" si="50"/>
        <v>0.1519686509353535</v>
      </c>
    </row>
    <row r="199" spans="1:11" s="10" customFormat="1" ht="12.75">
      <c r="A199" s="55" t="s">
        <v>33</v>
      </c>
      <c r="B199" s="56" t="s">
        <v>371</v>
      </c>
      <c r="C199" s="19" t="s">
        <v>372</v>
      </c>
      <c r="D199" s="20">
        <v>123111077</v>
      </c>
      <c r="E199" s="20">
        <v>123111077</v>
      </c>
      <c r="F199" s="20">
        <v>99412450</v>
      </c>
      <c r="G199" s="44">
        <f t="shared" si="46"/>
        <v>0.8075020739197984</v>
      </c>
      <c r="H199" s="22">
        <f t="shared" si="47"/>
        <v>0.8075020739197984</v>
      </c>
      <c r="I199" s="57">
        <f t="shared" si="48"/>
        <v>0</v>
      </c>
      <c r="J199" s="58">
        <f t="shared" si="51"/>
        <v>23698627</v>
      </c>
      <c r="K199" s="59">
        <f t="shared" si="50"/>
        <v>0.19249792608020155</v>
      </c>
    </row>
    <row r="200" spans="1:11" s="10" customFormat="1" ht="12.75">
      <c r="A200" s="55" t="s">
        <v>33</v>
      </c>
      <c r="B200" s="56" t="s">
        <v>373</v>
      </c>
      <c r="C200" s="19" t="s">
        <v>374</v>
      </c>
      <c r="D200" s="20">
        <v>157166451</v>
      </c>
      <c r="E200" s="20">
        <v>157166451</v>
      </c>
      <c r="F200" s="20">
        <v>108700548</v>
      </c>
      <c r="G200" s="44">
        <f t="shared" si="46"/>
        <v>0.6916269172483891</v>
      </c>
      <c r="H200" s="22">
        <f t="shared" si="47"/>
        <v>0.6916269172483891</v>
      </c>
      <c r="I200" s="57">
        <f t="shared" si="48"/>
        <v>0</v>
      </c>
      <c r="J200" s="58">
        <f t="shared" si="51"/>
        <v>48465903</v>
      </c>
      <c r="K200" s="59">
        <f t="shared" si="50"/>
        <v>0.3083730827516109</v>
      </c>
    </row>
    <row r="201" spans="1:11" s="10" customFormat="1" ht="12.75">
      <c r="A201" s="55" t="s">
        <v>33</v>
      </c>
      <c r="B201" s="56" t="s">
        <v>375</v>
      </c>
      <c r="C201" s="19" t="s">
        <v>376</v>
      </c>
      <c r="D201" s="20">
        <v>2155178000</v>
      </c>
      <c r="E201" s="20">
        <v>2155178000</v>
      </c>
      <c r="F201" s="20">
        <v>1797463712</v>
      </c>
      <c r="G201" s="44">
        <f t="shared" si="46"/>
        <v>0.8340210005855665</v>
      </c>
      <c r="H201" s="22">
        <f t="shared" si="47"/>
        <v>0.8340210005855665</v>
      </c>
      <c r="I201" s="57">
        <f t="shared" si="48"/>
        <v>0</v>
      </c>
      <c r="J201" s="58">
        <f t="shared" si="51"/>
        <v>357714288</v>
      </c>
      <c r="K201" s="59">
        <f t="shared" si="50"/>
        <v>0.16597899941443353</v>
      </c>
    </row>
    <row r="202" spans="1:11" s="10" customFormat="1" ht="12.75">
      <c r="A202" s="55" t="s">
        <v>33</v>
      </c>
      <c r="B202" s="56" t="s">
        <v>377</v>
      </c>
      <c r="C202" s="19" t="s">
        <v>378</v>
      </c>
      <c r="D202" s="20">
        <v>332460256</v>
      </c>
      <c r="E202" s="20">
        <v>332460256</v>
      </c>
      <c r="F202" s="20">
        <v>115442220</v>
      </c>
      <c r="G202" s="44">
        <f t="shared" si="46"/>
        <v>0.3472361520409826</v>
      </c>
      <c r="H202" s="22">
        <f t="shared" si="47"/>
        <v>0.3472361520409826</v>
      </c>
      <c r="I202" s="57">
        <f t="shared" si="48"/>
        <v>0</v>
      </c>
      <c r="J202" s="58">
        <f t="shared" si="51"/>
        <v>217018036</v>
      </c>
      <c r="K202" s="59">
        <f t="shared" si="50"/>
        <v>0.6527638479590174</v>
      </c>
    </row>
    <row r="203" spans="1:11" s="10" customFormat="1" ht="12.75">
      <c r="A203" s="55" t="s">
        <v>52</v>
      </c>
      <c r="B203" s="56" t="s">
        <v>379</v>
      </c>
      <c r="C203" s="19" t="s">
        <v>380</v>
      </c>
      <c r="D203" s="20">
        <v>827068709</v>
      </c>
      <c r="E203" s="20">
        <v>827068709</v>
      </c>
      <c r="F203" s="20">
        <v>767600873</v>
      </c>
      <c r="G203" s="44">
        <f t="shared" si="46"/>
        <v>0.928098070507465</v>
      </c>
      <c r="H203" s="22">
        <f t="shared" si="47"/>
        <v>0.928098070507465</v>
      </c>
      <c r="I203" s="57">
        <f t="shared" si="48"/>
        <v>0</v>
      </c>
      <c r="J203" s="58">
        <f t="shared" si="51"/>
        <v>59467836</v>
      </c>
      <c r="K203" s="59">
        <f t="shared" si="50"/>
        <v>0.07190192949253506</v>
      </c>
    </row>
    <row r="204" spans="1:11" s="10" customFormat="1" ht="12.75">
      <c r="A204" s="60"/>
      <c r="B204" s="61" t="s">
        <v>381</v>
      </c>
      <c r="C204" s="62"/>
      <c r="D204" s="63">
        <f>SUM(D198:D203)</f>
        <v>3760474598</v>
      </c>
      <c r="E204" s="63">
        <f>SUM(E198:E203)</f>
        <v>3760474598</v>
      </c>
      <c r="F204" s="63">
        <f>SUM(F198:F203)</f>
        <v>3028960600</v>
      </c>
      <c r="G204" s="45">
        <f t="shared" si="46"/>
        <v>0.8054729585491539</v>
      </c>
      <c r="H204" s="30">
        <f t="shared" si="47"/>
        <v>0.8054729585491539</v>
      </c>
      <c r="I204" s="50">
        <f>SUM(I198:I203)</f>
        <v>0</v>
      </c>
      <c r="J204" s="49">
        <f>SUM(J198:J203)</f>
        <v>731513998</v>
      </c>
      <c r="K204" s="64">
        <f t="shared" si="50"/>
        <v>0.19452704145084615</v>
      </c>
    </row>
    <row r="205" spans="1:11" s="10" customFormat="1" ht="12.75">
      <c r="A205" s="55" t="s">
        <v>33</v>
      </c>
      <c r="B205" s="56" t="s">
        <v>382</v>
      </c>
      <c r="C205" s="19" t="s">
        <v>383</v>
      </c>
      <c r="D205" s="20">
        <v>356507779</v>
      </c>
      <c r="E205" s="20">
        <v>498587429</v>
      </c>
      <c r="F205" s="20">
        <v>9987975</v>
      </c>
      <c r="G205" s="44">
        <f t="shared" si="46"/>
        <v>0.028016148842575465</v>
      </c>
      <c r="H205" s="22">
        <f t="shared" si="47"/>
        <v>0.02003254478363513</v>
      </c>
      <c r="I205" s="57">
        <f t="shared" si="48"/>
        <v>0</v>
      </c>
      <c r="J205" s="58">
        <f aca="true" t="shared" si="52" ref="J205:J211">IF($F205&lt;=$E205,$E205-$F205,0)</f>
        <v>488599454</v>
      </c>
      <c r="K205" s="59">
        <f t="shared" si="50"/>
        <v>0.9799674552163649</v>
      </c>
    </row>
    <row r="206" spans="1:11" s="10" customFormat="1" ht="12.75">
      <c r="A206" s="55" t="s">
        <v>33</v>
      </c>
      <c r="B206" s="56" t="s">
        <v>384</v>
      </c>
      <c r="C206" s="19" t="s">
        <v>385</v>
      </c>
      <c r="D206" s="20">
        <v>436406129</v>
      </c>
      <c r="E206" s="20">
        <v>436406129</v>
      </c>
      <c r="F206" s="20">
        <v>168760102</v>
      </c>
      <c r="G206" s="44">
        <f t="shared" si="46"/>
        <v>0.3867042435602457</v>
      </c>
      <c r="H206" s="22">
        <f t="shared" si="47"/>
        <v>0.3867042435602457</v>
      </c>
      <c r="I206" s="57">
        <f t="shared" si="48"/>
        <v>0</v>
      </c>
      <c r="J206" s="58">
        <f t="shared" si="52"/>
        <v>267646027</v>
      </c>
      <c r="K206" s="59">
        <f t="shared" si="50"/>
        <v>0.6132957564397543</v>
      </c>
    </row>
    <row r="207" spans="1:11" s="10" customFormat="1" ht="12.75">
      <c r="A207" s="55" t="s">
        <v>33</v>
      </c>
      <c r="B207" s="56" t="s">
        <v>386</v>
      </c>
      <c r="C207" s="19" t="s">
        <v>387</v>
      </c>
      <c r="D207" s="20">
        <v>148381947</v>
      </c>
      <c r="E207" s="20">
        <v>144499150</v>
      </c>
      <c r="F207" s="20">
        <v>143514367</v>
      </c>
      <c r="G207" s="44">
        <f t="shared" si="46"/>
        <v>0.9671956050017324</v>
      </c>
      <c r="H207" s="22">
        <f t="shared" si="47"/>
        <v>0.9931848526444619</v>
      </c>
      <c r="I207" s="57">
        <f t="shared" si="48"/>
        <v>0</v>
      </c>
      <c r="J207" s="58">
        <f t="shared" si="52"/>
        <v>984783</v>
      </c>
      <c r="K207" s="59">
        <f t="shared" si="50"/>
        <v>0.006815147355538078</v>
      </c>
    </row>
    <row r="208" spans="1:11" s="10" customFormat="1" ht="12.75">
      <c r="A208" s="55" t="s">
        <v>33</v>
      </c>
      <c r="B208" s="56" t="s">
        <v>388</v>
      </c>
      <c r="C208" s="19" t="s">
        <v>389</v>
      </c>
      <c r="D208" s="20">
        <v>305668396</v>
      </c>
      <c r="E208" s="20">
        <v>301476396</v>
      </c>
      <c r="F208" s="20">
        <v>225026903</v>
      </c>
      <c r="G208" s="44">
        <f t="shared" si="46"/>
        <v>0.7361798142847584</v>
      </c>
      <c r="H208" s="22">
        <f t="shared" si="47"/>
        <v>0.7464163230875296</v>
      </c>
      <c r="I208" s="57">
        <f t="shared" si="48"/>
        <v>0</v>
      </c>
      <c r="J208" s="58">
        <f t="shared" si="52"/>
        <v>76449493</v>
      </c>
      <c r="K208" s="59">
        <f t="shared" si="50"/>
        <v>0.25358367691247047</v>
      </c>
    </row>
    <row r="209" spans="1:11" s="10" customFormat="1" ht="12.75">
      <c r="A209" s="55" t="s">
        <v>33</v>
      </c>
      <c r="B209" s="56" t="s">
        <v>390</v>
      </c>
      <c r="C209" s="19" t="s">
        <v>391</v>
      </c>
      <c r="D209" s="20">
        <v>231273241</v>
      </c>
      <c r="E209" s="20">
        <v>231273241</v>
      </c>
      <c r="F209" s="20">
        <v>240046891</v>
      </c>
      <c r="G209" s="44">
        <f t="shared" si="46"/>
        <v>1.037936295448897</v>
      </c>
      <c r="H209" s="22">
        <f t="shared" si="47"/>
        <v>1.037936295448897</v>
      </c>
      <c r="I209" s="57">
        <f t="shared" si="48"/>
        <v>-8773650</v>
      </c>
      <c r="J209" s="58">
        <f t="shared" si="52"/>
        <v>0</v>
      </c>
      <c r="K209" s="59">
        <f t="shared" si="50"/>
        <v>-0.03793629544889718</v>
      </c>
    </row>
    <row r="210" spans="1:11" s="10" customFormat="1" ht="12.75">
      <c r="A210" s="55" t="s">
        <v>33</v>
      </c>
      <c r="B210" s="56" t="s">
        <v>392</v>
      </c>
      <c r="C210" s="19" t="s">
        <v>393</v>
      </c>
      <c r="D210" s="20">
        <v>892701485</v>
      </c>
      <c r="E210" s="20">
        <v>892701485</v>
      </c>
      <c r="F210" s="20">
        <v>764503187</v>
      </c>
      <c r="G210" s="44">
        <f t="shared" si="46"/>
        <v>0.8563928702325392</v>
      </c>
      <c r="H210" s="22">
        <f t="shared" si="47"/>
        <v>0.8563928702325392</v>
      </c>
      <c r="I210" s="57">
        <f t="shared" si="48"/>
        <v>0</v>
      </c>
      <c r="J210" s="58">
        <f t="shared" si="52"/>
        <v>128198298</v>
      </c>
      <c r="K210" s="59">
        <f t="shared" si="50"/>
        <v>0.14360712976746084</v>
      </c>
    </row>
    <row r="211" spans="1:11" s="10" customFormat="1" ht="12.75">
      <c r="A211" s="55" t="s">
        <v>52</v>
      </c>
      <c r="B211" s="56" t="s">
        <v>394</v>
      </c>
      <c r="C211" s="19" t="s">
        <v>395</v>
      </c>
      <c r="D211" s="20">
        <v>138717369</v>
      </c>
      <c r="E211" s="20">
        <v>152114478</v>
      </c>
      <c r="F211" s="20">
        <v>120146594</v>
      </c>
      <c r="G211" s="44">
        <f t="shared" si="46"/>
        <v>0.8661250920928294</v>
      </c>
      <c r="H211" s="22">
        <f t="shared" si="47"/>
        <v>0.7898432521327786</v>
      </c>
      <c r="I211" s="57">
        <f t="shared" si="48"/>
        <v>0</v>
      </c>
      <c r="J211" s="58">
        <f t="shared" si="52"/>
        <v>31967884</v>
      </c>
      <c r="K211" s="59">
        <f t="shared" si="50"/>
        <v>0.2101567478672214</v>
      </c>
    </row>
    <row r="212" spans="1:11" s="10" customFormat="1" ht="12.75">
      <c r="A212" s="60"/>
      <c r="B212" s="61" t="s">
        <v>396</v>
      </c>
      <c r="C212" s="62"/>
      <c r="D212" s="63">
        <f>SUM(D205:D211)</f>
        <v>2509656346</v>
      </c>
      <c r="E212" s="63">
        <f>SUM(E205:E211)</f>
        <v>2657058308</v>
      </c>
      <c r="F212" s="63">
        <f>SUM(F205:F211)</f>
        <v>1671986019</v>
      </c>
      <c r="G212" s="45">
        <f t="shared" si="46"/>
        <v>0.6662211030067461</v>
      </c>
      <c r="H212" s="30">
        <f t="shared" si="47"/>
        <v>0.6292620730098032</v>
      </c>
      <c r="I212" s="50">
        <f>SUM(I205:I211)</f>
        <v>-8773650</v>
      </c>
      <c r="J212" s="49">
        <f>SUM(J205:J211)</f>
        <v>993845939</v>
      </c>
      <c r="K212" s="64">
        <f t="shared" si="50"/>
        <v>0.37073792699019686</v>
      </c>
    </row>
    <row r="213" spans="1:11" s="10" customFormat="1" ht="12.75">
      <c r="A213" s="55" t="s">
        <v>33</v>
      </c>
      <c r="B213" s="56" t="s">
        <v>397</v>
      </c>
      <c r="C213" s="19" t="s">
        <v>398</v>
      </c>
      <c r="D213" s="20">
        <v>181141325</v>
      </c>
      <c r="E213" s="20">
        <v>185319559</v>
      </c>
      <c r="F213" s="20">
        <v>147359544</v>
      </c>
      <c r="G213" s="44">
        <f t="shared" si="46"/>
        <v>0.8135059407343962</v>
      </c>
      <c r="H213" s="22">
        <f t="shared" si="47"/>
        <v>0.7951645514114352</v>
      </c>
      <c r="I213" s="57">
        <f t="shared" si="48"/>
        <v>0</v>
      </c>
      <c r="J213" s="58">
        <f aca="true" t="shared" si="53" ref="J213:J218">IF($F213&lt;=$E213,$E213-$F213,0)</f>
        <v>37960015</v>
      </c>
      <c r="K213" s="59">
        <f t="shared" si="50"/>
        <v>0.20483544858856478</v>
      </c>
    </row>
    <row r="214" spans="1:11" s="10" customFormat="1" ht="12.75">
      <c r="A214" s="55" t="s">
        <v>33</v>
      </c>
      <c r="B214" s="56" t="s">
        <v>399</v>
      </c>
      <c r="C214" s="19" t="s">
        <v>400</v>
      </c>
      <c r="D214" s="20">
        <v>278892000</v>
      </c>
      <c r="E214" s="20">
        <v>278892000</v>
      </c>
      <c r="F214" s="20">
        <v>222858128</v>
      </c>
      <c r="G214" s="44">
        <f t="shared" si="46"/>
        <v>0.7990839751588429</v>
      </c>
      <c r="H214" s="22">
        <f t="shared" si="47"/>
        <v>0.7990839751588429</v>
      </c>
      <c r="I214" s="57">
        <f t="shared" si="48"/>
        <v>0</v>
      </c>
      <c r="J214" s="58">
        <f t="shared" si="53"/>
        <v>56033872</v>
      </c>
      <c r="K214" s="59">
        <f t="shared" si="50"/>
        <v>0.20091602484115714</v>
      </c>
    </row>
    <row r="215" spans="1:11" s="10" customFormat="1" ht="12.75">
      <c r="A215" s="55" t="s">
        <v>33</v>
      </c>
      <c r="B215" s="56" t="s">
        <v>401</v>
      </c>
      <c r="C215" s="19" t="s">
        <v>402</v>
      </c>
      <c r="D215" s="20">
        <v>259328684</v>
      </c>
      <c r="E215" s="20">
        <v>259328684</v>
      </c>
      <c r="F215" s="20">
        <v>178244796</v>
      </c>
      <c r="G215" s="44">
        <f t="shared" si="46"/>
        <v>0.687331587276323</v>
      </c>
      <c r="H215" s="22">
        <f t="shared" si="47"/>
        <v>0.687331587276323</v>
      </c>
      <c r="I215" s="57">
        <f t="shared" si="48"/>
        <v>0</v>
      </c>
      <c r="J215" s="58">
        <f t="shared" si="53"/>
        <v>81083888</v>
      </c>
      <c r="K215" s="59">
        <f t="shared" si="50"/>
        <v>0.31266841272367696</v>
      </c>
    </row>
    <row r="216" spans="1:11" s="10" customFormat="1" ht="12.75">
      <c r="A216" s="55" t="s">
        <v>33</v>
      </c>
      <c r="B216" s="56" t="s">
        <v>403</v>
      </c>
      <c r="C216" s="19" t="s">
        <v>404</v>
      </c>
      <c r="D216" s="20">
        <v>80405298</v>
      </c>
      <c r="E216" s="20">
        <v>91184956</v>
      </c>
      <c r="F216" s="20">
        <v>74451481</v>
      </c>
      <c r="G216" s="44">
        <f t="shared" si="46"/>
        <v>0.9259524291546062</v>
      </c>
      <c r="H216" s="22">
        <f t="shared" si="47"/>
        <v>0.8164886431485474</v>
      </c>
      <c r="I216" s="57">
        <f t="shared" si="48"/>
        <v>0</v>
      </c>
      <c r="J216" s="58">
        <f t="shared" si="53"/>
        <v>16733475</v>
      </c>
      <c r="K216" s="59">
        <f t="shared" si="50"/>
        <v>0.18351135685145256</v>
      </c>
    </row>
    <row r="217" spans="1:11" s="10" customFormat="1" ht="12.75">
      <c r="A217" s="55" t="s">
        <v>33</v>
      </c>
      <c r="B217" s="56" t="s">
        <v>405</v>
      </c>
      <c r="C217" s="19" t="s">
        <v>406</v>
      </c>
      <c r="D217" s="20">
        <v>51200000</v>
      </c>
      <c r="E217" s="20">
        <v>51200000</v>
      </c>
      <c r="F217" s="20">
        <v>157389849</v>
      </c>
      <c r="G217" s="44">
        <f t="shared" si="46"/>
        <v>3.07402048828125</v>
      </c>
      <c r="H217" s="22">
        <f t="shared" si="47"/>
        <v>3.07402048828125</v>
      </c>
      <c r="I217" s="57">
        <f t="shared" si="48"/>
        <v>-106189849</v>
      </c>
      <c r="J217" s="58">
        <f t="shared" si="53"/>
        <v>0</v>
      </c>
      <c r="K217" s="59">
        <f t="shared" si="50"/>
        <v>-2.07402048828125</v>
      </c>
    </row>
    <row r="218" spans="1:11" s="10" customFormat="1" ht="12.75">
      <c r="A218" s="55" t="s">
        <v>52</v>
      </c>
      <c r="B218" s="56" t="s">
        <v>407</v>
      </c>
      <c r="C218" s="19" t="s">
        <v>408</v>
      </c>
      <c r="D218" s="20">
        <v>1273641599</v>
      </c>
      <c r="E218" s="20">
        <v>1273641599</v>
      </c>
      <c r="F218" s="20">
        <v>779467658</v>
      </c>
      <c r="G218" s="44">
        <f t="shared" si="46"/>
        <v>0.6119992143880972</v>
      </c>
      <c r="H218" s="22">
        <f t="shared" si="47"/>
        <v>0.6119992143880972</v>
      </c>
      <c r="I218" s="57">
        <f t="shared" si="48"/>
        <v>0</v>
      </c>
      <c r="J218" s="58">
        <f t="shared" si="53"/>
        <v>494173941</v>
      </c>
      <c r="K218" s="59">
        <f t="shared" si="50"/>
        <v>0.38800078561190277</v>
      </c>
    </row>
    <row r="219" spans="1:11" s="10" customFormat="1" ht="12.75">
      <c r="A219" s="60"/>
      <c r="B219" s="61" t="s">
        <v>409</v>
      </c>
      <c r="C219" s="62"/>
      <c r="D219" s="63">
        <f>SUM(D213:D218)</f>
        <v>2124608906</v>
      </c>
      <c r="E219" s="63">
        <f>SUM(E213:E218)</f>
        <v>2139566798</v>
      </c>
      <c r="F219" s="63">
        <f>SUM(F213:F218)</f>
        <v>1559771456</v>
      </c>
      <c r="G219" s="45">
        <f t="shared" si="46"/>
        <v>0.7341452121353388</v>
      </c>
      <c r="H219" s="30">
        <f t="shared" si="47"/>
        <v>0.7290127410174927</v>
      </c>
      <c r="I219" s="50">
        <f>SUM(I213:I218)</f>
        <v>-106189849</v>
      </c>
      <c r="J219" s="49">
        <f>SUM(J213:J218)</f>
        <v>685985191</v>
      </c>
      <c r="K219" s="64">
        <f t="shared" si="50"/>
        <v>0.27098725898250736</v>
      </c>
    </row>
    <row r="220" spans="1:11" s="10" customFormat="1" ht="12.75">
      <c r="A220" s="68"/>
      <c r="B220" s="69" t="s">
        <v>410</v>
      </c>
      <c r="C220" s="70"/>
      <c r="D220" s="71">
        <f>SUM(D185:D190,D192:D196,D198:D203,D205:D211,D213:D218)</f>
        <v>14726322153</v>
      </c>
      <c r="E220" s="71">
        <f>SUM(E185:E190,E192:E196,E198:E203,E205:E211,E213:E218)</f>
        <v>14465209715</v>
      </c>
      <c r="F220" s="71">
        <f>SUM(F185:F190,F192:F196,F198:F203,F205:F211,F213:F218)</f>
        <v>10925617444</v>
      </c>
      <c r="G220" s="72">
        <f t="shared" si="46"/>
        <v>0.7419107996204108</v>
      </c>
      <c r="H220" s="73">
        <f t="shared" si="47"/>
        <v>0.7553030795447406</v>
      </c>
      <c r="I220" s="50">
        <f>I219+I212+I204+I197+I191</f>
        <v>-114963499</v>
      </c>
      <c r="J220" s="49">
        <f>J219+J212+J204+J197+J191</f>
        <v>3654555770</v>
      </c>
      <c r="K220" s="74">
        <f t="shared" si="50"/>
        <v>0.24469692045525937</v>
      </c>
    </row>
    <row r="221" spans="1:11" s="10" customFormat="1" ht="12.75">
      <c r="A221" s="52"/>
      <c r="B221" s="46"/>
      <c r="C221" s="13"/>
      <c r="D221" s="65"/>
      <c r="E221" s="65"/>
      <c r="F221" s="65"/>
      <c r="G221" s="44"/>
      <c r="H221" s="22"/>
      <c r="I221" s="66"/>
      <c r="J221" s="67"/>
      <c r="K221" s="59"/>
    </row>
    <row r="222" spans="1:11" s="10" customFormat="1" ht="12.75">
      <c r="A222" s="52"/>
      <c r="B222" s="53" t="s">
        <v>411</v>
      </c>
      <c r="C222" s="12"/>
      <c r="D222" s="65"/>
      <c r="E222" s="65"/>
      <c r="F222" s="65"/>
      <c r="G222" s="44"/>
      <c r="H222" s="22"/>
      <c r="I222" s="66"/>
      <c r="J222" s="67"/>
      <c r="K222" s="59"/>
    </row>
    <row r="223" spans="1:11" s="10" customFormat="1" ht="12.75">
      <c r="A223" s="55" t="s">
        <v>33</v>
      </c>
      <c r="B223" s="56" t="s">
        <v>412</v>
      </c>
      <c r="C223" s="19" t="s">
        <v>413</v>
      </c>
      <c r="D223" s="20">
        <v>379660318</v>
      </c>
      <c r="E223" s="20">
        <v>367562639</v>
      </c>
      <c r="F223" s="20">
        <v>662492519</v>
      </c>
      <c r="G223" s="44">
        <f aca="true" t="shared" si="54" ref="G223:G247">IF($D223=0,0,$F223/$D223)</f>
        <v>1.7449611865941703</v>
      </c>
      <c r="H223" s="22">
        <f aca="true" t="shared" si="55" ref="H223:H247">IF($E223=0,0,$F223/$E223)</f>
        <v>1.8023935207408281</v>
      </c>
      <c r="I223" s="57">
        <f aca="true" t="shared" si="56" ref="I223:I230">IF($F223&gt;$E223,$E223-$F223,0)</f>
        <v>-294929880</v>
      </c>
      <c r="J223" s="58">
        <f aca="true" t="shared" si="57" ref="J223:J230">IF($F223&lt;=$E223,$E223-$F223,0)</f>
        <v>0</v>
      </c>
      <c r="K223" s="59">
        <f aca="true" t="shared" si="58" ref="K223:K247">IF($E223=0,0,($E223-$F223)/$E223)</f>
        <v>-0.802393520740828</v>
      </c>
    </row>
    <row r="224" spans="1:11" s="10" customFormat="1" ht="12.75">
      <c r="A224" s="55" t="s">
        <v>33</v>
      </c>
      <c r="B224" s="56" t="s">
        <v>414</v>
      </c>
      <c r="C224" s="19" t="s">
        <v>415</v>
      </c>
      <c r="D224" s="20">
        <v>509492910</v>
      </c>
      <c r="E224" s="20">
        <v>479743957</v>
      </c>
      <c r="F224" s="20">
        <v>333247714</v>
      </c>
      <c r="G224" s="44">
        <f t="shared" si="54"/>
        <v>0.6540772353436675</v>
      </c>
      <c r="H224" s="22">
        <f t="shared" si="55"/>
        <v>0.6946366059176854</v>
      </c>
      <c r="I224" s="57">
        <f t="shared" si="56"/>
        <v>0</v>
      </c>
      <c r="J224" s="58">
        <f t="shared" si="57"/>
        <v>146496243</v>
      </c>
      <c r="K224" s="59">
        <f t="shared" si="58"/>
        <v>0.3053633940823146</v>
      </c>
    </row>
    <row r="225" spans="1:11" s="10" customFormat="1" ht="12.75">
      <c r="A225" s="55" t="s">
        <v>33</v>
      </c>
      <c r="B225" s="56" t="s">
        <v>416</v>
      </c>
      <c r="C225" s="19" t="s">
        <v>417</v>
      </c>
      <c r="D225" s="20">
        <v>361704612</v>
      </c>
      <c r="E225" s="20">
        <v>357086783</v>
      </c>
      <c r="F225" s="20">
        <v>221867259</v>
      </c>
      <c r="G225" s="44">
        <f t="shared" si="54"/>
        <v>0.6133935029835893</v>
      </c>
      <c r="H225" s="22">
        <f t="shared" si="55"/>
        <v>0.621325878084936</v>
      </c>
      <c r="I225" s="57">
        <f t="shared" si="56"/>
        <v>0</v>
      </c>
      <c r="J225" s="58">
        <f t="shared" si="57"/>
        <v>135219524</v>
      </c>
      <c r="K225" s="59">
        <f t="shared" si="58"/>
        <v>0.378674121915064</v>
      </c>
    </row>
    <row r="226" spans="1:11" s="10" customFormat="1" ht="12.75">
      <c r="A226" s="55" t="s">
        <v>33</v>
      </c>
      <c r="B226" s="56" t="s">
        <v>418</v>
      </c>
      <c r="C226" s="19" t="s">
        <v>419</v>
      </c>
      <c r="D226" s="20">
        <v>271259470</v>
      </c>
      <c r="E226" s="20">
        <v>271259470</v>
      </c>
      <c r="F226" s="20">
        <v>192666407</v>
      </c>
      <c r="G226" s="44">
        <f t="shared" si="54"/>
        <v>0.7102661042580375</v>
      </c>
      <c r="H226" s="22">
        <f t="shared" si="55"/>
        <v>0.7102661042580375</v>
      </c>
      <c r="I226" s="57">
        <f t="shared" si="56"/>
        <v>0</v>
      </c>
      <c r="J226" s="58">
        <f t="shared" si="57"/>
        <v>78593063</v>
      </c>
      <c r="K226" s="59">
        <f t="shared" si="58"/>
        <v>0.2897338957419625</v>
      </c>
    </row>
    <row r="227" spans="1:11" s="10" customFormat="1" ht="12.75">
      <c r="A227" s="55" t="s">
        <v>33</v>
      </c>
      <c r="B227" s="56" t="s">
        <v>420</v>
      </c>
      <c r="C227" s="19" t="s">
        <v>421</v>
      </c>
      <c r="D227" s="20">
        <v>460212872</v>
      </c>
      <c r="E227" s="20">
        <v>460212872</v>
      </c>
      <c r="F227" s="20">
        <v>418848495</v>
      </c>
      <c r="G227" s="44">
        <f t="shared" si="54"/>
        <v>0.9101190350886144</v>
      </c>
      <c r="H227" s="22">
        <f t="shared" si="55"/>
        <v>0.9101190350886144</v>
      </c>
      <c r="I227" s="57">
        <f t="shared" si="56"/>
        <v>0</v>
      </c>
      <c r="J227" s="58">
        <f t="shared" si="57"/>
        <v>41364377</v>
      </c>
      <c r="K227" s="59">
        <f t="shared" si="58"/>
        <v>0.08988096491138561</v>
      </c>
    </row>
    <row r="228" spans="1:11" s="10" customFormat="1" ht="12.75">
      <c r="A228" s="55" t="s">
        <v>33</v>
      </c>
      <c r="B228" s="56" t="s">
        <v>422</v>
      </c>
      <c r="C228" s="19" t="s">
        <v>423</v>
      </c>
      <c r="D228" s="20">
        <v>198044004</v>
      </c>
      <c r="E228" s="20">
        <v>198044004</v>
      </c>
      <c r="F228" s="20">
        <v>199971134</v>
      </c>
      <c r="G228" s="44">
        <f t="shared" si="54"/>
        <v>1.0097308171975758</v>
      </c>
      <c r="H228" s="22">
        <f t="shared" si="55"/>
        <v>1.0097308171975758</v>
      </c>
      <c r="I228" s="57">
        <f t="shared" si="56"/>
        <v>-1927130</v>
      </c>
      <c r="J228" s="58">
        <f t="shared" si="57"/>
        <v>0</v>
      </c>
      <c r="K228" s="59">
        <f t="shared" si="58"/>
        <v>-0.00973081719757595</v>
      </c>
    </row>
    <row r="229" spans="1:11" s="10" customFormat="1" ht="12.75">
      <c r="A229" s="55" t="s">
        <v>33</v>
      </c>
      <c r="B229" s="56" t="s">
        <v>424</v>
      </c>
      <c r="C229" s="19" t="s">
        <v>425</v>
      </c>
      <c r="D229" s="20">
        <v>1646148797</v>
      </c>
      <c r="E229" s="20">
        <v>1646148797</v>
      </c>
      <c r="F229" s="20">
        <v>1055962238</v>
      </c>
      <c r="G229" s="44">
        <f t="shared" si="54"/>
        <v>0.6414743551278129</v>
      </c>
      <c r="H229" s="22">
        <f t="shared" si="55"/>
        <v>0.6414743551278129</v>
      </c>
      <c r="I229" s="57">
        <f t="shared" si="56"/>
        <v>0</v>
      </c>
      <c r="J229" s="58">
        <f t="shared" si="57"/>
        <v>590186559</v>
      </c>
      <c r="K229" s="59">
        <f t="shared" si="58"/>
        <v>0.3585256448721871</v>
      </c>
    </row>
    <row r="230" spans="1:11" s="10" customFormat="1" ht="12.75">
      <c r="A230" s="55" t="s">
        <v>52</v>
      </c>
      <c r="B230" s="56" t="s">
        <v>426</v>
      </c>
      <c r="C230" s="19" t="s">
        <v>427</v>
      </c>
      <c r="D230" s="20">
        <v>403834750</v>
      </c>
      <c r="E230" s="20">
        <v>360612735</v>
      </c>
      <c r="F230" s="20">
        <v>257252152</v>
      </c>
      <c r="G230" s="44">
        <f t="shared" si="54"/>
        <v>0.6370233170870016</v>
      </c>
      <c r="H230" s="22">
        <f t="shared" si="55"/>
        <v>0.7133751169381193</v>
      </c>
      <c r="I230" s="57">
        <f t="shared" si="56"/>
        <v>0</v>
      </c>
      <c r="J230" s="58">
        <f t="shared" si="57"/>
        <v>103360583</v>
      </c>
      <c r="K230" s="59">
        <f t="shared" si="58"/>
        <v>0.2866248830618808</v>
      </c>
    </row>
    <row r="231" spans="1:11" s="10" customFormat="1" ht="12.75">
      <c r="A231" s="60"/>
      <c r="B231" s="61" t="s">
        <v>428</v>
      </c>
      <c r="C231" s="62"/>
      <c r="D231" s="63">
        <f>SUM(D223:D230)</f>
        <v>4230357733</v>
      </c>
      <c r="E231" s="63">
        <f>SUM(E223:E230)</f>
        <v>4140671257</v>
      </c>
      <c r="F231" s="63">
        <f>SUM(F223:F230)</f>
        <v>3342307918</v>
      </c>
      <c r="G231" s="45">
        <f t="shared" si="54"/>
        <v>0.7900768986810411</v>
      </c>
      <c r="H231" s="30">
        <f t="shared" si="55"/>
        <v>0.8071898758805521</v>
      </c>
      <c r="I231" s="50">
        <f>SUM(I223:I230)</f>
        <v>-296857010</v>
      </c>
      <c r="J231" s="49">
        <f>SUM(J223:J230)</f>
        <v>1095220349</v>
      </c>
      <c r="K231" s="64">
        <f t="shared" si="58"/>
        <v>0.1928101241194478</v>
      </c>
    </row>
    <row r="232" spans="1:11" s="10" customFormat="1" ht="12.75">
      <c r="A232" s="55" t="s">
        <v>33</v>
      </c>
      <c r="B232" s="56" t="s">
        <v>429</v>
      </c>
      <c r="C232" s="19" t="s">
        <v>430</v>
      </c>
      <c r="D232" s="20">
        <v>260073577</v>
      </c>
      <c r="E232" s="20">
        <v>260073577</v>
      </c>
      <c r="F232" s="20">
        <v>353918678</v>
      </c>
      <c r="G232" s="44">
        <f t="shared" si="54"/>
        <v>1.360840582432563</v>
      </c>
      <c r="H232" s="22">
        <f t="shared" si="55"/>
        <v>1.360840582432563</v>
      </c>
      <c r="I232" s="57">
        <f aca="true" t="shared" si="59" ref="I232:I238">IF($F232&gt;$E232,$E232-$F232,0)</f>
        <v>-93845101</v>
      </c>
      <c r="J232" s="58">
        <f aca="true" t="shared" si="60" ref="J232:J238">IF($F232&lt;=$E232,$E232-$F232,0)</f>
        <v>0</v>
      </c>
      <c r="K232" s="59">
        <f t="shared" si="58"/>
        <v>-0.3608405824325629</v>
      </c>
    </row>
    <row r="233" spans="1:11" s="10" customFormat="1" ht="12.75">
      <c r="A233" s="55" t="s">
        <v>33</v>
      </c>
      <c r="B233" s="56" t="s">
        <v>431</v>
      </c>
      <c r="C233" s="19" t="s">
        <v>432</v>
      </c>
      <c r="D233" s="20">
        <v>1724096294</v>
      </c>
      <c r="E233" s="20">
        <v>1724096294</v>
      </c>
      <c r="F233" s="20">
        <v>1162928579</v>
      </c>
      <c r="G233" s="44">
        <f t="shared" si="54"/>
        <v>0.6745148650032421</v>
      </c>
      <c r="H233" s="22">
        <f t="shared" si="55"/>
        <v>0.6745148650032421</v>
      </c>
      <c r="I233" s="57">
        <f t="shared" si="59"/>
        <v>0</v>
      </c>
      <c r="J233" s="58">
        <f t="shared" si="60"/>
        <v>561167715</v>
      </c>
      <c r="K233" s="59">
        <f t="shared" si="58"/>
        <v>0.3254851349967579</v>
      </c>
    </row>
    <row r="234" spans="1:11" s="10" customFormat="1" ht="12.75">
      <c r="A234" s="55" t="s">
        <v>33</v>
      </c>
      <c r="B234" s="56" t="s">
        <v>433</v>
      </c>
      <c r="C234" s="19" t="s">
        <v>434</v>
      </c>
      <c r="D234" s="20">
        <v>1234229366</v>
      </c>
      <c r="E234" s="20">
        <v>1346515193</v>
      </c>
      <c r="F234" s="20">
        <v>1166345200</v>
      </c>
      <c r="G234" s="44">
        <f t="shared" si="54"/>
        <v>0.9449987434507372</v>
      </c>
      <c r="H234" s="22">
        <f t="shared" si="55"/>
        <v>0.8661953508310694</v>
      </c>
      <c r="I234" s="57">
        <f t="shared" si="59"/>
        <v>0</v>
      </c>
      <c r="J234" s="58">
        <f t="shared" si="60"/>
        <v>180169993</v>
      </c>
      <c r="K234" s="59">
        <f t="shared" si="58"/>
        <v>0.1338046491689307</v>
      </c>
    </row>
    <row r="235" spans="1:11" s="10" customFormat="1" ht="12.75">
      <c r="A235" s="55" t="s">
        <v>33</v>
      </c>
      <c r="B235" s="56" t="s">
        <v>435</v>
      </c>
      <c r="C235" s="19" t="s">
        <v>436</v>
      </c>
      <c r="D235" s="20">
        <v>185962705</v>
      </c>
      <c r="E235" s="20">
        <v>235789055</v>
      </c>
      <c r="F235" s="20">
        <v>153110996</v>
      </c>
      <c r="G235" s="44">
        <f t="shared" si="54"/>
        <v>0.823342486871225</v>
      </c>
      <c r="H235" s="22">
        <f t="shared" si="55"/>
        <v>0.6493558235771376</v>
      </c>
      <c r="I235" s="57">
        <f t="shared" si="59"/>
        <v>0</v>
      </c>
      <c r="J235" s="58">
        <f t="shared" si="60"/>
        <v>82678059</v>
      </c>
      <c r="K235" s="59">
        <f t="shared" si="58"/>
        <v>0.3506441764228624</v>
      </c>
    </row>
    <row r="236" spans="1:11" s="10" customFormat="1" ht="12.75">
      <c r="A236" s="55" t="s">
        <v>33</v>
      </c>
      <c r="B236" s="56" t="s">
        <v>437</v>
      </c>
      <c r="C236" s="19" t="s">
        <v>438</v>
      </c>
      <c r="D236" s="20">
        <v>450374500</v>
      </c>
      <c r="E236" s="20">
        <v>450374500</v>
      </c>
      <c r="F236" s="20">
        <v>416224281</v>
      </c>
      <c r="G236" s="44">
        <f t="shared" si="54"/>
        <v>0.9241737287524049</v>
      </c>
      <c r="H236" s="22">
        <f t="shared" si="55"/>
        <v>0.9241737287524049</v>
      </c>
      <c r="I236" s="57">
        <f t="shared" si="59"/>
        <v>0</v>
      </c>
      <c r="J236" s="58">
        <f t="shared" si="60"/>
        <v>34150219</v>
      </c>
      <c r="K236" s="59">
        <f t="shared" si="58"/>
        <v>0.07582627124759506</v>
      </c>
    </row>
    <row r="237" spans="1:11" s="10" customFormat="1" ht="12.75">
      <c r="A237" s="55" t="s">
        <v>33</v>
      </c>
      <c r="B237" s="56" t="s">
        <v>439</v>
      </c>
      <c r="C237" s="19" t="s">
        <v>440</v>
      </c>
      <c r="D237" s="20">
        <v>396796045</v>
      </c>
      <c r="E237" s="20">
        <v>425660278</v>
      </c>
      <c r="F237" s="20">
        <v>333759596</v>
      </c>
      <c r="G237" s="44">
        <f t="shared" si="54"/>
        <v>0.8411363979194904</v>
      </c>
      <c r="H237" s="22">
        <f t="shared" si="55"/>
        <v>0.7840985246925014</v>
      </c>
      <c r="I237" s="57">
        <f t="shared" si="59"/>
        <v>0</v>
      </c>
      <c r="J237" s="58">
        <f t="shared" si="60"/>
        <v>91900682</v>
      </c>
      <c r="K237" s="59">
        <f t="shared" si="58"/>
        <v>0.21590147530749862</v>
      </c>
    </row>
    <row r="238" spans="1:11" s="10" customFormat="1" ht="12.75">
      <c r="A238" s="55" t="s">
        <v>52</v>
      </c>
      <c r="B238" s="56" t="s">
        <v>441</v>
      </c>
      <c r="C238" s="19" t="s">
        <v>442</v>
      </c>
      <c r="D238" s="20">
        <v>679411200</v>
      </c>
      <c r="E238" s="20">
        <v>595541421</v>
      </c>
      <c r="F238" s="20">
        <v>312558580</v>
      </c>
      <c r="G238" s="44">
        <f t="shared" si="54"/>
        <v>0.46004331397539516</v>
      </c>
      <c r="H238" s="22">
        <f t="shared" si="55"/>
        <v>0.5248309672149571</v>
      </c>
      <c r="I238" s="57">
        <f t="shared" si="59"/>
        <v>0</v>
      </c>
      <c r="J238" s="58">
        <f t="shared" si="60"/>
        <v>282982841</v>
      </c>
      <c r="K238" s="59">
        <f t="shared" si="58"/>
        <v>0.47516903278504286</v>
      </c>
    </row>
    <row r="239" spans="1:11" s="10" customFormat="1" ht="12.75">
      <c r="A239" s="60"/>
      <c r="B239" s="61" t="s">
        <v>443</v>
      </c>
      <c r="C239" s="62"/>
      <c r="D239" s="63">
        <f>SUM(D232:D238)</f>
        <v>4930943687</v>
      </c>
      <c r="E239" s="63">
        <f>SUM(E232:E238)</f>
        <v>5038050318</v>
      </c>
      <c r="F239" s="63">
        <f>SUM(F232:F238)</f>
        <v>3898845910</v>
      </c>
      <c r="G239" s="45">
        <f t="shared" si="54"/>
        <v>0.790689603752516</v>
      </c>
      <c r="H239" s="30">
        <f t="shared" si="55"/>
        <v>0.773879906691317</v>
      </c>
      <c r="I239" s="50">
        <f>SUM(I232:I238)</f>
        <v>-93845101</v>
      </c>
      <c r="J239" s="49">
        <f>SUM(J232:J238)</f>
        <v>1233049509</v>
      </c>
      <c r="K239" s="64">
        <f t="shared" si="58"/>
        <v>0.226120093308683</v>
      </c>
    </row>
    <row r="240" spans="1:11" s="10" customFormat="1" ht="12.75">
      <c r="A240" s="55" t="s">
        <v>33</v>
      </c>
      <c r="B240" s="56" t="s">
        <v>444</v>
      </c>
      <c r="C240" s="19" t="s">
        <v>445</v>
      </c>
      <c r="D240" s="20">
        <v>433959045</v>
      </c>
      <c r="E240" s="20">
        <v>433959045</v>
      </c>
      <c r="F240" s="20">
        <v>335715725</v>
      </c>
      <c r="G240" s="44">
        <f t="shared" si="54"/>
        <v>0.7736115397709938</v>
      </c>
      <c r="H240" s="22">
        <f t="shared" si="55"/>
        <v>0.7736115397709938</v>
      </c>
      <c r="I240" s="57">
        <f aca="true" t="shared" si="61" ref="I240:I245">IF($F240&gt;$E240,$E240-$F240,0)</f>
        <v>0</v>
      </c>
      <c r="J240" s="58">
        <f aca="true" t="shared" si="62" ref="J240:J245">IF($F240&lt;=$E240,$E240-$F240,0)</f>
        <v>98243320</v>
      </c>
      <c r="K240" s="59">
        <f t="shared" si="58"/>
        <v>0.22638846022900616</v>
      </c>
    </row>
    <row r="241" spans="1:11" s="10" customFormat="1" ht="12.75">
      <c r="A241" s="55" t="s">
        <v>33</v>
      </c>
      <c r="B241" s="56" t="s">
        <v>446</v>
      </c>
      <c r="C241" s="19" t="s">
        <v>447</v>
      </c>
      <c r="D241" s="20">
        <v>2244822550</v>
      </c>
      <c r="E241" s="20">
        <v>2257251939</v>
      </c>
      <c r="F241" s="20">
        <v>1936875871</v>
      </c>
      <c r="G241" s="44">
        <f t="shared" si="54"/>
        <v>0.8628191439898</v>
      </c>
      <c r="H241" s="22">
        <f t="shared" si="55"/>
        <v>0.8580680948968719</v>
      </c>
      <c r="I241" s="57">
        <f t="shared" si="61"/>
        <v>0</v>
      </c>
      <c r="J241" s="58">
        <f t="shared" si="62"/>
        <v>320376068</v>
      </c>
      <c r="K241" s="59">
        <f t="shared" si="58"/>
        <v>0.14193190510312814</v>
      </c>
    </row>
    <row r="242" spans="1:11" s="10" customFormat="1" ht="12.75">
      <c r="A242" s="55" t="s">
        <v>33</v>
      </c>
      <c r="B242" s="56" t="s">
        <v>448</v>
      </c>
      <c r="C242" s="19" t="s">
        <v>449</v>
      </c>
      <c r="D242" s="20">
        <v>271735254</v>
      </c>
      <c r="E242" s="20">
        <v>264073157</v>
      </c>
      <c r="F242" s="20">
        <v>219009396</v>
      </c>
      <c r="G242" s="44">
        <f t="shared" si="54"/>
        <v>0.8059660746117249</v>
      </c>
      <c r="H242" s="22">
        <f t="shared" si="55"/>
        <v>0.8293512240625047</v>
      </c>
      <c r="I242" s="57">
        <f t="shared" si="61"/>
        <v>0</v>
      </c>
      <c r="J242" s="58">
        <f t="shared" si="62"/>
        <v>45063761</v>
      </c>
      <c r="K242" s="59">
        <f t="shared" si="58"/>
        <v>0.17064877593749522</v>
      </c>
    </row>
    <row r="243" spans="1:11" s="10" customFormat="1" ht="12.75">
      <c r="A243" s="55" t="s">
        <v>33</v>
      </c>
      <c r="B243" s="56" t="s">
        <v>450</v>
      </c>
      <c r="C243" s="19" t="s">
        <v>451</v>
      </c>
      <c r="D243" s="20">
        <v>671752596</v>
      </c>
      <c r="E243" s="20">
        <v>671752596</v>
      </c>
      <c r="F243" s="20">
        <v>542731419</v>
      </c>
      <c r="G243" s="44">
        <f t="shared" si="54"/>
        <v>0.8079334895491792</v>
      </c>
      <c r="H243" s="22">
        <f t="shared" si="55"/>
        <v>0.8079334895491792</v>
      </c>
      <c r="I243" s="57">
        <f t="shared" si="61"/>
        <v>0</v>
      </c>
      <c r="J243" s="58">
        <f t="shared" si="62"/>
        <v>129021177</v>
      </c>
      <c r="K243" s="59">
        <f t="shared" si="58"/>
        <v>0.1920665104508208</v>
      </c>
    </row>
    <row r="244" spans="1:11" s="10" customFormat="1" ht="12.75">
      <c r="A244" s="55" t="s">
        <v>33</v>
      </c>
      <c r="B244" s="56" t="s">
        <v>452</v>
      </c>
      <c r="C244" s="19" t="s">
        <v>453</v>
      </c>
      <c r="D244" s="20">
        <v>897266000</v>
      </c>
      <c r="E244" s="20">
        <v>1273696696</v>
      </c>
      <c r="F244" s="20">
        <v>476659934</v>
      </c>
      <c r="G244" s="44">
        <f t="shared" si="54"/>
        <v>0.5312359255783681</v>
      </c>
      <c r="H244" s="22">
        <f t="shared" si="55"/>
        <v>0.37423346978675054</v>
      </c>
      <c r="I244" s="57">
        <f t="shared" si="61"/>
        <v>0</v>
      </c>
      <c r="J244" s="58">
        <f t="shared" si="62"/>
        <v>797036762</v>
      </c>
      <c r="K244" s="59">
        <f t="shared" si="58"/>
        <v>0.6257665302132495</v>
      </c>
    </row>
    <row r="245" spans="1:11" s="10" customFormat="1" ht="12.75">
      <c r="A245" s="55" t="s">
        <v>52</v>
      </c>
      <c r="B245" s="56" t="s">
        <v>454</v>
      </c>
      <c r="C245" s="19" t="s">
        <v>455</v>
      </c>
      <c r="D245" s="20">
        <v>217785815</v>
      </c>
      <c r="E245" s="20">
        <v>219637817</v>
      </c>
      <c r="F245" s="20">
        <v>214265994</v>
      </c>
      <c r="G245" s="44">
        <f t="shared" si="54"/>
        <v>0.983838153095508</v>
      </c>
      <c r="H245" s="22">
        <f t="shared" si="55"/>
        <v>0.9755423584454949</v>
      </c>
      <c r="I245" s="57">
        <f t="shared" si="61"/>
        <v>0</v>
      </c>
      <c r="J245" s="58">
        <f t="shared" si="62"/>
        <v>5371823</v>
      </c>
      <c r="K245" s="59">
        <f t="shared" si="58"/>
        <v>0.02445764155450516</v>
      </c>
    </row>
    <row r="246" spans="1:11" s="10" customFormat="1" ht="12.75">
      <c r="A246" s="60"/>
      <c r="B246" s="61" t="s">
        <v>456</v>
      </c>
      <c r="C246" s="62"/>
      <c r="D246" s="63">
        <f>SUM(D240:D245)</f>
        <v>4737321260</v>
      </c>
      <c r="E246" s="63">
        <f>SUM(E240:E245)</f>
        <v>5120371250</v>
      </c>
      <c r="F246" s="63">
        <f>SUM(F240:F245)</f>
        <v>3725258339</v>
      </c>
      <c r="G246" s="45">
        <f t="shared" si="54"/>
        <v>0.7863638825710545</v>
      </c>
      <c r="H246" s="30">
        <f t="shared" si="55"/>
        <v>0.7275367658155646</v>
      </c>
      <c r="I246" s="50">
        <f>SUM(I240:I245)</f>
        <v>0</v>
      </c>
      <c r="J246" s="49">
        <f>SUM(J240:J245)</f>
        <v>1395112911</v>
      </c>
      <c r="K246" s="64">
        <f t="shared" si="58"/>
        <v>0.27246323418443535</v>
      </c>
    </row>
    <row r="247" spans="1:11" s="10" customFormat="1" ht="12.75">
      <c r="A247" s="68"/>
      <c r="B247" s="69" t="s">
        <v>457</v>
      </c>
      <c r="C247" s="70"/>
      <c r="D247" s="71">
        <f>SUM(D223:D230,D232:D238,D240:D245)</f>
        <v>13898622680</v>
      </c>
      <c r="E247" s="71">
        <f>SUM(E223:E230,E232:E238,E240:E245)</f>
        <v>14299092825</v>
      </c>
      <c r="F247" s="71">
        <f>SUM(F223:F230,F232:F238,F240:F245)</f>
        <v>10966412167</v>
      </c>
      <c r="G247" s="72">
        <f t="shared" si="54"/>
        <v>0.7890286987055612</v>
      </c>
      <c r="H247" s="73">
        <f t="shared" si="55"/>
        <v>0.76693062288726</v>
      </c>
      <c r="I247" s="50">
        <f>I246+I239+I231</f>
        <v>-390702111</v>
      </c>
      <c r="J247" s="49">
        <f>J246+J239+J231</f>
        <v>3723382769</v>
      </c>
      <c r="K247" s="74">
        <f t="shared" si="58"/>
        <v>0.23306937711274</v>
      </c>
    </row>
    <row r="248" spans="1:11" s="10" customFormat="1" ht="12.75">
      <c r="A248" s="52"/>
      <c r="B248" s="46"/>
      <c r="C248" s="13"/>
      <c r="D248" s="65"/>
      <c r="E248" s="65"/>
      <c r="F248" s="65"/>
      <c r="G248" s="44"/>
      <c r="H248" s="75"/>
      <c r="I248" s="66"/>
      <c r="J248" s="67"/>
      <c r="K248" s="59"/>
    </row>
    <row r="249" spans="1:11" s="10" customFormat="1" ht="12.75">
      <c r="A249" s="52"/>
      <c r="B249" s="53" t="s">
        <v>458</v>
      </c>
      <c r="C249" s="12"/>
      <c r="D249" s="65"/>
      <c r="E249" s="65"/>
      <c r="F249" s="65"/>
      <c r="G249" s="44"/>
      <c r="H249" s="22"/>
      <c r="I249" s="66"/>
      <c r="J249" s="67"/>
      <c r="K249" s="59"/>
    </row>
    <row r="250" spans="1:11" s="10" customFormat="1" ht="12.75">
      <c r="A250" s="55" t="s">
        <v>33</v>
      </c>
      <c r="B250" s="56" t="s">
        <v>459</v>
      </c>
      <c r="C250" s="19" t="s">
        <v>460</v>
      </c>
      <c r="D250" s="20">
        <v>338507414</v>
      </c>
      <c r="E250" s="20">
        <v>352639000</v>
      </c>
      <c r="F250" s="20">
        <v>297395169</v>
      </c>
      <c r="G250" s="44">
        <f aca="true" t="shared" si="63" ref="G250:G277">IF($D250=0,0,$F250/$D250)</f>
        <v>0.8785484651157448</v>
      </c>
      <c r="H250" s="22">
        <f aca="true" t="shared" si="64" ref="H250:H277">IF($E250=0,0,$F250/$E250)</f>
        <v>0.8433416865406266</v>
      </c>
      <c r="I250" s="57">
        <f aca="true" t="shared" si="65" ref="I250:I255">IF($F250&gt;$E250,$E250-$F250,0)</f>
        <v>0</v>
      </c>
      <c r="J250" s="47">
        <f aca="true" t="shared" si="66" ref="J250:J255">IF($F250&lt;=$E250,$E250-$F250,0)</f>
        <v>55243831</v>
      </c>
      <c r="K250" s="59">
        <f aca="true" t="shared" si="67" ref="K250:K277">IF($E250=0,0,($E250-$F250)/$E250)</f>
        <v>0.15665831345937348</v>
      </c>
    </row>
    <row r="251" spans="1:11" s="10" customFormat="1" ht="12.75">
      <c r="A251" s="55" t="s">
        <v>33</v>
      </c>
      <c r="B251" s="56" t="s">
        <v>461</v>
      </c>
      <c r="C251" s="19" t="s">
        <v>462</v>
      </c>
      <c r="D251" s="20">
        <v>1376680200</v>
      </c>
      <c r="E251" s="20">
        <v>1319845051</v>
      </c>
      <c r="F251" s="20">
        <v>1115141715</v>
      </c>
      <c r="G251" s="44">
        <f t="shared" si="63"/>
        <v>0.8100223385213211</v>
      </c>
      <c r="H251" s="22">
        <f t="shared" si="64"/>
        <v>0.8449035090559278</v>
      </c>
      <c r="I251" s="57">
        <f t="shared" si="65"/>
        <v>0</v>
      </c>
      <c r="J251" s="47">
        <f t="shared" si="66"/>
        <v>204703336</v>
      </c>
      <c r="K251" s="59">
        <f t="shared" si="67"/>
        <v>0.15509649094407219</v>
      </c>
    </row>
    <row r="252" spans="1:11" s="10" customFormat="1" ht="12.75">
      <c r="A252" s="55" t="s">
        <v>33</v>
      </c>
      <c r="B252" s="56" t="s">
        <v>463</v>
      </c>
      <c r="C252" s="19" t="s">
        <v>464</v>
      </c>
      <c r="D252" s="20">
        <v>3475918622</v>
      </c>
      <c r="E252" s="20">
        <v>3536894737</v>
      </c>
      <c r="F252" s="20">
        <v>2899409451</v>
      </c>
      <c r="G252" s="44">
        <f t="shared" si="63"/>
        <v>0.8341419251442993</v>
      </c>
      <c r="H252" s="22">
        <f t="shared" si="64"/>
        <v>0.8197613066255073</v>
      </c>
      <c r="I252" s="57">
        <f t="shared" si="65"/>
        <v>0</v>
      </c>
      <c r="J252" s="47">
        <f t="shared" si="66"/>
        <v>637485286</v>
      </c>
      <c r="K252" s="59">
        <f t="shared" si="67"/>
        <v>0.1802386933744927</v>
      </c>
    </row>
    <row r="253" spans="1:11" s="10" customFormat="1" ht="12.75">
      <c r="A253" s="55" t="s">
        <v>33</v>
      </c>
      <c r="B253" s="56" t="s">
        <v>465</v>
      </c>
      <c r="C253" s="19" t="s">
        <v>466</v>
      </c>
      <c r="D253" s="20">
        <v>143037960</v>
      </c>
      <c r="E253" s="20">
        <v>159468266</v>
      </c>
      <c r="F253" s="20">
        <v>123733337</v>
      </c>
      <c r="G253" s="44">
        <f t="shared" si="63"/>
        <v>0.8650384625172227</v>
      </c>
      <c r="H253" s="22">
        <f t="shared" si="64"/>
        <v>0.7759119736085924</v>
      </c>
      <c r="I253" s="57">
        <f t="shared" si="65"/>
        <v>0</v>
      </c>
      <c r="J253" s="47">
        <f t="shared" si="66"/>
        <v>35734929</v>
      </c>
      <c r="K253" s="59">
        <f t="shared" si="67"/>
        <v>0.22408802639140754</v>
      </c>
    </row>
    <row r="254" spans="1:11" s="10" customFormat="1" ht="12.75">
      <c r="A254" s="55" t="s">
        <v>33</v>
      </c>
      <c r="B254" s="56" t="s">
        <v>467</v>
      </c>
      <c r="C254" s="19" t="s">
        <v>468</v>
      </c>
      <c r="D254" s="20">
        <v>588885943</v>
      </c>
      <c r="E254" s="20">
        <v>687251297</v>
      </c>
      <c r="F254" s="20">
        <v>507827276</v>
      </c>
      <c r="G254" s="44">
        <f t="shared" si="63"/>
        <v>0.8623525184060982</v>
      </c>
      <c r="H254" s="22">
        <f t="shared" si="64"/>
        <v>0.7389251620430191</v>
      </c>
      <c r="I254" s="57">
        <f t="shared" si="65"/>
        <v>0</v>
      </c>
      <c r="J254" s="47">
        <f t="shared" si="66"/>
        <v>179424021</v>
      </c>
      <c r="K254" s="59">
        <f t="shared" si="67"/>
        <v>0.26107483795698094</v>
      </c>
    </row>
    <row r="255" spans="1:11" s="10" customFormat="1" ht="12.75">
      <c r="A255" s="55" t="s">
        <v>52</v>
      </c>
      <c r="B255" s="56" t="s">
        <v>469</v>
      </c>
      <c r="C255" s="19" t="s">
        <v>470</v>
      </c>
      <c r="D255" s="20">
        <v>241421000</v>
      </c>
      <c r="E255" s="20">
        <v>248811786</v>
      </c>
      <c r="F255" s="20">
        <v>253120679</v>
      </c>
      <c r="G255" s="44">
        <f t="shared" si="63"/>
        <v>1.048461728681432</v>
      </c>
      <c r="H255" s="22">
        <f t="shared" si="64"/>
        <v>1.0173178813965027</v>
      </c>
      <c r="I255" s="57">
        <f t="shared" si="65"/>
        <v>-4308893</v>
      </c>
      <c r="J255" s="47">
        <f t="shared" si="66"/>
        <v>0</v>
      </c>
      <c r="K255" s="59">
        <f t="shared" si="67"/>
        <v>-0.017317881396502657</v>
      </c>
    </row>
    <row r="256" spans="1:11" s="10" customFormat="1" ht="12.75">
      <c r="A256" s="60"/>
      <c r="B256" s="61" t="s">
        <v>471</v>
      </c>
      <c r="C256" s="62"/>
      <c r="D256" s="63">
        <f>SUM(D250:D255)</f>
        <v>6164451139</v>
      </c>
      <c r="E256" s="63">
        <f>SUM(E250:E255)</f>
        <v>6304910137</v>
      </c>
      <c r="F256" s="63">
        <f>SUM(F250:F255)</f>
        <v>5196627627</v>
      </c>
      <c r="G256" s="45">
        <f t="shared" si="63"/>
        <v>0.8429992402929484</v>
      </c>
      <c r="H256" s="30">
        <f t="shared" si="64"/>
        <v>0.8242191425542914</v>
      </c>
      <c r="I256" s="50">
        <f>SUM(I250:I255)</f>
        <v>-4308893</v>
      </c>
      <c r="J256" s="77">
        <f>SUM(J250:J255)</f>
        <v>1112591403</v>
      </c>
      <c r="K256" s="64">
        <f t="shared" si="67"/>
        <v>0.1757808574457086</v>
      </c>
    </row>
    <row r="257" spans="1:11" s="10" customFormat="1" ht="12.75">
      <c r="A257" s="55" t="s">
        <v>33</v>
      </c>
      <c r="B257" s="56" t="s">
        <v>472</v>
      </c>
      <c r="C257" s="19" t="s">
        <v>473</v>
      </c>
      <c r="D257" s="20">
        <v>97781000</v>
      </c>
      <c r="E257" s="20">
        <v>119881000</v>
      </c>
      <c r="F257" s="20">
        <v>112000722</v>
      </c>
      <c r="G257" s="44">
        <f t="shared" si="63"/>
        <v>1.1454241826121638</v>
      </c>
      <c r="H257" s="22">
        <f t="shared" si="64"/>
        <v>0.934265830281696</v>
      </c>
      <c r="I257" s="57">
        <f aca="true" t="shared" si="68" ref="I257:I269">IF($F257&gt;$E257,$E257-$F257,0)</f>
        <v>0</v>
      </c>
      <c r="J257" s="47">
        <f aca="true" t="shared" si="69" ref="J257:J262">IF($F257&lt;=$E257,$E257-$F257,0)</f>
        <v>7880278</v>
      </c>
      <c r="K257" s="59">
        <f t="shared" si="67"/>
        <v>0.06573416971830398</v>
      </c>
    </row>
    <row r="258" spans="1:11" s="10" customFormat="1" ht="12.75">
      <c r="A258" s="55" t="s">
        <v>33</v>
      </c>
      <c r="B258" s="56" t="s">
        <v>474</v>
      </c>
      <c r="C258" s="19" t="s">
        <v>475</v>
      </c>
      <c r="D258" s="20">
        <v>183494418</v>
      </c>
      <c r="E258" s="20">
        <v>183494418</v>
      </c>
      <c r="F258" s="20">
        <v>137358243</v>
      </c>
      <c r="G258" s="44">
        <f t="shared" si="63"/>
        <v>0.7485690545638287</v>
      </c>
      <c r="H258" s="22">
        <f t="shared" si="64"/>
        <v>0.7485690545638287</v>
      </c>
      <c r="I258" s="57">
        <f t="shared" si="68"/>
        <v>0</v>
      </c>
      <c r="J258" s="47">
        <f t="shared" si="69"/>
        <v>46136175</v>
      </c>
      <c r="K258" s="59">
        <f t="shared" si="67"/>
        <v>0.2514309454361712</v>
      </c>
    </row>
    <row r="259" spans="1:11" s="10" customFormat="1" ht="12.75">
      <c r="A259" s="55" t="s">
        <v>33</v>
      </c>
      <c r="B259" s="56" t="s">
        <v>476</v>
      </c>
      <c r="C259" s="19" t="s">
        <v>477</v>
      </c>
      <c r="D259" s="20">
        <v>529434384</v>
      </c>
      <c r="E259" s="20">
        <v>529434384</v>
      </c>
      <c r="F259" s="20">
        <v>379987921</v>
      </c>
      <c r="G259" s="44">
        <f t="shared" si="63"/>
        <v>0.7177242968790633</v>
      </c>
      <c r="H259" s="22">
        <f t="shared" si="64"/>
        <v>0.7177242968790633</v>
      </c>
      <c r="I259" s="57">
        <f t="shared" si="68"/>
        <v>0</v>
      </c>
      <c r="J259" s="47">
        <f t="shared" si="69"/>
        <v>149446463</v>
      </c>
      <c r="K259" s="59">
        <f t="shared" si="67"/>
        <v>0.2822757031209367</v>
      </c>
    </row>
    <row r="260" spans="1:11" s="10" customFormat="1" ht="12.75">
      <c r="A260" s="55" t="s">
        <v>33</v>
      </c>
      <c r="B260" s="56" t="s">
        <v>478</v>
      </c>
      <c r="C260" s="19" t="s">
        <v>479</v>
      </c>
      <c r="D260" s="20">
        <v>409979513</v>
      </c>
      <c r="E260" s="20">
        <v>409979513</v>
      </c>
      <c r="F260" s="20">
        <v>243520845</v>
      </c>
      <c r="G260" s="44">
        <f t="shared" si="63"/>
        <v>0.5939829608022389</v>
      </c>
      <c r="H260" s="22">
        <f t="shared" si="64"/>
        <v>0.5939829608022389</v>
      </c>
      <c r="I260" s="57">
        <f t="shared" si="68"/>
        <v>0</v>
      </c>
      <c r="J260" s="47">
        <f t="shared" si="69"/>
        <v>166458668</v>
      </c>
      <c r="K260" s="59">
        <f t="shared" si="67"/>
        <v>0.4060170391977611</v>
      </c>
    </row>
    <row r="261" spans="1:11" s="10" customFormat="1" ht="12.75">
      <c r="A261" s="55" t="s">
        <v>33</v>
      </c>
      <c r="B261" s="56" t="s">
        <v>480</v>
      </c>
      <c r="C261" s="19" t="s">
        <v>481</v>
      </c>
      <c r="D261" s="20">
        <v>358549157</v>
      </c>
      <c r="E261" s="20">
        <v>358549157</v>
      </c>
      <c r="F261" s="20">
        <v>177154690</v>
      </c>
      <c r="G261" s="44">
        <f t="shared" si="63"/>
        <v>0.4940875931274327</v>
      </c>
      <c r="H261" s="22">
        <f t="shared" si="64"/>
        <v>0.4940875931274327</v>
      </c>
      <c r="I261" s="57">
        <f t="shared" si="68"/>
        <v>0</v>
      </c>
      <c r="J261" s="47">
        <f t="shared" si="69"/>
        <v>181394467</v>
      </c>
      <c r="K261" s="59">
        <f t="shared" si="67"/>
        <v>0.5059124068725672</v>
      </c>
    </row>
    <row r="262" spans="1:11" s="10" customFormat="1" ht="12.75">
      <c r="A262" s="55" t="s">
        <v>52</v>
      </c>
      <c r="B262" s="56" t="s">
        <v>482</v>
      </c>
      <c r="C262" s="19" t="s">
        <v>483</v>
      </c>
      <c r="D262" s="20">
        <v>740854000</v>
      </c>
      <c r="E262" s="20">
        <v>740854000</v>
      </c>
      <c r="F262" s="20">
        <v>821163997</v>
      </c>
      <c r="G262" s="44">
        <f t="shared" si="63"/>
        <v>1.1084019212962337</v>
      </c>
      <c r="H262" s="22">
        <f t="shared" si="64"/>
        <v>1.1084019212962337</v>
      </c>
      <c r="I262" s="57">
        <f t="shared" si="68"/>
        <v>-80309997</v>
      </c>
      <c r="J262" s="47">
        <f t="shared" si="69"/>
        <v>0</v>
      </c>
      <c r="K262" s="59">
        <f t="shared" si="67"/>
        <v>-0.1084019212962338</v>
      </c>
    </row>
    <row r="263" spans="1:11" s="10" customFormat="1" ht="12.75">
      <c r="A263" s="60"/>
      <c r="B263" s="61" t="s">
        <v>484</v>
      </c>
      <c r="C263" s="62"/>
      <c r="D263" s="63">
        <f>SUM(D257:D262)</f>
        <v>2320092472</v>
      </c>
      <c r="E263" s="63">
        <f>SUM(E257:E262)</f>
        <v>2342192472</v>
      </c>
      <c r="F263" s="63">
        <f>SUM(F257:F262)</f>
        <v>1871186418</v>
      </c>
      <c r="G263" s="45">
        <f t="shared" si="63"/>
        <v>0.8065137233030081</v>
      </c>
      <c r="H263" s="30">
        <f t="shared" si="64"/>
        <v>0.7989037794157849</v>
      </c>
      <c r="I263" s="50">
        <f>SUM(I257:I262)</f>
        <v>-80309997</v>
      </c>
      <c r="J263" s="77">
        <f>SUM(J257:J262)</f>
        <v>551316051</v>
      </c>
      <c r="K263" s="64">
        <f t="shared" si="67"/>
        <v>0.20109622058421509</v>
      </c>
    </row>
    <row r="264" spans="1:11" s="10" customFormat="1" ht="12.75">
      <c r="A264" s="55" t="s">
        <v>33</v>
      </c>
      <c r="B264" s="56" t="s">
        <v>485</v>
      </c>
      <c r="C264" s="19" t="s">
        <v>486</v>
      </c>
      <c r="D264" s="20">
        <v>257635178</v>
      </c>
      <c r="E264" s="20">
        <v>354562846</v>
      </c>
      <c r="F264" s="20">
        <v>329651730</v>
      </c>
      <c r="G264" s="44">
        <f t="shared" si="63"/>
        <v>1.279529187586332</v>
      </c>
      <c r="H264" s="22">
        <f t="shared" si="64"/>
        <v>0.9297413243349248</v>
      </c>
      <c r="I264" s="57">
        <f t="shared" si="68"/>
        <v>0</v>
      </c>
      <c r="J264" s="47">
        <f aca="true" t="shared" si="70" ref="J264:J269">IF($F264&lt;=$E264,$E264-$F264,0)</f>
        <v>24911116</v>
      </c>
      <c r="K264" s="59">
        <f t="shared" si="67"/>
        <v>0.07025867566507518</v>
      </c>
    </row>
    <row r="265" spans="1:11" s="10" customFormat="1" ht="12.75">
      <c r="A265" s="55" t="s">
        <v>33</v>
      </c>
      <c r="B265" s="56" t="s">
        <v>487</v>
      </c>
      <c r="C265" s="19" t="s">
        <v>488</v>
      </c>
      <c r="D265" s="20">
        <v>125521700</v>
      </c>
      <c r="E265" s="20">
        <v>32679100</v>
      </c>
      <c r="F265" s="20">
        <v>198387197</v>
      </c>
      <c r="G265" s="44">
        <f t="shared" si="63"/>
        <v>1.5805011962075084</v>
      </c>
      <c r="H265" s="22">
        <f t="shared" si="64"/>
        <v>6.070766850984268</v>
      </c>
      <c r="I265" s="57">
        <f t="shared" si="68"/>
        <v>-165708097</v>
      </c>
      <c r="J265" s="47">
        <f t="shared" si="70"/>
        <v>0</v>
      </c>
      <c r="K265" s="59">
        <f t="shared" si="67"/>
        <v>-5.070766850984268</v>
      </c>
    </row>
    <row r="266" spans="1:11" s="10" customFormat="1" ht="12.75">
      <c r="A266" s="55" t="s">
        <v>33</v>
      </c>
      <c r="B266" s="56" t="s">
        <v>489</v>
      </c>
      <c r="C266" s="19" t="s">
        <v>490</v>
      </c>
      <c r="D266" s="20">
        <v>179963146</v>
      </c>
      <c r="E266" s="20">
        <v>179963146</v>
      </c>
      <c r="F266" s="20">
        <v>104862235</v>
      </c>
      <c r="G266" s="44">
        <f t="shared" si="63"/>
        <v>0.5826872742044641</v>
      </c>
      <c r="H266" s="22">
        <f t="shared" si="64"/>
        <v>0.5826872742044641</v>
      </c>
      <c r="I266" s="57">
        <f t="shared" si="68"/>
        <v>0</v>
      </c>
      <c r="J266" s="47">
        <f t="shared" si="70"/>
        <v>75100911</v>
      </c>
      <c r="K266" s="59">
        <f t="shared" si="67"/>
        <v>0.4173127257955359</v>
      </c>
    </row>
    <row r="267" spans="1:11" s="10" customFormat="1" ht="12.75">
      <c r="A267" s="55" t="s">
        <v>33</v>
      </c>
      <c r="B267" s="56" t="s">
        <v>491</v>
      </c>
      <c r="C267" s="19" t="s">
        <v>492</v>
      </c>
      <c r="D267" s="20">
        <v>213691878</v>
      </c>
      <c r="E267" s="20">
        <v>229995125</v>
      </c>
      <c r="F267" s="20">
        <v>203734230</v>
      </c>
      <c r="G267" s="44">
        <f t="shared" si="63"/>
        <v>0.9534018415056468</v>
      </c>
      <c r="H267" s="22">
        <f t="shared" si="64"/>
        <v>0.8858197755278509</v>
      </c>
      <c r="I267" s="57">
        <f t="shared" si="68"/>
        <v>0</v>
      </c>
      <c r="J267" s="47">
        <f t="shared" si="70"/>
        <v>26260895</v>
      </c>
      <c r="K267" s="59">
        <f t="shared" si="67"/>
        <v>0.11418022447214914</v>
      </c>
    </row>
    <row r="268" spans="1:11" s="10" customFormat="1" ht="12.75">
      <c r="A268" s="55" t="s">
        <v>33</v>
      </c>
      <c r="B268" s="56" t="s">
        <v>493</v>
      </c>
      <c r="C268" s="19" t="s">
        <v>494</v>
      </c>
      <c r="D268" s="20">
        <v>114731000</v>
      </c>
      <c r="E268" s="20">
        <v>114731000</v>
      </c>
      <c r="F268" s="20">
        <v>112319233</v>
      </c>
      <c r="G268" s="44">
        <f t="shared" si="63"/>
        <v>0.9789789420470492</v>
      </c>
      <c r="H268" s="22">
        <f t="shared" si="64"/>
        <v>0.9789789420470492</v>
      </c>
      <c r="I268" s="57">
        <f t="shared" si="68"/>
        <v>0</v>
      </c>
      <c r="J268" s="47">
        <f t="shared" si="70"/>
        <v>2411767</v>
      </c>
      <c r="K268" s="59">
        <f t="shared" si="67"/>
        <v>0.021021057952950815</v>
      </c>
    </row>
    <row r="269" spans="1:11" s="10" customFormat="1" ht="12.75">
      <c r="A269" s="55" t="s">
        <v>52</v>
      </c>
      <c r="B269" s="56" t="s">
        <v>495</v>
      </c>
      <c r="C269" s="19" t="s">
        <v>496</v>
      </c>
      <c r="D269" s="20">
        <v>523999221</v>
      </c>
      <c r="E269" s="20">
        <v>523999221</v>
      </c>
      <c r="F269" s="20">
        <v>563225805</v>
      </c>
      <c r="G269" s="44">
        <f t="shared" si="63"/>
        <v>1.0748600044197394</v>
      </c>
      <c r="H269" s="22">
        <f t="shared" si="64"/>
        <v>1.0748600044197394</v>
      </c>
      <c r="I269" s="57">
        <f t="shared" si="68"/>
        <v>-39226584</v>
      </c>
      <c r="J269" s="47">
        <f t="shared" si="70"/>
        <v>0</v>
      </c>
      <c r="K269" s="59">
        <f t="shared" si="67"/>
        <v>-0.07486000441973939</v>
      </c>
    </row>
    <row r="270" spans="1:11" s="10" customFormat="1" ht="12.75">
      <c r="A270" s="60"/>
      <c r="B270" s="61" t="s">
        <v>497</v>
      </c>
      <c r="C270" s="62"/>
      <c r="D270" s="63">
        <f>SUM(D264:D269)</f>
        <v>1415542123</v>
      </c>
      <c r="E270" s="63">
        <f>SUM(E264:E269)</f>
        <v>1435930438</v>
      </c>
      <c r="F270" s="63">
        <f>SUM(F264:F269)</f>
        <v>1512180430</v>
      </c>
      <c r="G270" s="45">
        <f t="shared" si="63"/>
        <v>1.0682694675275304</v>
      </c>
      <c r="H270" s="30">
        <f t="shared" si="64"/>
        <v>1.053101452537076</v>
      </c>
      <c r="I270" s="50">
        <f>SUM(I264:I269)</f>
        <v>-204934681</v>
      </c>
      <c r="J270" s="77">
        <f>SUM(J264:J269)</f>
        <v>128684689</v>
      </c>
      <c r="K270" s="64">
        <f t="shared" si="67"/>
        <v>-0.053101452537076176</v>
      </c>
    </row>
    <row r="271" spans="1:11" s="10" customFormat="1" ht="12.75">
      <c r="A271" s="55" t="s">
        <v>33</v>
      </c>
      <c r="B271" s="56" t="s">
        <v>498</v>
      </c>
      <c r="C271" s="19" t="s">
        <v>499</v>
      </c>
      <c r="D271" s="20">
        <v>167055637</v>
      </c>
      <c r="E271" s="20">
        <v>171791784</v>
      </c>
      <c r="F271" s="20">
        <v>135335140</v>
      </c>
      <c r="G271" s="44">
        <f t="shared" si="63"/>
        <v>0.8101201637392218</v>
      </c>
      <c r="H271" s="22">
        <f t="shared" si="64"/>
        <v>0.7877858698993428</v>
      </c>
      <c r="I271" s="57">
        <f>IF($F271&gt;$E271,$E271-$F271,0)</f>
        <v>0</v>
      </c>
      <c r="J271" s="47">
        <f>IF($F271&lt;=$E271,$E271-$F271,0)</f>
        <v>36456644</v>
      </c>
      <c r="K271" s="59">
        <f t="shared" si="67"/>
        <v>0.2122141301006572</v>
      </c>
    </row>
    <row r="272" spans="1:11" s="10" customFormat="1" ht="12.75">
      <c r="A272" s="55" t="s">
        <v>33</v>
      </c>
      <c r="B272" s="56" t="s">
        <v>500</v>
      </c>
      <c r="C272" s="19" t="s">
        <v>501</v>
      </c>
      <c r="D272" s="20">
        <v>1037157732</v>
      </c>
      <c r="E272" s="20">
        <v>1037157732</v>
      </c>
      <c r="F272" s="20">
        <v>890954157</v>
      </c>
      <c r="G272" s="44">
        <f t="shared" si="63"/>
        <v>0.8590343874522646</v>
      </c>
      <c r="H272" s="22">
        <f t="shared" si="64"/>
        <v>0.8590343874522646</v>
      </c>
      <c r="I272" s="57">
        <f>IF($F272&gt;$E272,$E272-$F272,0)</f>
        <v>0</v>
      </c>
      <c r="J272" s="47">
        <f>IF($F272&lt;=$E272,$E272-$F272,0)</f>
        <v>146203575</v>
      </c>
      <c r="K272" s="59">
        <f t="shared" si="67"/>
        <v>0.1409656125477354</v>
      </c>
    </row>
    <row r="273" spans="1:11" s="10" customFormat="1" ht="12.75">
      <c r="A273" s="55" t="s">
        <v>33</v>
      </c>
      <c r="B273" s="56" t="s">
        <v>502</v>
      </c>
      <c r="C273" s="19" t="s">
        <v>503</v>
      </c>
      <c r="D273" s="20">
        <v>1943183759</v>
      </c>
      <c r="E273" s="20">
        <v>1957365765</v>
      </c>
      <c r="F273" s="20">
        <v>1715151249</v>
      </c>
      <c r="G273" s="44">
        <f t="shared" si="63"/>
        <v>0.882650053581474</v>
      </c>
      <c r="H273" s="22">
        <f t="shared" si="64"/>
        <v>0.8762548521430792</v>
      </c>
      <c r="I273" s="57">
        <f>IF($F273&gt;$E273,$E273-$F273,0)</f>
        <v>0</v>
      </c>
      <c r="J273" s="47">
        <f>IF($F273&lt;=$E273,$E273-$F273,0)</f>
        <v>242214516</v>
      </c>
      <c r="K273" s="59">
        <f t="shared" si="67"/>
        <v>0.12374514785692085</v>
      </c>
    </row>
    <row r="274" spans="1:11" s="10" customFormat="1" ht="12.75">
      <c r="A274" s="55" t="s">
        <v>33</v>
      </c>
      <c r="B274" s="56" t="s">
        <v>504</v>
      </c>
      <c r="C274" s="19" t="s">
        <v>505</v>
      </c>
      <c r="D274" s="20">
        <v>300666471</v>
      </c>
      <c r="E274" s="20">
        <v>300666471</v>
      </c>
      <c r="F274" s="20">
        <v>228565358</v>
      </c>
      <c r="G274" s="44">
        <f t="shared" si="63"/>
        <v>0.7601956987082873</v>
      </c>
      <c r="H274" s="22">
        <f t="shared" si="64"/>
        <v>0.7601956987082873</v>
      </c>
      <c r="I274" s="57">
        <f>IF($F274&gt;$E274,$E274-$F274,0)</f>
        <v>0</v>
      </c>
      <c r="J274" s="47">
        <f>IF($F274&lt;=$E274,$E274-$F274,0)</f>
        <v>72101113</v>
      </c>
      <c r="K274" s="59">
        <f t="shared" si="67"/>
        <v>0.2398043012917127</v>
      </c>
    </row>
    <row r="275" spans="1:11" s="10" customFormat="1" ht="12.75">
      <c r="A275" s="55" t="s">
        <v>52</v>
      </c>
      <c r="B275" s="56" t="s">
        <v>506</v>
      </c>
      <c r="C275" s="19" t="s">
        <v>507</v>
      </c>
      <c r="D275" s="20">
        <v>361879544</v>
      </c>
      <c r="E275" s="20">
        <v>369895409</v>
      </c>
      <c r="F275" s="20">
        <v>179308900</v>
      </c>
      <c r="G275" s="44">
        <f t="shared" si="63"/>
        <v>0.49549332912832456</v>
      </c>
      <c r="H275" s="22">
        <f t="shared" si="64"/>
        <v>0.4847556785977844</v>
      </c>
      <c r="I275" s="57">
        <f>IF($F275&gt;$E275,$E275-$F275,0)</f>
        <v>0</v>
      </c>
      <c r="J275" s="47">
        <f>IF($F275&lt;=$E275,$E275-$F275,0)</f>
        <v>190586509</v>
      </c>
      <c r="K275" s="59">
        <f t="shared" si="67"/>
        <v>0.5152443214022157</v>
      </c>
    </row>
    <row r="276" spans="1:11" s="10" customFormat="1" ht="12.75">
      <c r="A276" s="60"/>
      <c r="B276" s="61" t="s">
        <v>508</v>
      </c>
      <c r="C276" s="62"/>
      <c r="D276" s="63">
        <f>SUM(D271:D275)</f>
        <v>3809943143</v>
      </c>
      <c r="E276" s="63">
        <f>SUM(E271:E275)</f>
        <v>3836877161</v>
      </c>
      <c r="F276" s="63">
        <f>SUM(F271:F275)</f>
        <v>3149314804</v>
      </c>
      <c r="G276" s="45">
        <f t="shared" si="63"/>
        <v>0.8266041475674588</v>
      </c>
      <c r="H276" s="30">
        <f t="shared" si="64"/>
        <v>0.8208015716560492</v>
      </c>
      <c r="I276" s="50">
        <f>SUM(I271:I275)</f>
        <v>0</v>
      </c>
      <c r="J276" s="77">
        <f>SUM(J271:J275)</f>
        <v>687562357</v>
      </c>
      <c r="K276" s="64">
        <f t="shared" si="67"/>
        <v>0.17919842834395083</v>
      </c>
    </row>
    <row r="277" spans="1:11" s="10" customFormat="1" ht="12.75">
      <c r="A277" s="68"/>
      <c r="B277" s="69" t="s">
        <v>509</v>
      </c>
      <c r="C277" s="70"/>
      <c r="D277" s="71">
        <f>SUM(D250:D255,D257:D262,D264:D269,D271:D275)</f>
        <v>13710028877</v>
      </c>
      <c r="E277" s="71">
        <f>SUM(E250:E255,E257:E262,E264:E269,E271:E275)</f>
        <v>13919910208</v>
      </c>
      <c r="F277" s="71">
        <f>SUM(F250:F255,F257:F262,F264:F269,F271:F275)</f>
        <v>11729309279</v>
      </c>
      <c r="G277" s="72">
        <f t="shared" si="63"/>
        <v>0.8555276859173606</v>
      </c>
      <c r="H277" s="73">
        <f t="shared" si="64"/>
        <v>0.8426282284679519</v>
      </c>
      <c r="I277" s="50">
        <f>I276+I270+I263+I256</f>
        <v>-289553571</v>
      </c>
      <c r="J277" s="77">
        <f>J276+J270+J263+J256</f>
        <v>2480154500</v>
      </c>
      <c r="K277" s="74">
        <f t="shared" si="67"/>
        <v>0.1573717715320481</v>
      </c>
    </row>
    <row r="278" spans="1:11" s="10" customFormat="1" ht="12.75">
      <c r="A278" s="52"/>
      <c r="B278" s="46"/>
      <c r="C278" s="13"/>
      <c r="D278" s="65"/>
      <c r="E278" s="65"/>
      <c r="F278" s="65"/>
      <c r="G278" s="44"/>
      <c r="H278" s="22"/>
      <c r="I278" s="66"/>
      <c r="J278" s="67"/>
      <c r="K278" s="59"/>
    </row>
    <row r="279" spans="1:11" s="10" customFormat="1" ht="12.75">
      <c r="A279" s="52"/>
      <c r="B279" s="53" t="s">
        <v>510</v>
      </c>
      <c r="C279" s="12"/>
      <c r="D279" s="65"/>
      <c r="E279" s="65"/>
      <c r="F279" s="65"/>
      <c r="G279" s="44"/>
      <c r="H279" s="22"/>
      <c r="I279" s="66"/>
      <c r="J279" s="67"/>
      <c r="K279" s="59"/>
    </row>
    <row r="280" spans="1:11" s="10" customFormat="1" ht="12.75">
      <c r="A280" s="55" t="s">
        <v>33</v>
      </c>
      <c r="B280" s="56" t="s">
        <v>511</v>
      </c>
      <c r="C280" s="19" t="s">
        <v>512</v>
      </c>
      <c r="D280" s="20">
        <v>158438372</v>
      </c>
      <c r="E280" s="20">
        <v>203614288</v>
      </c>
      <c r="F280" s="20">
        <v>256002476</v>
      </c>
      <c r="G280" s="44">
        <f aca="true" t="shared" si="71" ref="G280:G317">IF($D280=0,0,$F280/$D280)</f>
        <v>1.615785827438318</v>
      </c>
      <c r="H280" s="22">
        <f aca="true" t="shared" si="72" ref="H280:H317">IF($E280=0,0,$F280/$E280)</f>
        <v>1.2572913154306735</v>
      </c>
      <c r="I280" s="57">
        <f aca="true" t="shared" si="73" ref="I280:I309">IF($F280&gt;$E280,$E280-$F280,0)</f>
        <v>-52388188</v>
      </c>
      <c r="J280" s="58">
        <f>IF($F280&lt;=$E280,$E280-$F280,0)</f>
        <v>0</v>
      </c>
      <c r="K280" s="59">
        <f aca="true" t="shared" si="74" ref="K280:K317">IF($E280=0,0,($E280-$F280)/$E280)</f>
        <v>-0.2572913154306735</v>
      </c>
    </row>
    <row r="281" spans="1:11" s="10" customFormat="1" ht="12.75">
      <c r="A281" s="55" t="s">
        <v>33</v>
      </c>
      <c r="B281" s="56" t="s">
        <v>513</v>
      </c>
      <c r="C281" s="19" t="s">
        <v>514</v>
      </c>
      <c r="D281" s="20">
        <v>311379115</v>
      </c>
      <c r="E281" s="20">
        <v>311379115</v>
      </c>
      <c r="F281" s="20">
        <v>299216540</v>
      </c>
      <c r="G281" s="44">
        <f t="shared" si="71"/>
        <v>0.9609396571121991</v>
      </c>
      <c r="H281" s="22">
        <f t="shared" si="72"/>
        <v>0.9609396571121991</v>
      </c>
      <c r="I281" s="57">
        <f t="shared" si="73"/>
        <v>0</v>
      </c>
      <c r="J281" s="58">
        <f>IF($F281&lt;=$E281,$E281-$F281,0)</f>
        <v>12162575</v>
      </c>
      <c r="K281" s="59">
        <f t="shared" si="74"/>
        <v>0.039060342887800935</v>
      </c>
    </row>
    <row r="282" spans="1:11" s="10" customFormat="1" ht="12.75">
      <c r="A282" s="55" t="s">
        <v>33</v>
      </c>
      <c r="B282" s="56" t="s">
        <v>515</v>
      </c>
      <c r="C282" s="19" t="s">
        <v>516</v>
      </c>
      <c r="D282" s="20">
        <v>299702510</v>
      </c>
      <c r="E282" s="20">
        <v>299702510</v>
      </c>
      <c r="F282" s="20">
        <v>241523526</v>
      </c>
      <c r="G282" s="44">
        <f t="shared" si="71"/>
        <v>0.805877555046169</v>
      </c>
      <c r="H282" s="22">
        <f t="shared" si="72"/>
        <v>0.805877555046169</v>
      </c>
      <c r="I282" s="57">
        <f t="shared" si="73"/>
        <v>0</v>
      </c>
      <c r="J282" s="58">
        <f>IF($F282&lt;=$E282,$E282-$F282,0)</f>
        <v>58178984</v>
      </c>
      <c r="K282" s="59">
        <f t="shared" si="74"/>
        <v>0.19412244495383105</v>
      </c>
    </row>
    <row r="283" spans="1:11" s="10" customFormat="1" ht="12.75">
      <c r="A283" s="55" t="s">
        <v>52</v>
      </c>
      <c r="B283" s="56" t="s">
        <v>517</v>
      </c>
      <c r="C283" s="19" t="s">
        <v>518</v>
      </c>
      <c r="D283" s="20">
        <v>65965098</v>
      </c>
      <c r="E283" s="20">
        <v>65965098</v>
      </c>
      <c r="F283" s="20">
        <v>64129293</v>
      </c>
      <c r="G283" s="44">
        <f t="shared" si="71"/>
        <v>0.9721700557467526</v>
      </c>
      <c r="H283" s="22">
        <f t="shared" si="72"/>
        <v>0.9721700557467526</v>
      </c>
      <c r="I283" s="57">
        <f t="shared" si="73"/>
        <v>0</v>
      </c>
      <c r="J283" s="58">
        <f>IF($F283&lt;=$E283,$E283-$F283,0)</f>
        <v>1835805</v>
      </c>
      <c r="K283" s="59">
        <f t="shared" si="74"/>
        <v>0.027829944253247377</v>
      </c>
    </row>
    <row r="284" spans="1:11" s="10" customFormat="1" ht="12.75">
      <c r="A284" s="60"/>
      <c r="B284" s="61" t="s">
        <v>519</v>
      </c>
      <c r="C284" s="62"/>
      <c r="D284" s="63">
        <f>SUM(D280:D283)</f>
        <v>835485095</v>
      </c>
      <c r="E284" s="63">
        <f>SUM(E280:E283)</f>
        <v>880661011</v>
      </c>
      <c r="F284" s="63">
        <f>SUM(F280:F283)</f>
        <v>860871835</v>
      </c>
      <c r="G284" s="45">
        <f t="shared" si="71"/>
        <v>1.0303856288423674</v>
      </c>
      <c r="H284" s="30">
        <f t="shared" si="72"/>
        <v>0.9775291789317104</v>
      </c>
      <c r="I284" s="50">
        <f>SUM(I280:I283)</f>
        <v>-52388188</v>
      </c>
      <c r="J284" s="77">
        <f>SUM(J280:J283)</f>
        <v>72177364</v>
      </c>
      <c r="K284" s="64">
        <f t="shared" si="74"/>
        <v>0.022470821068289577</v>
      </c>
    </row>
    <row r="285" spans="1:11" s="10" customFormat="1" ht="12.75">
      <c r="A285" s="55" t="s">
        <v>33</v>
      </c>
      <c r="B285" s="56" t="s">
        <v>520</v>
      </c>
      <c r="C285" s="19" t="s">
        <v>521</v>
      </c>
      <c r="D285" s="20">
        <v>67694910</v>
      </c>
      <c r="E285" s="20">
        <v>67694910</v>
      </c>
      <c r="F285" s="20">
        <v>40064467</v>
      </c>
      <c r="G285" s="44">
        <f t="shared" si="71"/>
        <v>0.5918386921557323</v>
      </c>
      <c r="H285" s="22">
        <f t="shared" si="72"/>
        <v>0.5918386921557323</v>
      </c>
      <c r="I285" s="57">
        <f t="shared" si="73"/>
        <v>0</v>
      </c>
      <c r="J285" s="58">
        <f aca="true" t="shared" si="75" ref="J285:J291">IF($F285&lt;=$E285,$E285-$F285,0)</f>
        <v>27630443</v>
      </c>
      <c r="K285" s="59">
        <f t="shared" si="74"/>
        <v>0.40816130784426774</v>
      </c>
    </row>
    <row r="286" spans="1:11" s="10" customFormat="1" ht="12.75">
      <c r="A286" s="55" t="s">
        <v>33</v>
      </c>
      <c r="B286" s="56" t="s">
        <v>522</v>
      </c>
      <c r="C286" s="19" t="s">
        <v>523</v>
      </c>
      <c r="D286" s="20">
        <v>246657893</v>
      </c>
      <c r="E286" s="20">
        <v>242973538</v>
      </c>
      <c r="F286" s="20">
        <v>171171751</v>
      </c>
      <c r="G286" s="44">
        <f t="shared" si="71"/>
        <v>0.6939642146379642</v>
      </c>
      <c r="H286" s="22">
        <f t="shared" si="72"/>
        <v>0.7044872145706665</v>
      </c>
      <c r="I286" s="57">
        <f t="shared" si="73"/>
        <v>0</v>
      </c>
      <c r="J286" s="58">
        <f t="shared" si="75"/>
        <v>71801787</v>
      </c>
      <c r="K286" s="59">
        <f t="shared" si="74"/>
        <v>0.29551278542933346</v>
      </c>
    </row>
    <row r="287" spans="1:11" s="10" customFormat="1" ht="12.75">
      <c r="A287" s="55" t="s">
        <v>33</v>
      </c>
      <c r="B287" s="56" t="s">
        <v>524</v>
      </c>
      <c r="C287" s="19" t="s">
        <v>525</v>
      </c>
      <c r="D287" s="20">
        <v>48348597</v>
      </c>
      <c r="E287" s="20">
        <v>48348597</v>
      </c>
      <c r="F287" s="20">
        <v>38843107</v>
      </c>
      <c r="G287" s="44">
        <f t="shared" si="71"/>
        <v>0.8033967769530107</v>
      </c>
      <c r="H287" s="22">
        <f t="shared" si="72"/>
        <v>0.8033967769530107</v>
      </c>
      <c r="I287" s="57">
        <f t="shared" si="73"/>
        <v>0</v>
      </c>
      <c r="J287" s="58">
        <f t="shared" si="75"/>
        <v>9505490</v>
      </c>
      <c r="K287" s="59">
        <f t="shared" si="74"/>
        <v>0.19660322304698935</v>
      </c>
    </row>
    <row r="288" spans="1:11" s="10" customFormat="1" ht="12.75">
      <c r="A288" s="55" t="s">
        <v>33</v>
      </c>
      <c r="B288" s="56" t="s">
        <v>526</v>
      </c>
      <c r="C288" s="19" t="s">
        <v>527</v>
      </c>
      <c r="D288" s="20">
        <v>70967550</v>
      </c>
      <c r="E288" s="20">
        <v>70967550</v>
      </c>
      <c r="F288" s="20">
        <v>64659979</v>
      </c>
      <c r="G288" s="44">
        <f t="shared" si="71"/>
        <v>0.9111203500754923</v>
      </c>
      <c r="H288" s="22">
        <f t="shared" si="72"/>
        <v>0.9111203500754923</v>
      </c>
      <c r="I288" s="57">
        <f t="shared" si="73"/>
        <v>0</v>
      </c>
      <c r="J288" s="58">
        <f t="shared" si="75"/>
        <v>6307571</v>
      </c>
      <c r="K288" s="59">
        <f t="shared" si="74"/>
        <v>0.08887964992450775</v>
      </c>
    </row>
    <row r="289" spans="1:11" s="10" customFormat="1" ht="12.75">
      <c r="A289" s="55" t="s">
        <v>33</v>
      </c>
      <c r="B289" s="56" t="s">
        <v>528</v>
      </c>
      <c r="C289" s="19" t="s">
        <v>529</v>
      </c>
      <c r="D289" s="20">
        <v>76823000</v>
      </c>
      <c r="E289" s="20">
        <v>76823000</v>
      </c>
      <c r="F289" s="20">
        <v>47447598</v>
      </c>
      <c r="G289" s="44">
        <f t="shared" si="71"/>
        <v>0.6176223006130976</v>
      </c>
      <c r="H289" s="22">
        <f t="shared" si="72"/>
        <v>0.6176223006130976</v>
      </c>
      <c r="I289" s="57">
        <f t="shared" si="73"/>
        <v>0</v>
      </c>
      <c r="J289" s="58">
        <f t="shared" si="75"/>
        <v>29375402</v>
      </c>
      <c r="K289" s="59">
        <f t="shared" si="74"/>
        <v>0.38237769938690236</v>
      </c>
    </row>
    <row r="290" spans="1:11" s="10" customFormat="1" ht="12.75">
      <c r="A290" s="55" t="s">
        <v>33</v>
      </c>
      <c r="B290" s="56" t="s">
        <v>530</v>
      </c>
      <c r="C290" s="19" t="s">
        <v>531</v>
      </c>
      <c r="D290" s="20">
        <v>55877210</v>
      </c>
      <c r="E290" s="20">
        <v>57702670</v>
      </c>
      <c r="F290" s="20">
        <v>42003633</v>
      </c>
      <c r="G290" s="44">
        <f t="shared" si="71"/>
        <v>0.7517131402945852</v>
      </c>
      <c r="H290" s="22">
        <f t="shared" si="72"/>
        <v>0.7279322256665073</v>
      </c>
      <c r="I290" s="57">
        <f t="shared" si="73"/>
        <v>0</v>
      </c>
      <c r="J290" s="58">
        <f t="shared" si="75"/>
        <v>15699037</v>
      </c>
      <c r="K290" s="59">
        <f t="shared" si="74"/>
        <v>0.2720677743334927</v>
      </c>
    </row>
    <row r="291" spans="1:11" s="10" customFormat="1" ht="12.75">
      <c r="A291" s="55" t="s">
        <v>52</v>
      </c>
      <c r="B291" s="56" t="s">
        <v>532</v>
      </c>
      <c r="C291" s="19" t="s">
        <v>533</v>
      </c>
      <c r="D291" s="20">
        <v>85304481</v>
      </c>
      <c r="E291" s="20">
        <v>85304481</v>
      </c>
      <c r="F291" s="20">
        <v>60501231</v>
      </c>
      <c r="G291" s="44">
        <f t="shared" si="71"/>
        <v>0.7092386037727608</v>
      </c>
      <c r="H291" s="22">
        <f t="shared" si="72"/>
        <v>0.7092386037727608</v>
      </c>
      <c r="I291" s="57">
        <f t="shared" si="73"/>
        <v>0</v>
      </c>
      <c r="J291" s="58">
        <f t="shared" si="75"/>
        <v>24803250</v>
      </c>
      <c r="K291" s="59">
        <f t="shared" si="74"/>
        <v>0.29076139622723923</v>
      </c>
    </row>
    <row r="292" spans="1:11" s="10" customFormat="1" ht="12.75">
      <c r="A292" s="60"/>
      <c r="B292" s="61" t="s">
        <v>534</v>
      </c>
      <c r="C292" s="62"/>
      <c r="D292" s="63">
        <f>SUM(D285:D291)</f>
        <v>651673641</v>
      </c>
      <c r="E292" s="63">
        <f>SUM(E285:E291)</f>
        <v>649814746</v>
      </c>
      <c r="F292" s="63">
        <f>SUM(F285:F291)</f>
        <v>464691766</v>
      </c>
      <c r="G292" s="45">
        <f t="shared" si="71"/>
        <v>0.7130743623248681</v>
      </c>
      <c r="H292" s="30">
        <f t="shared" si="72"/>
        <v>0.7151142211845097</v>
      </c>
      <c r="I292" s="50">
        <f>SUM(I285:I291)</f>
        <v>0</v>
      </c>
      <c r="J292" s="77">
        <f>SUM(J285:J291)</f>
        <v>185122980</v>
      </c>
      <c r="K292" s="64">
        <f t="shared" si="74"/>
        <v>0.28488577881549026</v>
      </c>
    </row>
    <row r="293" spans="1:11" s="10" customFormat="1" ht="12.75">
      <c r="A293" s="55" t="s">
        <v>33</v>
      </c>
      <c r="B293" s="56" t="s">
        <v>535</v>
      </c>
      <c r="C293" s="19" t="s">
        <v>536</v>
      </c>
      <c r="D293" s="20">
        <v>86297784</v>
      </c>
      <c r="E293" s="20">
        <v>86297784</v>
      </c>
      <c r="F293" s="20">
        <v>60445276</v>
      </c>
      <c r="G293" s="44">
        <f t="shared" si="71"/>
        <v>0.7004267456044989</v>
      </c>
      <c r="H293" s="22">
        <f t="shared" si="72"/>
        <v>0.7004267456044989</v>
      </c>
      <c r="I293" s="57">
        <f t="shared" si="73"/>
        <v>0</v>
      </c>
      <c r="J293" s="58">
        <f aca="true" t="shared" si="76" ref="J293:J301">IF($F293&lt;=$E293,$E293-$F293,0)</f>
        <v>25852508</v>
      </c>
      <c r="K293" s="59">
        <f t="shared" si="74"/>
        <v>0.29957325439550103</v>
      </c>
    </row>
    <row r="294" spans="1:11" s="10" customFormat="1" ht="12.75">
      <c r="A294" s="55" t="s">
        <v>33</v>
      </c>
      <c r="B294" s="56" t="s">
        <v>537</v>
      </c>
      <c r="C294" s="19" t="s">
        <v>538</v>
      </c>
      <c r="D294" s="20">
        <v>141386656</v>
      </c>
      <c r="E294" s="20">
        <v>169000508</v>
      </c>
      <c r="F294" s="20">
        <v>153871135</v>
      </c>
      <c r="G294" s="44">
        <f t="shared" si="71"/>
        <v>1.0883002636401558</v>
      </c>
      <c r="H294" s="22">
        <f t="shared" si="72"/>
        <v>0.9104773519379007</v>
      </c>
      <c r="I294" s="57">
        <f t="shared" si="73"/>
        <v>0</v>
      </c>
      <c r="J294" s="58">
        <f t="shared" si="76"/>
        <v>15129373</v>
      </c>
      <c r="K294" s="59">
        <f t="shared" si="74"/>
        <v>0.08952264806209932</v>
      </c>
    </row>
    <row r="295" spans="1:11" s="10" customFormat="1" ht="12.75">
      <c r="A295" s="55" t="s">
        <v>33</v>
      </c>
      <c r="B295" s="56" t="s">
        <v>539</v>
      </c>
      <c r="C295" s="19" t="s">
        <v>540</v>
      </c>
      <c r="D295" s="20">
        <v>191699701</v>
      </c>
      <c r="E295" s="20">
        <v>188054437</v>
      </c>
      <c r="F295" s="20">
        <v>158343279</v>
      </c>
      <c r="G295" s="44">
        <f t="shared" si="71"/>
        <v>0.8259964839486108</v>
      </c>
      <c r="H295" s="22">
        <f t="shared" si="72"/>
        <v>0.8420076735546527</v>
      </c>
      <c r="I295" s="57">
        <f t="shared" si="73"/>
        <v>0</v>
      </c>
      <c r="J295" s="58">
        <f t="shared" si="76"/>
        <v>29711158</v>
      </c>
      <c r="K295" s="59">
        <f t="shared" si="74"/>
        <v>0.1579923264453473</v>
      </c>
    </row>
    <row r="296" spans="1:11" s="10" customFormat="1" ht="12.75">
      <c r="A296" s="55" t="s">
        <v>33</v>
      </c>
      <c r="B296" s="56" t="s">
        <v>541</v>
      </c>
      <c r="C296" s="19" t="s">
        <v>542</v>
      </c>
      <c r="D296" s="20">
        <v>50577084</v>
      </c>
      <c r="E296" s="20">
        <v>63477084</v>
      </c>
      <c r="F296" s="20">
        <v>59460479</v>
      </c>
      <c r="G296" s="44">
        <f t="shared" si="71"/>
        <v>1.1756407111173115</v>
      </c>
      <c r="H296" s="22">
        <f t="shared" si="72"/>
        <v>0.9367235426252409</v>
      </c>
      <c r="I296" s="57">
        <f t="shared" si="73"/>
        <v>0</v>
      </c>
      <c r="J296" s="58">
        <f t="shared" si="76"/>
        <v>4016605</v>
      </c>
      <c r="K296" s="59">
        <f t="shared" si="74"/>
        <v>0.06327645737475905</v>
      </c>
    </row>
    <row r="297" spans="1:11" s="10" customFormat="1" ht="12.75">
      <c r="A297" s="55" t="s">
        <v>33</v>
      </c>
      <c r="B297" s="56" t="s">
        <v>543</v>
      </c>
      <c r="C297" s="19" t="s">
        <v>544</v>
      </c>
      <c r="D297" s="20">
        <v>59449136</v>
      </c>
      <c r="E297" s="20">
        <v>59449136</v>
      </c>
      <c r="F297" s="20">
        <v>22281591</v>
      </c>
      <c r="G297" s="44">
        <f t="shared" si="71"/>
        <v>0.37480092225394157</v>
      </c>
      <c r="H297" s="22">
        <f t="shared" si="72"/>
        <v>0.37480092225394157</v>
      </c>
      <c r="I297" s="57">
        <f t="shared" si="73"/>
        <v>0</v>
      </c>
      <c r="J297" s="58">
        <f t="shared" si="76"/>
        <v>37167545</v>
      </c>
      <c r="K297" s="59">
        <f t="shared" si="74"/>
        <v>0.6251990777460584</v>
      </c>
    </row>
    <row r="298" spans="1:11" s="10" customFormat="1" ht="12.75">
      <c r="A298" s="55" t="s">
        <v>33</v>
      </c>
      <c r="B298" s="56" t="s">
        <v>545</v>
      </c>
      <c r="C298" s="19" t="s">
        <v>546</v>
      </c>
      <c r="D298" s="20">
        <v>108479079</v>
      </c>
      <c r="E298" s="20">
        <v>108479079</v>
      </c>
      <c r="F298" s="20">
        <v>65630796</v>
      </c>
      <c r="G298" s="44">
        <f t="shared" si="71"/>
        <v>0.6050087869938497</v>
      </c>
      <c r="H298" s="22">
        <f t="shared" si="72"/>
        <v>0.6050087869938497</v>
      </c>
      <c r="I298" s="57">
        <f t="shared" si="73"/>
        <v>0</v>
      </c>
      <c r="J298" s="58">
        <f t="shared" si="76"/>
        <v>42848283</v>
      </c>
      <c r="K298" s="59">
        <f t="shared" si="74"/>
        <v>0.39499121300615025</v>
      </c>
    </row>
    <row r="299" spans="1:11" s="10" customFormat="1" ht="12.75">
      <c r="A299" s="55" t="s">
        <v>33</v>
      </c>
      <c r="B299" s="56" t="s">
        <v>547</v>
      </c>
      <c r="C299" s="19" t="s">
        <v>548</v>
      </c>
      <c r="D299" s="20">
        <v>99654135</v>
      </c>
      <c r="E299" s="20">
        <v>99654135</v>
      </c>
      <c r="F299" s="20">
        <v>85026190</v>
      </c>
      <c r="G299" s="44">
        <f t="shared" si="71"/>
        <v>0.8532128646744062</v>
      </c>
      <c r="H299" s="22">
        <f t="shared" si="72"/>
        <v>0.8532128646744062</v>
      </c>
      <c r="I299" s="57">
        <f t="shared" si="73"/>
        <v>0</v>
      </c>
      <c r="J299" s="58">
        <f t="shared" si="76"/>
        <v>14627945</v>
      </c>
      <c r="K299" s="59">
        <f t="shared" si="74"/>
        <v>0.14678713532559387</v>
      </c>
    </row>
    <row r="300" spans="1:11" s="10" customFormat="1" ht="12.75">
      <c r="A300" s="55" t="s">
        <v>33</v>
      </c>
      <c r="B300" s="56" t="s">
        <v>549</v>
      </c>
      <c r="C300" s="19" t="s">
        <v>550</v>
      </c>
      <c r="D300" s="20">
        <v>27302369</v>
      </c>
      <c r="E300" s="20">
        <v>27302369</v>
      </c>
      <c r="F300" s="20">
        <v>83329797</v>
      </c>
      <c r="G300" s="44">
        <f t="shared" si="71"/>
        <v>3.0521086650026596</v>
      </c>
      <c r="H300" s="22">
        <f t="shared" si="72"/>
        <v>3.0521086650026596</v>
      </c>
      <c r="I300" s="57">
        <f t="shared" si="73"/>
        <v>-56027428</v>
      </c>
      <c r="J300" s="58">
        <f t="shared" si="76"/>
        <v>0</v>
      </c>
      <c r="K300" s="59">
        <f t="shared" si="74"/>
        <v>-2.0521086650026596</v>
      </c>
    </row>
    <row r="301" spans="1:11" s="10" customFormat="1" ht="12.75">
      <c r="A301" s="55" t="s">
        <v>52</v>
      </c>
      <c r="B301" s="56" t="s">
        <v>551</v>
      </c>
      <c r="C301" s="19" t="s">
        <v>552</v>
      </c>
      <c r="D301" s="20">
        <v>54204780</v>
      </c>
      <c r="E301" s="20">
        <v>54204780</v>
      </c>
      <c r="F301" s="20">
        <v>47552302</v>
      </c>
      <c r="G301" s="44">
        <f t="shared" si="71"/>
        <v>0.8772713771737474</v>
      </c>
      <c r="H301" s="22">
        <f t="shared" si="72"/>
        <v>0.8772713771737474</v>
      </c>
      <c r="I301" s="57">
        <f t="shared" si="73"/>
        <v>0</v>
      </c>
      <c r="J301" s="58">
        <f t="shared" si="76"/>
        <v>6652478</v>
      </c>
      <c r="K301" s="59">
        <f t="shared" si="74"/>
        <v>0.12272862282625259</v>
      </c>
    </row>
    <row r="302" spans="1:11" s="10" customFormat="1" ht="12.75">
      <c r="A302" s="60"/>
      <c r="B302" s="61" t="s">
        <v>553</v>
      </c>
      <c r="C302" s="62"/>
      <c r="D302" s="63">
        <f>SUM(D293:D301)</f>
        <v>819050724</v>
      </c>
      <c r="E302" s="63">
        <f>SUM(E293:E301)</f>
        <v>855919312</v>
      </c>
      <c r="F302" s="63">
        <f>SUM(F293:F301)</f>
        <v>735940845</v>
      </c>
      <c r="G302" s="45">
        <f t="shared" si="71"/>
        <v>0.898529020774054</v>
      </c>
      <c r="H302" s="30">
        <f t="shared" si="72"/>
        <v>0.8598250263571574</v>
      </c>
      <c r="I302" s="50">
        <f>SUM(I293:I301)</f>
        <v>-56027428</v>
      </c>
      <c r="J302" s="77">
        <f>SUM(J293:J301)</f>
        <v>176005895</v>
      </c>
      <c r="K302" s="64">
        <f t="shared" si="74"/>
        <v>0.14017497364284262</v>
      </c>
    </row>
    <row r="303" spans="1:11" s="10" customFormat="1" ht="12.75">
      <c r="A303" s="55" t="s">
        <v>33</v>
      </c>
      <c r="B303" s="56" t="s">
        <v>554</v>
      </c>
      <c r="C303" s="19" t="s">
        <v>555</v>
      </c>
      <c r="D303" s="20">
        <v>31539599</v>
      </c>
      <c r="E303" s="20">
        <v>38206477</v>
      </c>
      <c r="F303" s="20">
        <v>24510433</v>
      </c>
      <c r="G303" s="44">
        <f t="shared" si="71"/>
        <v>0.7771320428011783</v>
      </c>
      <c r="H303" s="22">
        <f t="shared" si="72"/>
        <v>0.6415255978717954</v>
      </c>
      <c r="I303" s="57">
        <f t="shared" si="73"/>
        <v>0</v>
      </c>
      <c r="J303" s="58">
        <f aca="true" t="shared" si="77" ref="J303:J309">IF($F303&lt;=$E303,$E303-$F303,0)</f>
        <v>13696044</v>
      </c>
      <c r="K303" s="59">
        <f t="shared" si="74"/>
        <v>0.3584744021282046</v>
      </c>
    </row>
    <row r="304" spans="1:11" s="10" customFormat="1" ht="12.75">
      <c r="A304" s="55" t="s">
        <v>33</v>
      </c>
      <c r="B304" s="56" t="s">
        <v>556</v>
      </c>
      <c r="C304" s="19" t="s">
        <v>557</v>
      </c>
      <c r="D304" s="20">
        <v>173931112</v>
      </c>
      <c r="E304" s="20">
        <v>173931112</v>
      </c>
      <c r="F304" s="20">
        <v>158180140</v>
      </c>
      <c r="G304" s="44">
        <f t="shared" si="71"/>
        <v>0.9094413195035514</v>
      </c>
      <c r="H304" s="22">
        <f t="shared" si="72"/>
        <v>0.9094413195035514</v>
      </c>
      <c r="I304" s="57">
        <f t="shared" si="73"/>
        <v>0</v>
      </c>
      <c r="J304" s="58">
        <f t="shared" si="77"/>
        <v>15750972</v>
      </c>
      <c r="K304" s="59">
        <f t="shared" si="74"/>
        <v>0.0905586804964485</v>
      </c>
    </row>
    <row r="305" spans="1:11" s="10" customFormat="1" ht="12.75">
      <c r="A305" s="55" t="s">
        <v>33</v>
      </c>
      <c r="B305" s="56" t="s">
        <v>558</v>
      </c>
      <c r="C305" s="19" t="s">
        <v>559</v>
      </c>
      <c r="D305" s="20">
        <v>499724400</v>
      </c>
      <c r="E305" s="20">
        <v>631425416</v>
      </c>
      <c r="F305" s="20">
        <v>479221174</v>
      </c>
      <c r="G305" s="44">
        <f t="shared" si="71"/>
        <v>0.9589709327781473</v>
      </c>
      <c r="H305" s="22">
        <f t="shared" si="72"/>
        <v>0.7589513533297494</v>
      </c>
      <c r="I305" s="57">
        <f t="shared" si="73"/>
        <v>0</v>
      </c>
      <c r="J305" s="58">
        <f t="shared" si="77"/>
        <v>152204242</v>
      </c>
      <c r="K305" s="59">
        <f t="shared" si="74"/>
        <v>0.2410486466702506</v>
      </c>
    </row>
    <row r="306" spans="1:11" s="10" customFormat="1" ht="12.75">
      <c r="A306" s="55" t="s">
        <v>33</v>
      </c>
      <c r="B306" s="56" t="s">
        <v>560</v>
      </c>
      <c r="C306" s="19" t="s">
        <v>561</v>
      </c>
      <c r="D306" s="20">
        <v>49061481</v>
      </c>
      <c r="E306" s="20">
        <v>49061481</v>
      </c>
      <c r="F306" s="20">
        <v>39089653</v>
      </c>
      <c r="G306" s="44">
        <f t="shared" si="71"/>
        <v>0.7967483288977762</v>
      </c>
      <c r="H306" s="22">
        <f t="shared" si="72"/>
        <v>0.7967483288977762</v>
      </c>
      <c r="I306" s="57">
        <f t="shared" si="73"/>
        <v>0</v>
      </c>
      <c r="J306" s="58">
        <f t="shared" si="77"/>
        <v>9971828</v>
      </c>
      <c r="K306" s="59">
        <f t="shared" si="74"/>
        <v>0.20325167110222375</v>
      </c>
    </row>
    <row r="307" spans="1:11" s="10" customFormat="1" ht="12.75">
      <c r="A307" s="55" t="s">
        <v>33</v>
      </c>
      <c r="B307" s="56" t="s">
        <v>562</v>
      </c>
      <c r="C307" s="19" t="s">
        <v>563</v>
      </c>
      <c r="D307" s="20">
        <v>214216180</v>
      </c>
      <c r="E307" s="20">
        <v>214216180</v>
      </c>
      <c r="F307" s="20">
        <v>117574701</v>
      </c>
      <c r="G307" s="44">
        <f t="shared" si="71"/>
        <v>0.5488600394237261</v>
      </c>
      <c r="H307" s="22">
        <f t="shared" si="72"/>
        <v>0.5488600394237261</v>
      </c>
      <c r="I307" s="57">
        <f t="shared" si="73"/>
        <v>0</v>
      </c>
      <c r="J307" s="58">
        <f t="shared" si="77"/>
        <v>96641479</v>
      </c>
      <c r="K307" s="59">
        <f t="shared" si="74"/>
        <v>0.4511399605762739</v>
      </c>
    </row>
    <row r="308" spans="1:11" s="10" customFormat="1" ht="12.75">
      <c r="A308" s="55" t="s">
        <v>33</v>
      </c>
      <c r="B308" s="56" t="s">
        <v>564</v>
      </c>
      <c r="C308" s="19" t="s">
        <v>565</v>
      </c>
      <c r="D308" s="20">
        <v>65298101</v>
      </c>
      <c r="E308" s="20">
        <v>65298101</v>
      </c>
      <c r="F308" s="20">
        <v>51922136</v>
      </c>
      <c r="G308" s="44">
        <f t="shared" si="71"/>
        <v>0.7951553751923046</v>
      </c>
      <c r="H308" s="22">
        <f t="shared" si="72"/>
        <v>0.7951553751923046</v>
      </c>
      <c r="I308" s="57">
        <f t="shared" si="73"/>
        <v>0</v>
      </c>
      <c r="J308" s="58">
        <f t="shared" si="77"/>
        <v>13375965</v>
      </c>
      <c r="K308" s="59">
        <f t="shared" si="74"/>
        <v>0.2048446248076954</v>
      </c>
    </row>
    <row r="309" spans="1:11" s="10" customFormat="1" ht="12.75">
      <c r="A309" s="55" t="s">
        <v>52</v>
      </c>
      <c r="B309" s="56" t="s">
        <v>566</v>
      </c>
      <c r="C309" s="19" t="s">
        <v>567</v>
      </c>
      <c r="D309" s="20">
        <v>69946093</v>
      </c>
      <c r="E309" s="20">
        <v>69946093</v>
      </c>
      <c r="F309" s="20">
        <v>64155989</v>
      </c>
      <c r="G309" s="44">
        <f t="shared" si="71"/>
        <v>0.9172204800631252</v>
      </c>
      <c r="H309" s="22">
        <f t="shared" si="72"/>
        <v>0.9172204800631252</v>
      </c>
      <c r="I309" s="57">
        <f t="shared" si="73"/>
        <v>0</v>
      </c>
      <c r="J309" s="58">
        <f t="shared" si="77"/>
        <v>5790104</v>
      </c>
      <c r="K309" s="59">
        <f t="shared" si="74"/>
        <v>0.08277951993687481</v>
      </c>
    </row>
    <row r="310" spans="1:11" s="10" customFormat="1" ht="12.75">
      <c r="A310" s="60"/>
      <c r="B310" s="61" t="s">
        <v>568</v>
      </c>
      <c r="C310" s="62"/>
      <c r="D310" s="63">
        <f>SUM(D303:D309)</f>
        <v>1103716966</v>
      </c>
      <c r="E310" s="63">
        <f>SUM(E303:E309)</f>
        <v>1242084860</v>
      </c>
      <c r="F310" s="63">
        <f>SUM(F303:F309)</f>
        <v>934654226</v>
      </c>
      <c r="G310" s="45">
        <f t="shared" si="71"/>
        <v>0.8468241902516881</v>
      </c>
      <c r="H310" s="30">
        <f t="shared" si="72"/>
        <v>0.7524882204908286</v>
      </c>
      <c r="I310" s="50">
        <f>SUM(I303:I309)</f>
        <v>0</v>
      </c>
      <c r="J310" s="77">
        <f>SUM(J303:J309)</f>
        <v>307430634</v>
      </c>
      <c r="K310" s="64">
        <f t="shared" si="74"/>
        <v>0.2475117795091714</v>
      </c>
    </row>
    <row r="311" spans="1:11" s="10" customFormat="1" ht="12.75">
      <c r="A311" s="55" t="s">
        <v>33</v>
      </c>
      <c r="B311" s="56" t="s">
        <v>569</v>
      </c>
      <c r="C311" s="19" t="s">
        <v>570</v>
      </c>
      <c r="D311" s="20">
        <v>1656857468</v>
      </c>
      <c r="E311" s="20">
        <v>1683085266</v>
      </c>
      <c r="F311" s="20">
        <v>1367002215</v>
      </c>
      <c r="G311" s="44">
        <f t="shared" si="71"/>
        <v>0.825057219104136</v>
      </c>
      <c r="H311" s="22">
        <f t="shared" si="72"/>
        <v>0.8122002150543454</v>
      </c>
      <c r="I311" s="57">
        <f>IF($F311&gt;$E311,$E311-$F311,0)</f>
        <v>0</v>
      </c>
      <c r="J311" s="58">
        <f>IF($F311&lt;=$E311,$E311-$F311,0)</f>
        <v>316083051</v>
      </c>
      <c r="K311" s="59">
        <f t="shared" si="74"/>
        <v>0.1877997849456547</v>
      </c>
    </row>
    <row r="312" spans="1:11" s="10" customFormat="1" ht="12.75">
      <c r="A312" s="55" t="s">
        <v>33</v>
      </c>
      <c r="B312" s="56" t="s">
        <v>571</v>
      </c>
      <c r="C312" s="19" t="s">
        <v>572</v>
      </c>
      <c r="D312" s="20">
        <v>156899000</v>
      </c>
      <c r="E312" s="20">
        <v>156899000</v>
      </c>
      <c r="F312" s="20">
        <v>117004211</v>
      </c>
      <c r="G312" s="44">
        <f t="shared" si="71"/>
        <v>0.7457294883969943</v>
      </c>
      <c r="H312" s="22">
        <f t="shared" si="72"/>
        <v>0.7457294883969943</v>
      </c>
      <c r="I312" s="57">
        <f>IF($F312&gt;$E312,$E312-$F312,0)</f>
        <v>0</v>
      </c>
      <c r="J312" s="58">
        <f>IF($F312&lt;=$E312,$E312-$F312,0)</f>
        <v>39894789</v>
      </c>
      <c r="K312" s="59">
        <f t="shared" si="74"/>
        <v>0.25427051160300573</v>
      </c>
    </row>
    <row r="313" spans="1:11" s="10" customFormat="1" ht="12.75">
      <c r="A313" s="55" t="s">
        <v>33</v>
      </c>
      <c r="B313" s="56" t="s">
        <v>573</v>
      </c>
      <c r="C313" s="19" t="s">
        <v>574</v>
      </c>
      <c r="D313" s="20">
        <v>151016088</v>
      </c>
      <c r="E313" s="20">
        <v>151016088</v>
      </c>
      <c r="F313" s="20">
        <v>165448524</v>
      </c>
      <c r="G313" s="44">
        <f t="shared" si="71"/>
        <v>1.0955688641596915</v>
      </c>
      <c r="H313" s="22">
        <f t="shared" si="72"/>
        <v>1.0955688641596915</v>
      </c>
      <c r="I313" s="57">
        <f>IF($F313&gt;$E313,$E313-$F313,0)</f>
        <v>-14432436</v>
      </c>
      <c r="J313" s="58">
        <f>IF($F313&lt;=$E313,$E313-$F313,0)</f>
        <v>0</v>
      </c>
      <c r="K313" s="59">
        <f t="shared" si="74"/>
        <v>-0.09556886415969139</v>
      </c>
    </row>
    <row r="314" spans="1:11" s="10" customFormat="1" ht="12.75">
      <c r="A314" s="55" t="s">
        <v>33</v>
      </c>
      <c r="B314" s="56" t="s">
        <v>575</v>
      </c>
      <c r="C314" s="19" t="s">
        <v>576</v>
      </c>
      <c r="D314" s="20">
        <v>239974849</v>
      </c>
      <c r="E314" s="20">
        <v>233189442</v>
      </c>
      <c r="F314" s="20">
        <v>185252955</v>
      </c>
      <c r="G314" s="44">
        <f t="shared" si="71"/>
        <v>0.7719682115520364</v>
      </c>
      <c r="H314" s="22">
        <f t="shared" si="72"/>
        <v>0.7944311432418969</v>
      </c>
      <c r="I314" s="57">
        <f>IF($F314&gt;$E314,$E314-$F314,0)</f>
        <v>0</v>
      </c>
      <c r="J314" s="58">
        <f>IF($F314&lt;=$E314,$E314-$F314,0)</f>
        <v>47936487</v>
      </c>
      <c r="K314" s="59">
        <f t="shared" si="74"/>
        <v>0.20556885675810313</v>
      </c>
    </row>
    <row r="315" spans="1:11" s="10" customFormat="1" ht="12.75">
      <c r="A315" s="55" t="s">
        <v>52</v>
      </c>
      <c r="B315" s="56" t="s">
        <v>577</v>
      </c>
      <c r="C315" s="19" t="s">
        <v>578</v>
      </c>
      <c r="D315" s="20">
        <v>129088260</v>
      </c>
      <c r="E315" s="20">
        <v>128472540</v>
      </c>
      <c r="F315" s="20">
        <v>99484724</v>
      </c>
      <c r="G315" s="44">
        <f t="shared" si="71"/>
        <v>0.7706721277364804</v>
      </c>
      <c r="H315" s="22">
        <f t="shared" si="72"/>
        <v>0.7743656660014662</v>
      </c>
      <c r="I315" s="57">
        <f>IF($F315&gt;$E315,$E315-$F315,0)</f>
        <v>0</v>
      </c>
      <c r="J315" s="58">
        <f>IF($F315&lt;=$E315,$E315-$F315,0)</f>
        <v>28987816</v>
      </c>
      <c r="K315" s="59">
        <f t="shared" si="74"/>
        <v>0.22563433399853386</v>
      </c>
    </row>
    <row r="316" spans="1:11" s="10" customFormat="1" ht="12.75">
      <c r="A316" s="60"/>
      <c r="B316" s="61" t="s">
        <v>579</v>
      </c>
      <c r="C316" s="62"/>
      <c r="D316" s="63">
        <f>SUM(D311:D315)</f>
        <v>2333835665</v>
      </c>
      <c r="E316" s="63">
        <f>SUM(E311:E315)</f>
        <v>2352662336</v>
      </c>
      <c r="F316" s="63">
        <f>SUM(F311:F315)</f>
        <v>1934192629</v>
      </c>
      <c r="G316" s="45">
        <f t="shared" si="71"/>
        <v>0.8287612782710646</v>
      </c>
      <c r="H316" s="30">
        <f t="shared" si="72"/>
        <v>0.8221292955658555</v>
      </c>
      <c r="I316" s="50">
        <f>SUM(I311:I315)</f>
        <v>-14432436</v>
      </c>
      <c r="J316" s="77">
        <f>SUM(J311:J315)</f>
        <v>432902143</v>
      </c>
      <c r="K316" s="64">
        <f t="shared" si="74"/>
        <v>0.17787070443414452</v>
      </c>
    </row>
    <row r="317" spans="1:11" s="10" customFormat="1" ht="12.75">
      <c r="A317" s="68"/>
      <c r="B317" s="69" t="s">
        <v>580</v>
      </c>
      <c r="C317" s="70"/>
      <c r="D317" s="71">
        <f>SUM(D280:D283,D285:D291,D293:D301,D303:D309,D311:D315)</f>
        <v>5743762091</v>
      </c>
      <c r="E317" s="71">
        <f>SUM(E280:E283,E285:E291,E293:E301,E303:E309,E311:E315)</f>
        <v>5981142265</v>
      </c>
      <c r="F317" s="71">
        <f>SUM(F280:F283,F285:F291,F293:F301,F303:F309,F311:F315)</f>
        <v>4930351301</v>
      </c>
      <c r="G317" s="72">
        <f t="shared" si="71"/>
        <v>0.8583836208546055</v>
      </c>
      <c r="H317" s="73">
        <f t="shared" si="72"/>
        <v>0.8243160056317437</v>
      </c>
      <c r="I317" s="50">
        <f>I316+I310+I302+I292+I284</f>
        <v>-122848052</v>
      </c>
      <c r="J317" s="77">
        <f>J316+J310+J302+J292+J284</f>
        <v>1173639016</v>
      </c>
      <c r="K317" s="74">
        <f t="shared" si="74"/>
        <v>0.17568399436825635</v>
      </c>
    </row>
    <row r="318" spans="1:11" s="10" customFormat="1" ht="12.75">
      <c r="A318" s="52"/>
      <c r="B318" s="46"/>
      <c r="C318" s="13"/>
      <c r="D318" s="65"/>
      <c r="E318" s="65"/>
      <c r="F318" s="65"/>
      <c r="G318" s="44"/>
      <c r="H318" s="22"/>
      <c r="I318" s="66"/>
      <c r="J318" s="67"/>
      <c r="K318" s="59"/>
    </row>
    <row r="319" spans="1:11" s="10" customFormat="1" ht="12.75">
      <c r="A319" s="52"/>
      <c r="B319" s="53" t="s">
        <v>581</v>
      </c>
      <c r="C319" s="12"/>
      <c r="D319" s="65"/>
      <c r="E319" s="65"/>
      <c r="F319" s="65"/>
      <c r="G319" s="44"/>
      <c r="H319" s="22"/>
      <c r="I319" s="66"/>
      <c r="J319" s="67"/>
      <c r="K319" s="59"/>
    </row>
    <row r="320" spans="1:11" s="10" customFormat="1" ht="12.75">
      <c r="A320" s="55" t="s">
        <v>27</v>
      </c>
      <c r="B320" s="56" t="s">
        <v>582</v>
      </c>
      <c r="C320" s="19" t="s">
        <v>583</v>
      </c>
      <c r="D320" s="20">
        <v>30289034956</v>
      </c>
      <c r="E320" s="20">
        <v>30658127437</v>
      </c>
      <c r="F320" s="20">
        <v>27884828133</v>
      </c>
      <c r="G320" s="44">
        <f aca="true" t="shared" si="78" ref="G320:G357">IF($D320=0,0,$F320/$D320)</f>
        <v>0.9206245155551334</v>
      </c>
      <c r="H320" s="22">
        <f aca="true" t="shared" si="79" ref="H320:H357">IF($E320=0,0,$F320/$E320)</f>
        <v>0.9095411384893318</v>
      </c>
      <c r="I320" s="57">
        <f>IF($F320&gt;$E320,$E320-$F320,0)</f>
        <v>0</v>
      </c>
      <c r="J320" s="58">
        <f>IF($F320&lt;=$E320,$E320-$F320,0)</f>
        <v>2773299304</v>
      </c>
      <c r="K320" s="59">
        <f aca="true" t="shared" si="80" ref="K320:K357">IF($E320=0,0,($E320-$F320)/$E320)</f>
        <v>0.0904588615106682</v>
      </c>
    </row>
    <row r="321" spans="1:11" s="10" customFormat="1" ht="12.75">
      <c r="A321" s="60"/>
      <c r="B321" s="61" t="s">
        <v>32</v>
      </c>
      <c r="C321" s="62"/>
      <c r="D321" s="63">
        <f>D320</f>
        <v>30289034956</v>
      </c>
      <c r="E321" s="63">
        <f>E320</f>
        <v>30658127437</v>
      </c>
      <c r="F321" s="63">
        <f>F320</f>
        <v>27884828133</v>
      </c>
      <c r="G321" s="45">
        <f t="shared" si="78"/>
        <v>0.9206245155551334</v>
      </c>
      <c r="H321" s="30">
        <f t="shared" si="79"/>
        <v>0.9095411384893318</v>
      </c>
      <c r="I321" s="50">
        <f>SUM(I320)</f>
        <v>0</v>
      </c>
      <c r="J321" s="77">
        <f>SUM(J320)</f>
        <v>2773299304</v>
      </c>
      <c r="K321" s="64">
        <f t="shared" si="80"/>
        <v>0.0904588615106682</v>
      </c>
    </row>
    <row r="322" spans="1:11" s="10" customFormat="1" ht="12.75">
      <c r="A322" s="55" t="s">
        <v>33</v>
      </c>
      <c r="B322" s="56" t="s">
        <v>584</v>
      </c>
      <c r="C322" s="19" t="s">
        <v>585</v>
      </c>
      <c r="D322" s="20">
        <v>278213601</v>
      </c>
      <c r="E322" s="20">
        <v>248142698</v>
      </c>
      <c r="F322" s="20">
        <v>232955992</v>
      </c>
      <c r="G322" s="44">
        <f t="shared" si="78"/>
        <v>0.837327834306706</v>
      </c>
      <c r="H322" s="22">
        <f t="shared" si="79"/>
        <v>0.938798497306578</v>
      </c>
      <c r="I322" s="57">
        <f aca="true" t="shared" si="81" ref="I322:I327">IF($F322&gt;$E322,$E322-$F322,0)</f>
        <v>0</v>
      </c>
      <c r="J322" s="58">
        <f aca="true" t="shared" si="82" ref="J322:J327">IF($F322&lt;=$E322,$E322-$F322,0)</f>
        <v>15186706</v>
      </c>
      <c r="K322" s="59">
        <f t="shared" si="80"/>
        <v>0.06120150269342199</v>
      </c>
    </row>
    <row r="323" spans="1:11" s="10" customFormat="1" ht="12.75">
      <c r="A323" s="55" t="s">
        <v>33</v>
      </c>
      <c r="B323" s="56" t="s">
        <v>586</v>
      </c>
      <c r="C323" s="19" t="s">
        <v>587</v>
      </c>
      <c r="D323" s="20">
        <v>226468000</v>
      </c>
      <c r="E323" s="20">
        <v>251517000</v>
      </c>
      <c r="F323" s="20">
        <v>217482489</v>
      </c>
      <c r="G323" s="44">
        <f t="shared" si="78"/>
        <v>0.9603232642139287</v>
      </c>
      <c r="H323" s="22">
        <f t="shared" si="79"/>
        <v>0.8646830591967939</v>
      </c>
      <c r="I323" s="57">
        <f t="shared" si="81"/>
        <v>0</v>
      </c>
      <c r="J323" s="58">
        <f t="shared" si="82"/>
        <v>34034511</v>
      </c>
      <c r="K323" s="59">
        <f t="shared" si="80"/>
        <v>0.13531694080320614</v>
      </c>
    </row>
    <row r="324" spans="1:11" s="10" customFormat="1" ht="12.75">
      <c r="A324" s="55" t="s">
        <v>33</v>
      </c>
      <c r="B324" s="56" t="s">
        <v>588</v>
      </c>
      <c r="C324" s="19" t="s">
        <v>589</v>
      </c>
      <c r="D324" s="20">
        <v>216590313</v>
      </c>
      <c r="E324" s="20">
        <v>213117915</v>
      </c>
      <c r="F324" s="20">
        <v>200788757</v>
      </c>
      <c r="G324" s="44">
        <f t="shared" si="78"/>
        <v>0.9270440317430079</v>
      </c>
      <c r="H324" s="22">
        <f t="shared" si="79"/>
        <v>0.9421486551236202</v>
      </c>
      <c r="I324" s="57">
        <f t="shared" si="81"/>
        <v>0</v>
      </c>
      <c r="J324" s="58">
        <f t="shared" si="82"/>
        <v>12329158</v>
      </c>
      <c r="K324" s="59">
        <f t="shared" si="80"/>
        <v>0.05785134487637982</v>
      </c>
    </row>
    <row r="325" spans="1:11" s="10" customFormat="1" ht="12.75">
      <c r="A325" s="55" t="s">
        <v>33</v>
      </c>
      <c r="B325" s="56" t="s">
        <v>590</v>
      </c>
      <c r="C325" s="19" t="s">
        <v>591</v>
      </c>
      <c r="D325" s="20">
        <v>909277990</v>
      </c>
      <c r="E325" s="20">
        <v>920000187</v>
      </c>
      <c r="F325" s="20">
        <v>808930593</v>
      </c>
      <c r="G325" s="44">
        <f t="shared" si="78"/>
        <v>0.8896405740559056</v>
      </c>
      <c r="H325" s="22">
        <f t="shared" si="79"/>
        <v>0.8792722049740193</v>
      </c>
      <c r="I325" s="57">
        <f t="shared" si="81"/>
        <v>0</v>
      </c>
      <c r="J325" s="58">
        <f t="shared" si="82"/>
        <v>111069594</v>
      </c>
      <c r="K325" s="59">
        <f t="shared" si="80"/>
        <v>0.1207277950259808</v>
      </c>
    </row>
    <row r="326" spans="1:11" s="10" customFormat="1" ht="12.75">
      <c r="A326" s="55" t="s">
        <v>33</v>
      </c>
      <c r="B326" s="56" t="s">
        <v>592</v>
      </c>
      <c r="C326" s="19" t="s">
        <v>593</v>
      </c>
      <c r="D326" s="20">
        <v>517328199</v>
      </c>
      <c r="E326" s="20">
        <v>516637699</v>
      </c>
      <c r="F326" s="20">
        <v>452135926</v>
      </c>
      <c r="G326" s="44">
        <f t="shared" si="78"/>
        <v>0.8739827577038769</v>
      </c>
      <c r="H326" s="22">
        <f t="shared" si="79"/>
        <v>0.8751508588613468</v>
      </c>
      <c r="I326" s="57">
        <f t="shared" si="81"/>
        <v>0</v>
      </c>
      <c r="J326" s="58">
        <f t="shared" si="82"/>
        <v>64501773</v>
      </c>
      <c r="K326" s="59">
        <f t="shared" si="80"/>
        <v>0.12484914113865314</v>
      </c>
    </row>
    <row r="327" spans="1:11" s="10" customFormat="1" ht="12.75">
      <c r="A327" s="55" t="s">
        <v>52</v>
      </c>
      <c r="B327" s="56" t="s">
        <v>594</v>
      </c>
      <c r="C327" s="19" t="s">
        <v>595</v>
      </c>
      <c r="D327" s="20">
        <v>294236430</v>
      </c>
      <c r="E327" s="20">
        <v>296702430</v>
      </c>
      <c r="F327" s="20">
        <v>287629201</v>
      </c>
      <c r="G327" s="44">
        <f t="shared" si="78"/>
        <v>0.9775444903270475</v>
      </c>
      <c r="H327" s="22">
        <f t="shared" si="79"/>
        <v>0.9694197684865608</v>
      </c>
      <c r="I327" s="57">
        <f t="shared" si="81"/>
        <v>0</v>
      </c>
      <c r="J327" s="58">
        <f t="shared" si="82"/>
        <v>9073229</v>
      </c>
      <c r="K327" s="59">
        <f t="shared" si="80"/>
        <v>0.03058023151343924</v>
      </c>
    </row>
    <row r="328" spans="1:11" s="10" customFormat="1" ht="12.75">
      <c r="A328" s="60"/>
      <c r="B328" s="61" t="s">
        <v>596</v>
      </c>
      <c r="C328" s="62"/>
      <c r="D328" s="63">
        <f>SUM(D322:D327)</f>
        <v>2442114533</v>
      </c>
      <c r="E328" s="63">
        <f>SUM(E322:E327)</f>
        <v>2446117929</v>
      </c>
      <c r="F328" s="63">
        <f>SUM(F322:F327)</f>
        <v>2199922958</v>
      </c>
      <c r="G328" s="45">
        <f t="shared" si="78"/>
        <v>0.900827102198814</v>
      </c>
      <c r="H328" s="30">
        <f t="shared" si="79"/>
        <v>0.8993527793238296</v>
      </c>
      <c r="I328" s="50">
        <f>SUM(I322:I327)</f>
        <v>0</v>
      </c>
      <c r="J328" s="77">
        <f>SUM(J322:J327)</f>
        <v>246194971</v>
      </c>
      <c r="K328" s="64">
        <f t="shared" si="80"/>
        <v>0.10064722067617043</v>
      </c>
    </row>
    <row r="329" spans="1:11" s="10" customFormat="1" ht="12.75">
      <c r="A329" s="55" t="s">
        <v>33</v>
      </c>
      <c r="B329" s="56" t="s">
        <v>597</v>
      </c>
      <c r="C329" s="19" t="s">
        <v>598</v>
      </c>
      <c r="D329" s="20">
        <v>407590918</v>
      </c>
      <c r="E329" s="20">
        <v>407590918</v>
      </c>
      <c r="F329" s="20">
        <v>405911605</v>
      </c>
      <c r="G329" s="44">
        <f t="shared" si="78"/>
        <v>0.9958799057441217</v>
      </c>
      <c r="H329" s="22">
        <f t="shared" si="79"/>
        <v>0.9958799057441217</v>
      </c>
      <c r="I329" s="57">
        <f aca="true" t="shared" si="83" ref="I329:I334">IF($F329&gt;$E329,$E329-$F329,0)</f>
        <v>0</v>
      </c>
      <c r="J329" s="58">
        <f aca="true" t="shared" si="84" ref="J329:J334">IF($F329&lt;=$E329,$E329-$F329,0)</f>
        <v>1679313</v>
      </c>
      <c r="K329" s="59">
        <f t="shared" si="80"/>
        <v>0.00412009425587839</v>
      </c>
    </row>
    <row r="330" spans="1:11" s="10" customFormat="1" ht="12.75">
      <c r="A330" s="55" t="s">
        <v>33</v>
      </c>
      <c r="B330" s="56" t="s">
        <v>599</v>
      </c>
      <c r="C330" s="19" t="s">
        <v>600</v>
      </c>
      <c r="D330" s="20">
        <v>1601707321</v>
      </c>
      <c r="E330" s="20">
        <v>1664811816</v>
      </c>
      <c r="F330" s="20">
        <v>1527739415</v>
      </c>
      <c r="G330" s="44">
        <f t="shared" si="78"/>
        <v>0.9538193370098231</v>
      </c>
      <c r="H330" s="22">
        <f t="shared" si="79"/>
        <v>0.9176649278419106</v>
      </c>
      <c r="I330" s="57">
        <f t="shared" si="83"/>
        <v>0</v>
      </c>
      <c r="J330" s="58">
        <f t="shared" si="84"/>
        <v>137072401</v>
      </c>
      <c r="K330" s="59">
        <f t="shared" si="80"/>
        <v>0.0823350721580895</v>
      </c>
    </row>
    <row r="331" spans="1:11" s="10" customFormat="1" ht="12.75">
      <c r="A331" s="55" t="s">
        <v>33</v>
      </c>
      <c r="B331" s="56" t="s">
        <v>601</v>
      </c>
      <c r="C331" s="19" t="s">
        <v>602</v>
      </c>
      <c r="D331" s="20">
        <v>1080350143</v>
      </c>
      <c r="E331" s="20">
        <v>1128901060</v>
      </c>
      <c r="F331" s="20">
        <v>878792310</v>
      </c>
      <c r="G331" s="44">
        <f t="shared" si="78"/>
        <v>0.8134328631268576</v>
      </c>
      <c r="H331" s="22">
        <f t="shared" si="79"/>
        <v>0.7784493620725275</v>
      </c>
      <c r="I331" s="57">
        <f t="shared" si="83"/>
        <v>0</v>
      </c>
      <c r="J331" s="58">
        <f t="shared" si="84"/>
        <v>250108750</v>
      </c>
      <c r="K331" s="59">
        <f t="shared" si="80"/>
        <v>0.2215506379274726</v>
      </c>
    </row>
    <row r="332" spans="1:11" s="10" customFormat="1" ht="12.75">
      <c r="A332" s="55" t="s">
        <v>33</v>
      </c>
      <c r="B332" s="56" t="s">
        <v>603</v>
      </c>
      <c r="C332" s="19" t="s">
        <v>604</v>
      </c>
      <c r="D332" s="20">
        <v>776816000</v>
      </c>
      <c r="E332" s="20">
        <v>823430394</v>
      </c>
      <c r="F332" s="20">
        <v>737003354</v>
      </c>
      <c r="G332" s="44">
        <f t="shared" si="78"/>
        <v>0.9487489366851353</v>
      </c>
      <c r="H332" s="22">
        <f t="shared" si="79"/>
        <v>0.8950402600757047</v>
      </c>
      <c r="I332" s="57">
        <f t="shared" si="83"/>
        <v>0</v>
      </c>
      <c r="J332" s="58">
        <f t="shared" si="84"/>
        <v>86427040</v>
      </c>
      <c r="K332" s="59">
        <f t="shared" si="80"/>
        <v>0.10495973992429529</v>
      </c>
    </row>
    <row r="333" spans="1:11" s="10" customFormat="1" ht="12.75">
      <c r="A333" s="55" t="s">
        <v>33</v>
      </c>
      <c r="B333" s="56" t="s">
        <v>605</v>
      </c>
      <c r="C333" s="19" t="s">
        <v>606</v>
      </c>
      <c r="D333" s="20">
        <v>476675750</v>
      </c>
      <c r="E333" s="20">
        <v>492200221</v>
      </c>
      <c r="F333" s="20">
        <v>445111190</v>
      </c>
      <c r="G333" s="44">
        <f t="shared" si="78"/>
        <v>0.9337819052049533</v>
      </c>
      <c r="H333" s="22">
        <f t="shared" si="79"/>
        <v>0.9043295208110035</v>
      </c>
      <c r="I333" s="57">
        <f t="shared" si="83"/>
        <v>0</v>
      </c>
      <c r="J333" s="58">
        <f t="shared" si="84"/>
        <v>47089031</v>
      </c>
      <c r="K333" s="59">
        <f t="shared" si="80"/>
        <v>0.09567047918899654</v>
      </c>
    </row>
    <row r="334" spans="1:11" s="10" customFormat="1" ht="12.75">
      <c r="A334" s="55" t="s">
        <v>52</v>
      </c>
      <c r="B334" s="56" t="s">
        <v>607</v>
      </c>
      <c r="C334" s="19" t="s">
        <v>608</v>
      </c>
      <c r="D334" s="20">
        <v>418510007</v>
      </c>
      <c r="E334" s="20">
        <v>343649780</v>
      </c>
      <c r="F334" s="20">
        <v>301760781</v>
      </c>
      <c r="G334" s="44">
        <f t="shared" si="78"/>
        <v>0.7210359990269002</v>
      </c>
      <c r="H334" s="22">
        <f t="shared" si="79"/>
        <v>0.8781055556037313</v>
      </c>
      <c r="I334" s="57">
        <f t="shared" si="83"/>
        <v>0</v>
      </c>
      <c r="J334" s="58">
        <f t="shared" si="84"/>
        <v>41888999</v>
      </c>
      <c r="K334" s="59">
        <f t="shared" si="80"/>
        <v>0.12189444439626879</v>
      </c>
    </row>
    <row r="335" spans="1:11" s="10" customFormat="1" ht="12.75">
      <c r="A335" s="60"/>
      <c r="B335" s="61" t="s">
        <v>609</v>
      </c>
      <c r="C335" s="62"/>
      <c r="D335" s="63">
        <f>SUM(D329:D334)</f>
        <v>4761650139</v>
      </c>
      <c r="E335" s="63">
        <f>SUM(E329:E334)</f>
        <v>4860584189</v>
      </c>
      <c r="F335" s="63">
        <f>SUM(F329:F334)</f>
        <v>4296318655</v>
      </c>
      <c r="G335" s="45">
        <f t="shared" si="78"/>
        <v>0.9022751629338049</v>
      </c>
      <c r="H335" s="30">
        <f t="shared" si="79"/>
        <v>0.8839099350903147</v>
      </c>
      <c r="I335" s="50">
        <f>SUM(I329:I334)</f>
        <v>0</v>
      </c>
      <c r="J335" s="77">
        <f>SUM(J329:J334)</f>
        <v>564265534</v>
      </c>
      <c r="K335" s="64">
        <f t="shared" si="80"/>
        <v>0.11609006490968528</v>
      </c>
    </row>
    <row r="336" spans="1:11" s="10" customFormat="1" ht="12.75">
      <c r="A336" s="55" t="s">
        <v>33</v>
      </c>
      <c r="B336" s="56" t="s">
        <v>610</v>
      </c>
      <c r="C336" s="19" t="s">
        <v>611</v>
      </c>
      <c r="D336" s="20">
        <v>359290859</v>
      </c>
      <c r="E336" s="20">
        <v>398183869</v>
      </c>
      <c r="F336" s="20">
        <v>323049243</v>
      </c>
      <c r="G336" s="44">
        <f t="shared" si="78"/>
        <v>0.8991301473662039</v>
      </c>
      <c r="H336" s="22">
        <f t="shared" si="79"/>
        <v>0.8113067056465816</v>
      </c>
      <c r="I336" s="57">
        <f aca="true" t="shared" si="85" ref="I336:I349">IF($F336&gt;$E336,$E336-$F336,0)</f>
        <v>0</v>
      </c>
      <c r="J336" s="58">
        <f>IF($F336&lt;=$E336,$E336-$F336,0)</f>
        <v>75134626</v>
      </c>
      <c r="K336" s="59">
        <f t="shared" si="80"/>
        <v>0.18869329435341842</v>
      </c>
    </row>
    <row r="337" spans="1:11" s="10" customFormat="1" ht="12.75">
      <c r="A337" s="55" t="s">
        <v>33</v>
      </c>
      <c r="B337" s="56" t="s">
        <v>612</v>
      </c>
      <c r="C337" s="19" t="s">
        <v>613</v>
      </c>
      <c r="D337" s="20">
        <v>960097754</v>
      </c>
      <c r="E337" s="20">
        <v>926482049</v>
      </c>
      <c r="F337" s="20">
        <v>885910080</v>
      </c>
      <c r="G337" s="44">
        <f t="shared" si="78"/>
        <v>0.9227290411930283</v>
      </c>
      <c r="H337" s="22">
        <f t="shared" si="79"/>
        <v>0.9562085751755348</v>
      </c>
      <c r="I337" s="57">
        <f t="shared" si="85"/>
        <v>0</v>
      </c>
      <c r="J337" s="58">
        <f>IF($F337&lt;=$E337,$E337-$F337,0)</f>
        <v>40571969</v>
      </c>
      <c r="K337" s="59">
        <f t="shared" si="80"/>
        <v>0.04379142482446522</v>
      </c>
    </row>
    <row r="338" spans="1:11" s="10" customFormat="1" ht="12.75">
      <c r="A338" s="55" t="s">
        <v>33</v>
      </c>
      <c r="B338" s="56" t="s">
        <v>614</v>
      </c>
      <c r="C338" s="19" t="s">
        <v>615</v>
      </c>
      <c r="D338" s="20">
        <v>232870442</v>
      </c>
      <c r="E338" s="20">
        <v>251980169</v>
      </c>
      <c r="F338" s="20">
        <v>223272389</v>
      </c>
      <c r="G338" s="44">
        <f t="shared" si="78"/>
        <v>0.9587837214651742</v>
      </c>
      <c r="H338" s="22">
        <f t="shared" si="79"/>
        <v>0.8860712725373242</v>
      </c>
      <c r="I338" s="57">
        <f t="shared" si="85"/>
        <v>0</v>
      </c>
      <c r="J338" s="58">
        <f>IF($F338&lt;=$E338,$E338-$F338,0)</f>
        <v>28707780</v>
      </c>
      <c r="K338" s="59">
        <f t="shared" si="80"/>
        <v>0.11392872746267585</v>
      </c>
    </row>
    <row r="339" spans="1:11" s="10" customFormat="1" ht="12.75">
      <c r="A339" s="55" t="s">
        <v>33</v>
      </c>
      <c r="B339" s="56" t="s">
        <v>616</v>
      </c>
      <c r="C339" s="19" t="s">
        <v>617</v>
      </c>
      <c r="D339" s="20">
        <v>217998215</v>
      </c>
      <c r="E339" s="20">
        <v>193469085</v>
      </c>
      <c r="F339" s="20">
        <v>156492826</v>
      </c>
      <c r="G339" s="44">
        <f t="shared" si="78"/>
        <v>0.7178628779139316</v>
      </c>
      <c r="H339" s="22">
        <f t="shared" si="79"/>
        <v>0.8088776870992076</v>
      </c>
      <c r="I339" s="57">
        <f t="shared" si="85"/>
        <v>0</v>
      </c>
      <c r="J339" s="58">
        <f>IF($F339&lt;=$E339,$E339-$F339,0)</f>
        <v>36976259</v>
      </c>
      <c r="K339" s="59">
        <f t="shared" si="80"/>
        <v>0.1911223129007924</v>
      </c>
    </row>
    <row r="340" spans="1:11" s="10" customFormat="1" ht="12.75">
      <c r="A340" s="55" t="s">
        <v>52</v>
      </c>
      <c r="B340" s="56" t="s">
        <v>618</v>
      </c>
      <c r="C340" s="19" t="s">
        <v>619</v>
      </c>
      <c r="D340" s="20">
        <v>122153765</v>
      </c>
      <c r="E340" s="20">
        <v>115937560</v>
      </c>
      <c r="F340" s="20">
        <v>115451827</v>
      </c>
      <c r="G340" s="44">
        <f t="shared" si="78"/>
        <v>0.9451352318121344</v>
      </c>
      <c r="H340" s="22">
        <f t="shared" si="79"/>
        <v>0.995810391386536</v>
      </c>
      <c r="I340" s="57">
        <f t="shared" si="85"/>
        <v>0</v>
      </c>
      <c r="J340" s="58">
        <f>IF($F340&lt;=$E340,$E340-$F340,0)</f>
        <v>485733</v>
      </c>
      <c r="K340" s="59">
        <f t="shared" si="80"/>
        <v>0.004189608613464006</v>
      </c>
    </row>
    <row r="341" spans="1:11" s="10" customFormat="1" ht="12.75">
      <c r="A341" s="60"/>
      <c r="B341" s="61" t="s">
        <v>620</v>
      </c>
      <c r="C341" s="62"/>
      <c r="D341" s="63">
        <f>SUM(D336:D340)</f>
        <v>1892411035</v>
      </c>
      <c r="E341" s="63">
        <f>SUM(E336:E340)</f>
        <v>1886052732</v>
      </c>
      <c r="F341" s="63">
        <f>SUM(F336:F340)</f>
        <v>1704176365</v>
      </c>
      <c r="G341" s="45">
        <f t="shared" si="78"/>
        <v>0.9005318260575457</v>
      </c>
      <c r="H341" s="30">
        <f t="shared" si="79"/>
        <v>0.903567719017519</v>
      </c>
      <c r="I341" s="50">
        <f>SUM(I336:I340)</f>
        <v>0</v>
      </c>
      <c r="J341" s="77">
        <f>SUM(J336:J340)</f>
        <v>181876367</v>
      </c>
      <c r="K341" s="64">
        <f t="shared" si="80"/>
        <v>0.09643228098248104</v>
      </c>
    </row>
    <row r="342" spans="1:11" s="10" customFormat="1" ht="12.75">
      <c r="A342" s="55" t="s">
        <v>33</v>
      </c>
      <c r="B342" s="56" t="s">
        <v>621</v>
      </c>
      <c r="C342" s="19" t="s">
        <v>622</v>
      </c>
      <c r="D342" s="20">
        <v>127298160</v>
      </c>
      <c r="E342" s="20">
        <v>160646057</v>
      </c>
      <c r="F342" s="20">
        <v>100781153</v>
      </c>
      <c r="G342" s="44">
        <f t="shared" si="78"/>
        <v>0.7916937134048128</v>
      </c>
      <c r="H342" s="22">
        <f t="shared" si="79"/>
        <v>0.6273490609234187</v>
      </c>
      <c r="I342" s="57">
        <f t="shared" si="85"/>
        <v>0</v>
      </c>
      <c r="J342" s="58">
        <f aca="true" t="shared" si="86" ref="J342:J349">IF($F342&lt;=$E342,$E342-$F342,0)</f>
        <v>59864904</v>
      </c>
      <c r="K342" s="59">
        <f t="shared" si="80"/>
        <v>0.37265093907658126</v>
      </c>
    </row>
    <row r="343" spans="1:11" s="10" customFormat="1" ht="12.75">
      <c r="A343" s="55" t="s">
        <v>33</v>
      </c>
      <c r="B343" s="56" t="s">
        <v>623</v>
      </c>
      <c r="C343" s="19" t="s">
        <v>624</v>
      </c>
      <c r="D343" s="20">
        <v>315018734</v>
      </c>
      <c r="E343" s="20">
        <v>330237484</v>
      </c>
      <c r="F343" s="20">
        <v>279581228</v>
      </c>
      <c r="G343" s="44">
        <f t="shared" si="78"/>
        <v>0.8875066712699061</v>
      </c>
      <c r="H343" s="22">
        <f t="shared" si="79"/>
        <v>0.8466065832793227</v>
      </c>
      <c r="I343" s="57">
        <f t="shared" si="85"/>
        <v>0</v>
      </c>
      <c r="J343" s="58">
        <f t="shared" si="86"/>
        <v>50656256</v>
      </c>
      <c r="K343" s="59">
        <f t="shared" si="80"/>
        <v>0.1533934167206773</v>
      </c>
    </row>
    <row r="344" spans="1:11" s="10" customFormat="1" ht="12.75">
      <c r="A344" s="55" t="s">
        <v>33</v>
      </c>
      <c r="B344" s="56" t="s">
        <v>625</v>
      </c>
      <c r="C344" s="19" t="s">
        <v>626</v>
      </c>
      <c r="D344" s="20">
        <v>778997206</v>
      </c>
      <c r="E344" s="20">
        <v>843349469</v>
      </c>
      <c r="F344" s="20">
        <v>713457763</v>
      </c>
      <c r="G344" s="44">
        <f t="shared" si="78"/>
        <v>0.9158669087704019</v>
      </c>
      <c r="H344" s="22">
        <f t="shared" si="79"/>
        <v>0.8459811611027409</v>
      </c>
      <c r="I344" s="57">
        <f t="shared" si="85"/>
        <v>0</v>
      </c>
      <c r="J344" s="58">
        <f t="shared" si="86"/>
        <v>129891706</v>
      </c>
      <c r="K344" s="59">
        <f t="shared" si="80"/>
        <v>0.1540188388972591</v>
      </c>
    </row>
    <row r="345" spans="1:11" s="10" customFormat="1" ht="12.75">
      <c r="A345" s="55" t="s">
        <v>33</v>
      </c>
      <c r="B345" s="56" t="s">
        <v>627</v>
      </c>
      <c r="C345" s="19" t="s">
        <v>628</v>
      </c>
      <c r="D345" s="20">
        <v>1134212179</v>
      </c>
      <c r="E345" s="20">
        <v>1172629660</v>
      </c>
      <c r="F345" s="20">
        <v>1067032595</v>
      </c>
      <c r="G345" s="44">
        <f t="shared" si="78"/>
        <v>0.9407698266304722</v>
      </c>
      <c r="H345" s="22">
        <f t="shared" si="79"/>
        <v>0.9099484955889654</v>
      </c>
      <c r="I345" s="57">
        <f t="shared" si="85"/>
        <v>0</v>
      </c>
      <c r="J345" s="58">
        <f t="shared" si="86"/>
        <v>105597065</v>
      </c>
      <c r="K345" s="59">
        <f t="shared" si="80"/>
        <v>0.0900515044110346</v>
      </c>
    </row>
    <row r="346" spans="1:11" s="10" customFormat="1" ht="12.75">
      <c r="A346" s="55" t="s">
        <v>33</v>
      </c>
      <c r="B346" s="56" t="s">
        <v>629</v>
      </c>
      <c r="C346" s="19" t="s">
        <v>630</v>
      </c>
      <c r="D346" s="20">
        <v>472208320</v>
      </c>
      <c r="E346" s="20">
        <v>495181453</v>
      </c>
      <c r="F346" s="20">
        <v>427618879</v>
      </c>
      <c r="G346" s="44">
        <f t="shared" si="78"/>
        <v>0.9055725214667967</v>
      </c>
      <c r="H346" s="22">
        <f t="shared" si="79"/>
        <v>0.863559966572496</v>
      </c>
      <c r="I346" s="57">
        <f t="shared" si="85"/>
        <v>0</v>
      </c>
      <c r="J346" s="58">
        <f t="shared" si="86"/>
        <v>67562574</v>
      </c>
      <c r="K346" s="59">
        <f t="shared" si="80"/>
        <v>0.136440033427504</v>
      </c>
    </row>
    <row r="347" spans="1:11" s="10" customFormat="1" ht="12.75">
      <c r="A347" s="55" t="s">
        <v>33</v>
      </c>
      <c r="B347" s="56" t="s">
        <v>631</v>
      </c>
      <c r="C347" s="19" t="s">
        <v>632</v>
      </c>
      <c r="D347" s="20">
        <v>378888670</v>
      </c>
      <c r="E347" s="20">
        <v>399659021</v>
      </c>
      <c r="F347" s="20">
        <v>358705616</v>
      </c>
      <c r="G347" s="44">
        <f t="shared" si="78"/>
        <v>0.9467309117477701</v>
      </c>
      <c r="H347" s="22">
        <f t="shared" si="79"/>
        <v>0.8975291364685598</v>
      </c>
      <c r="I347" s="57">
        <f t="shared" si="85"/>
        <v>0</v>
      </c>
      <c r="J347" s="58">
        <f t="shared" si="86"/>
        <v>40953405</v>
      </c>
      <c r="K347" s="59">
        <f t="shared" si="80"/>
        <v>0.10247086353144022</v>
      </c>
    </row>
    <row r="348" spans="1:11" s="10" customFormat="1" ht="12.75">
      <c r="A348" s="55" t="s">
        <v>33</v>
      </c>
      <c r="B348" s="56" t="s">
        <v>633</v>
      </c>
      <c r="C348" s="19" t="s">
        <v>634</v>
      </c>
      <c r="D348" s="20">
        <v>560682050</v>
      </c>
      <c r="E348" s="20">
        <v>573027700</v>
      </c>
      <c r="F348" s="20">
        <v>555131195</v>
      </c>
      <c r="G348" s="44">
        <f t="shared" si="78"/>
        <v>0.9900998168213161</v>
      </c>
      <c r="H348" s="22">
        <f t="shared" si="79"/>
        <v>0.9687685167750181</v>
      </c>
      <c r="I348" s="57">
        <f t="shared" si="85"/>
        <v>0</v>
      </c>
      <c r="J348" s="58">
        <f t="shared" si="86"/>
        <v>17896505</v>
      </c>
      <c r="K348" s="59">
        <f t="shared" si="80"/>
        <v>0.031231483224981968</v>
      </c>
    </row>
    <row r="349" spans="1:11" s="10" customFormat="1" ht="12.75">
      <c r="A349" s="55" t="s">
        <v>52</v>
      </c>
      <c r="B349" s="56" t="s">
        <v>635</v>
      </c>
      <c r="C349" s="19" t="s">
        <v>636</v>
      </c>
      <c r="D349" s="20">
        <v>172482014</v>
      </c>
      <c r="E349" s="20">
        <v>176271971</v>
      </c>
      <c r="F349" s="20">
        <v>136914156</v>
      </c>
      <c r="G349" s="44">
        <f t="shared" si="78"/>
        <v>0.7937880178045694</v>
      </c>
      <c r="H349" s="22">
        <f t="shared" si="79"/>
        <v>0.7767210817651775</v>
      </c>
      <c r="I349" s="57">
        <f t="shared" si="85"/>
        <v>0</v>
      </c>
      <c r="J349" s="58">
        <f t="shared" si="86"/>
        <v>39357815</v>
      </c>
      <c r="K349" s="59">
        <f t="shared" si="80"/>
        <v>0.2232789182348225</v>
      </c>
    </row>
    <row r="350" spans="1:11" s="10" customFormat="1" ht="12.75">
      <c r="A350" s="60"/>
      <c r="B350" s="61" t="s">
        <v>637</v>
      </c>
      <c r="C350" s="62"/>
      <c r="D350" s="63">
        <f>SUM(D342:D349)</f>
        <v>3939787333</v>
      </c>
      <c r="E350" s="63">
        <f>SUM(E342:E349)</f>
        <v>4151002815</v>
      </c>
      <c r="F350" s="63">
        <f>SUM(F342:F349)</f>
        <v>3639222585</v>
      </c>
      <c r="G350" s="45">
        <f t="shared" si="78"/>
        <v>0.9237104131275199</v>
      </c>
      <c r="H350" s="30">
        <f t="shared" si="79"/>
        <v>0.8767092548936274</v>
      </c>
      <c r="I350" s="50">
        <f>SUM(I342:I349)</f>
        <v>0</v>
      </c>
      <c r="J350" s="77">
        <f>SUM(J342:J349)</f>
        <v>511780230</v>
      </c>
      <c r="K350" s="64">
        <f t="shared" si="80"/>
        <v>0.12329074510637257</v>
      </c>
    </row>
    <row r="351" spans="1:11" s="10" customFormat="1" ht="12.75">
      <c r="A351" s="55" t="s">
        <v>33</v>
      </c>
      <c r="B351" s="56" t="s">
        <v>638</v>
      </c>
      <c r="C351" s="19" t="s">
        <v>639</v>
      </c>
      <c r="D351" s="20">
        <v>64843162</v>
      </c>
      <c r="E351" s="20">
        <v>66792384</v>
      </c>
      <c r="F351" s="20">
        <v>43720556</v>
      </c>
      <c r="G351" s="44">
        <f t="shared" si="78"/>
        <v>0.6742508331102052</v>
      </c>
      <c r="H351" s="22">
        <f t="shared" si="79"/>
        <v>0.6545739705892216</v>
      </c>
      <c r="I351" s="57">
        <f>IF($F351&gt;$E351,$E351-$F351,0)</f>
        <v>0</v>
      </c>
      <c r="J351" s="58">
        <f>IF($F351&lt;=$E351,$E351-$F351,0)</f>
        <v>23071828</v>
      </c>
      <c r="K351" s="59">
        <f t="shared" si="80"/>
        <v>0.3454260294107783</v>
      </c>
    </row>
    <row r="352" spans="1:11" s="10" customFormat="1" ht="12.75">
      <c r="A352" s="55" t="s">
        <v>33</v>
      </c>
      <c r="B352" s="56" t="s">
        <v>640</v>
      </c>
      <c r="C352" s="19" t="s">
        <v>641</v>
      </c>
      <c r="D352" s="20">
        <v>45691692</v>
      </c>
      <c r="E352" s="20">
        <v>47345692</v>
      </c>
      <c r="F352" s="20">
        <v>43924431</v>
      </c>
      <c r="G352" s="44">
        <f t="shared" si="78"/>
        <v>0.9613220495314553</v>
      </c>
      <c r="H352" s="22">
        <f t="shared" si="79"/>
        <v>0.9277387053504256</v>
      </c>
      <c r="I352" s="57">
        <f>IF($F352&gt;$E352,$E352-$F352,0)</f>
        <v>0</v>
      </c>
      <c r="J352" s="58">
        <f>IF($F352&lt;=$E352,$E352-$F352,0)</f>
        <v>3421261</v>
      </c>
      <c r="K352" s="59">
        <f t="shared" si="80"/>
        <v>0.07226129464957445</v>
      </c>
    </row>
    <row r="353" spans="1:11" s="10" customFormat="1" ht="12.75">
      <c r="A353" s="55" t="s">
        <v>33</v>
      </c>
      <c r="B353" s="56" t="s">
        <v>642</v>
      </c>
      <c r="C353" s="19" t="s">
        <v>643</v>
      </c>
      <c r="D353" s="20">
        <v>218019704</v>
      </c>
      <c r="E353" s="20">
        <v>266205784</v>
      </c>
      <c r="F353" s="20">
        <v>239473238</v>
      </c>
      <c r="G353" s="44">
        <f t="shared" si="78"/>
        <v>1.098401812342613</v>
      </c>
      <c r="H353" s="22">
        <f t="shared" si="79"/>
        <v>0.899579394563418</v>
      </c>
      <c r="I353" s="57">
        <f>IF($F353&gt;$E353,$E353-$F353,0)</f>
        <v>0</v>
      </c>
      <c r="J353" s="58">
        <f>IF($F353&lt;=$E353,$E353-$F353,0)</f>
        <v>26732546</v>
      </c>
      <c r="K353" s="59">
        <f t="shared" si="80"/>
        <v>0.1004206054365821</v>
      </c>
    </row>
    <row r="354" spans="1:11" s="10" customFormat="1" ht="12.75">
      <c r="A354" s="55" t="s">
        <v>52</v>
      </c>
      <c r="B354" s="56" t="s">
        <v>644</v>
      </c>
      <c r="C354" s="19" t="s">
        <v>645</v>
      </c>
      <c r="D354" s="20">
        <v>53082992</v>
      </c>
      <c r="E354" s="20">
        <v>54996251</v>
      </c>
      <c r="F354" s="20">
        <v>49272098</v>
      </c>
      <c r="G354" s="44">
        <f t="shared" si="78"/>
        <v>0.9282087565825227</v>
      </c>
      <c r="H354" s="22">
        <f t="shared" si="79"/>
        <v>0.8959173962603378</v>
      </c>
      <c r="I354" s="57">
        <f>IF($F354&gt;$E354,$E354-$F354,0)</f>
        <v>0</v>
      </c>
      <c r="J354" s="58">
        <f>IF($F354&lt;=$E354,$E354-$F354,0)</f>
        <v>5724153</v>
      </c>
      <c r="K354" s="59">
        <f t="shared" si="80"/>
        <v>0.10408260373966219</v>
      </c>
    </row>
    <row r="355" spans="1:11" s="10" customFormat="1" ht="12.75">
      <c r="A355" s="60"/>
      <c r="B355" s="61" t="s">
        <v>646</v>
      </c>
      <c r="C355" s="62"/>
      <c r="D355" s="63">
        <f>SUM(D351:D354)</f>
        <v>381637550</v>
      </c>
      <c r="E355" s="63">
        <f>SUM(E351:E354)</f>
        <v>435340111</v>
      </c>
      <c r="F355" s="63">
        <f>SUM(F351:F354)</f>
        <v>376390323</v>
      </c>
      <c r="G355" s="45">
        <f t="shared" si="78"/>
        <v>0.9862507580818501</v>
      </c>
      <c r="H355" s="30">
        <f t="shared" si="79"/>
        <v>0.8645891189199426</v>
      </c>
      <c r="I355" s="50">
        <f>SUM(I351:I354)</f>
        <v>0</v>
      </c>
      <c r="J355" s="77">
        <f>SUM(J351:J354)</f>
        <v>58949788</v>
      </c>
      <c r="K355" s="64">
        <f t="shared" si="80"/>
        <v>0.13541088108005742</v>
      </c>
    </row>
    <row r="356" spans="1:11" s="10" customFormat="1" ht="12.75">
      <c r="A356" s="68"/>
      <c r="B356" s="69" t="s">
        <v>647</v>
      </c>
      <c r="C356" s="70"/>
      <c r="D356" s="71">
        <f>SUM(D320,D322:D327,D329:D334,D336:D340,D342:D349,D351:D354)</f>
        <v>43706635546</v>
      </c>
      <c r="E356" s="71">
        <f>SUM(E320,E322:E327,E329:E334,E336:E340,E342:E349,E351:E354)</f>
        <v>44437225213</v>
      </c>
      <c r="F356" s="71">
        <f>SUM(F320,F322:F327,F329:F334,F336:F340,F342:F349,F351:F354)</f>
        <v>40100859019</v>
      </c>
      <c r="G356" s="72">
        <f t="shared" si="78"/>
        <v>0.9175004783151286</v>
      </c>
      <c r="H356" s="73">
        <f t="shared" si="79"/>
        <v>0.9024159097870178</v>
      </c>
      <c r="I356" s="50">
        <f>I355+I350+I341+I335+I328+I321</f>
        <v>0</v>
      </c>
      <c r="J356" s="77">
        <f>J355+J350+J341+J335+J328+J321</f>
        <v>4336366194</v>
      </c>
      <c r="K356" s="74">
        <f t="shared" si="80"/>
        <v>0.09758409021298221</v>
      </c>
    </row>
    <row r="357" spans="1:11" s="10" customFormat="1" ht="12.75">
      <c r="A357" s="60"/>
      <c r="B357" s="61" t="s">
        <v>648</v>
      </c>
      <c r="C357" s="62"/>
      <c r="D357" s="28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281645913993</v>
      </c>
      <c r="E357" s="28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288301944263</v>
      </c>
      <c r="F357" s="28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253102875255</v>
      </c>
      <c r="G357" s="45">
        <f t="shared" si="78"/>
        <v>0.8986563009797138</v>
      </c>
      <c r="H357" s="30">
        <f t="shared" si="79"/>
        <v>0.8779090127262893</v>
      </c>
      <c r="I357" s="50">
        <f>I356+I317+I277+I247+I220+I182+I107+I89+I57</f>
        <v>-2766487984</v>
      </c>
      <c r="J357" s="77">
        <f>J356+J317+J277+J247+J220+J182+J107+J89+J57</f>
        <v>37965556992</v>
      </c>
      <c r="K357" s="64">
        <f t="shared" si="80"/>
        <v>0.12209098727371076</v>
      </c>
    </row>
    <row r="358" ht="13.5">
      <c r="B358" s="37" t="s">
        <v>649</v>
      </c>
    </row>
  </sheetData>
  <sheetProtection password="F954" sheet="1" objects="1" scenarios="1"/>
  <mergeCells count="11">
    <mergeCell ref="J2:J3"/>
    <mergeCell ref="K2:K3"/>
    <mergeCell ref="A1:K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portrait" paperSize="9" scale="63" r:id="rId1"/>
  <rowBreaks count="4" manualBreakCount="4">
    <brk id="89" max="255" man="1"/>
    <brk id="182" max="255" man="1"/>
    <brk id="247" max="255" man="1"/>
    <brk id="3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5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.28125" style="2" customWidth="1"/>
    <col min="2" max="2" width="23.28125" style="2" customWidth="1"/>
    <col min="3" max="3" width="7.421875" style="2" hidden="1" customWidth="1"/>
    <col min="4" max="4" width="12.7109375" style="2" customWidth="1"/>
    <col min="5" max="11" width="12.140625" style="2" customWidth="1"/>
    <col min="12" max="16384" width="9.140625" style="2" customWidth="1"/>
  </cols>
  <sheetData>
    <row r="1" spans="1:11" s="7" customFormat="1" ht="12.75" customHeight="1">
      <c r="A1" s="117" t="s">
        <v>657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0" customFormat="1" ht="30" customHeight="1">
      <c r="A2" s="51"/>
      <c r="B2" s="118" t="s">
        <v>0</v>
      </c>
      <c r="C2" s="97" t="s">
        <v>1</v>
      </c>
      <c r="D2" s="99" t="s">
        <v>2</v>
      </c>
      <c r="E2" s="99" t="s">
        <v>3</v>
      </c>
      <c r="F2" s="99" t="s">
        <v>4</v>
      </c>
      <c r="G2" s="101" t="s">
        <v>650</v>
      </c>
      <c r="H2" s="99" t="s">
        <v>651</v>
      </c>
      <c r="I2" s="103" t="s">
        <v>5</v>
      </c>
      <c r="J2" s="105" t="s">
        <v>6</v>
      </c>
      <c r="K2" s="115" t="s">
        <v>652</v>
      </c>
    </row>
    <row r="3" spans="1:11" s="10" customFormat="1" ht="30" customHeight="1">
      <c r="A3" s="78"/>
      <c r="B3" s="119"/>
      <c r="C3" s="98"/>
      <c r="D3" s="120"/>
      <c r="E3" s="100"/>
      <c r="F3" s="100"/>
      <c r="G3" s="102"/>
      <c r="H3" s="100"/>
      <c r="I3" s="104"/>
      <c r="J3" s="106"/>
      <c r="K3" s="116"/>
    </row>
    <row r="4" spans="1:11" s="10" customFormat="1" ht="12.75">
      <c r="A4" s="52"/>
      <c r="B4" s="53" t="s">
        <v>26</v>
      </c>
      <c r="C4" s="12"/>
      <c r="D4" s="13"/>
      <c r="E4" s="13"/>
      <c r="F4" s="13"/>
      <c r="G4" s="14"/>
      <c r="H4" s="13"/>
      <c r="I4" s="15"/>
      <c r="J4" s="54"/>
      <c r="K4" s="46"/>
    </row>
    <row r="5" spans="1:11" s="10" customFormat="1" ht="12.75">
      <c r="A5" s="55" t="s">
        <v>27</v>
      </c>
      <c r="B5" s="56" t="s">
        <v>28</v>
      </c>
      <c r="C5" s="19" t="s">
        <v>29</v>
      </c>
      <c r="D5" s="20">
        <v>749097271</v>
      </c>
      <c r="E5" s="20">
        <v>978103348</v>
      </c>
      <c r="F5" s="20">
        <v>499748938</v>
      </c>
      <c r="G5" s="44">
        <f>IF($D5=0,0,$F5/$D5)</f>
        <v>0.6671349067029241</v>
      </c>
      <c r="H5" s="22">
        <f>IF($E5=0,0,$F5/$E5)</f>
        <v>0.5109367420343397</v>
      </c>
      <c r="I5" s="57">
        <f>IF($F5&gt;$E5,$E5-$F5,0)</f>
        <v>0</v>
      </c>
      <c r="J5" s="58">
        <f>IF($F5&lt;=$E5,$E5-$F5,0)</f>
        <v>478354410</v>
      </c>
      <c r="K5" s="59">
        <f>IF($E5=0,0,($E5-$F5)/$E5)</f>
        <v>0.4890632579656603</v>
      </c>
    </row>
    <row r="6" spans="1:11" s="10" customFormat="1" ht="12.75">
      <c r="A6" s="55" t="s">
        <v>27</v>
      </c>
      <c r="B6" s="56" t="s">
        <v>30</v>
      </c>
      <c r="C6" s="19" t="s">
        <v>31</v>
      </c>
      <c r="D6" s="20">
        <v>1079076000</v>
      </c>
      <c r="E6" s="20">
        <v>1500403710</v>
      </c>
      <c r="F6" s="20">
        <v>1278344457</v>
      </c>
      <c r="G6" s="44">
        <f>IF($D6=0,0,$F6/$D6)</f>
        <v>1.1846658224258533</v>
      </c>
      <c r="H6" s="22">
        <f>IF($E6=0,0,$F6/$E6)</f>
        <v>0.852000330631014</v>
      </c>
      <c r="I6" s="57">
        <f>IF($F6&gt;$E6,$E6-$F6,0)</f>
        <v>0</v>
      </c>
      <c r="J6" s="58">
        <f>IF($F6&lt;=$E6,$E6-$F6,0)</f>
        <v>222059253</v>
      </c>
      <c r="K6" s="59">
        <f>IF($E6=0,0,($E6-$F6)/$E6)</f>
        <v>0.14799966936898604</v>
      </c>
    </row>
    <row r="7" spans="1:11" s="10" customFormat="1" ht="12.75">
      <c r="A7" s="60"/>
      <c r="B7" s="61" t="s">
        <v>32</v>
      </c>
      <c r="C7" s="62"/>
      <c r="D7" s="63">
        <f>SUM(D5:D6)</f>
        <v>1828173271</v>
      </c>
      <c r="E7" s="63">
        <f>SUM(E5:E6)</f>
        <v>2478507058</v>
      </c>
      <c r="F7" s="63">
        <f>SUM(F5:F6)</f>
        <v>1778093395</v>
      </c>
      <c r="G7" s="45">
        <f aca="true" t="shared" si="0" ref="G7:G38">IF($D7=0,0,$F7/$D7)</f>
        <v>0.9726066031079174</v>
      </c>
      <c r="H7" s="30">
        <f aca="true" t="shared" si="1" ref="H7:H38">IF($E7=0,0,$F7/$E7)</f>
        <v>0.7174050157576756</v>
      </c>
      <c r="I7" s="50">
        <f>SUM(I5:I6)</f>
        <v>0</v>
      </c>
      <c r="J7" s="49">
        <f>SUM(J5:J6)</f>
        <v>700413663</v>
      </c>
      <c r="K7" s="64">
        <f aca="true" t="shared" si="2" ref="K7:K38">IF($E7=0,0,($E7-$F7)/$E7)</f>
        <v>0.2825949842423245</v>
      </c>
    </row>
    <row r="8" spans="1:11" s="10" customFormat="1" ht="12.75">
      <c r="A8" s="55" t="s">
        <v>33</v>
      </c>
      <c r="B8" s="56" t="s">
        <v>34</v>
      </c>
      <c r="C8" s="19" t="s">
        <v>35</v>
      </c>
      <c r="D8" s="20">
        <v>48355500</v>
      </c>
      <c r="E8" s="20">
        <v>29701542</v>
      </c>
      <c r="F8" s="20">
        <v>20880120</v>
      </c>
      <c r="G8" s="44">
        <f t="shared" si="0"/>
        <v>0.431804448304743</v>
      </c>
      <c r="H8" s="22">
        <f t="shared" si="1"/>
        <v>0.7029978443543436</v>
      </c>
      <c r="I8" s="57">
        <f aca="true" t="shared" si="3" ref="I8:I17">IF($F8&gt;$E8,$E8-$F8,0)</f>
        <v>0</v>
      </c>
      <c r="J8" s="58">
        <f aca="true" t="shared" si="4" ref="J8:J17">IF($F8&lt;=$E8,$E8-$F8,0)</f>
        <v>8821422</v>
      </c>
      <c r="K8" s="59">
        <f t="shared" si="2"/>
        <v>0.29700215564565635</v>
      </c>
    </row>
    <row r="9" spans="1:11" s="10" customFormat="1" ht="12.75">
      <c r="A9" s="55" t="s">
        <v>33</v>
      </c>
      <c r="B9" s="56" t="s">
        <v>36</v>
      </c>
      <c r="C9" s="19" t="s">
        <v>37</v>
      </c>
      <c r="D9" s="20">
        <v>31932250</v>
      </c>
      <c r="E9" s="20">
        <v>31932250</v>
      </c>
      <c r="F9" s="20">
        <v>23273784</v>
      </c>
      <c r="G9" s="44">
        <f t="shared" si="0"/>
        <v>0.7288488596951358</v>
      </c>
      <c r="H9" s="22">
        <f t="shared" si="1"/>
        <v>0.7288488596951358</v>
      </c>
      <c r="I9" s="57">
        <f t="shared" si="3"/>
        <v>0</v>
      </c>
      <c r="J9" s="58">
        <f t="shared" si="4"/>
        <v>8658466</v>
      </c>
      <c r="K9" s="59">
        <f t="shared" si="2"/>
        <v>0.2711511403048642</v>
      </c>
    </row>
    <row r="10" spans="1:11" s="10" customFormat="1" ht="12.75">
      <c r="A10" s="55" t="s">
        <v>33</v>
      </c>
      <c r="B10" s="56" t="s">
        <v>38</v>
      </c>
      <c r="C10" s="19" t="s">
        <v>39</v>
      </c>
      <c r="D10" s="20">
        <v>22356980</v>
      </c>
      <c r="E10" s="20">
        <v>22356980</v>
      </c>
      <c r="F10" s="20">
        <v>8800550</v>
      </c>
      <c r="G10" s="44">
        <f t="shared" si="0"/>
        <v>0.39363769167392015</v>
      </c>
      <c r="H10" s="22">
        <f t="shared" si="1"/>
        <v>0.39363769167392015</v>
      </c>
      <c r="I10" s="57">
        <f t="shared" si="3"/>
        <v>0</v>
      </c>
      <c r="J10" s="58">
        <f t="shared" si="4"/>
        <v>13556430</v>
      </c>
      <c r="K10" s="59">
        <f t="shared" si="2"/>
        <v>0.6063623083260798</v>
      </c>
    </row>
    <row r="11" spans="1:11" s="10" customFormat="1" ht="12.75">
      <c r="A11" s="55" t="s">
        <v>33</v>
      </c>
      <c r="B11" s="56" t="s">
        <v>40</v>
      </c>
      <c r="C11" s="19" t="s">
        <v>41</v>
      </c>
      <c r="D11" s="20">
        <v>124736110</v>
      </c>
      <c r="E11" s="20">
        <v>124736110</v>
      </c>
      <c r="F11" s="20">
        <v>143564138</v>
      </c>
      <c r="G11" s="44">
        <f t="shared" si="0"/>
        <v>1.150942882538184</v>
      </c>
      <c r="H11" s="22">
        <f t="shared" si="1"/>
        <v>1.150942882538184</v>
      </c>
      <c r="I11" s="57">
        <f t="shared" si="3"/>
        <v>-18828028</v>
      </c>
      <c r="J11" s="58">
        <f t="shared" si="4"/>
        <v>0</v>
      </c>
      <c r="K11" s="59">
        <f t="shared" si="2"/>
        <v>-0.150942882538184</v>
      </c>
    </row>
    <row r="12" spans="1:11" s="10" customFormat="1" ht="12.75">
      <c r="A12" s="55" t="s">
        <v>33</v>
      </c>
      <c r="B12" s="56" t="s">
        <v>42</v>
      </c>
      <c r="C12" s="19" t="s">
        <v>43</v>
      </c>
      <c r="D12" s="20">
        <v>37544200</v>
      </c>
      <c r="E12" s="20">
        <v>37544200</v>
      </c>
      <c r="F12" s="20">
        <v>44888738</v>
      </c>
      <c r="G12" s="44">
        <f t="shared" si="0"/>
        <v>1.1956237714480533</v>
      </c>
      <c r="H12" s="22">
        <f t="shared" si="1"/>
        <v>1.1956237714480533</v>
      </c>
      <c r="I12" s="57">
        <f t="shared" si="3"/>
        <v>-7344538</v>
      </c>
      <c r="J12" s="58">
        <f t="shared" si="4"/>
        <v>0</v>
      </c>
      <c r="K12" s="59">
        <f t="shared" si="2"/>
        <v>-0.19562377144805324</v>
      </c>
    </row>
    <row r="13" spans="1:11" s="10" customFormat="1" ht="12.75">
      <c r="A13" s="55" t="s">
        <v>33</v>
      </c>
      <c r="B13" s="56" t="s">
        <v>44</v>
      </c>
      <c r="C13" s="19" t="s">
        <v>45</v>
      </c>
      <c r="D13" s="20">
        <v>42186059</v>
      </c>
      <c r="E13" s="20">
        <v>26400530</v>
      </c>
      <c r="F13" s="20">
        <v>21297503</v>
      </c>
      <c r="G13" s="44">
        <f t="shared" si="0"/>
        <v>0.5048469448165329</v>
      </c>
      <c r="H13" s="22">
        <f t="shared" si="1"/>
        <v>0.8067074032225868</v>
      </c>
      <c r="I13" s="57">
        <f t="shared" si="3"/>
        <v>0</v>
      </c>
      <c r="J13" s="58">
        <f t="shared" si="4"/>
        <v>5103027</v>
      </c>
      <c r="K13" s="59">
        <f t="shared" si="2"/>
        <v>0.19329259677741317</v>
      </c>
    </row>
    <row r="14" spans="1:11" s="10" customFormat="1" ht="12.75">
      <c r="A14" s="55" t="s">
        <v>33</v>
      </c>
      <c r="B14" s="56" t="s">
        <v>46</v>
      </c>
      <c r="C14" s="19" t="s">
        <v>47</v>
      </c>
      <c r="D14" s="20">
        <v>61521874</v>
      </c>
      <c r="E14" s="20">
        <v>61521874</v>
      </c>
      <c r="F14" s="20">
        <v>16349615</v>
      </c>
      <c r="G14" s="44">
        <f t="shared" si="0"/>
        <v>0.26575287677355214</v>
      </c>
      <c r="H14" s="22">
        <f t="shared" si="1"/>
        <v>0.26575287677355214</v>
      </c>
      <c r="I14" s="57">
        <f t="shared" si="3"/>
        <v>0</v>
      </c>
      <c r="J14" s="58">
        <f t="shared" si="4"/>
        <v>45172259</v>
      </c>
      <c r="K14" s="59">
        <f t="shared" si="2"/>
        <v>0.7342471232264479</v>
      </c>
    </row>
    <row r="15" spans="1:11" s="10" customFormat="1" ht="12.75">
      <c r="A15" s="55" t="s">
        <v>33</v>
      </c>
      <c r="B15" s="56" t="s">
        <v>48</v>
      </c>
      <c r="C15" s="19" t="s">
        <v>49</v>
      </c>
      <c r="D15" s="20">
        <v>35006900</v>
      </c>
      <c r="E15" s="20">
        <v>35006900</v>
      </c>
      <c r="F15" s="20">
        <v>32606063</v>
      </c>
      <c r="G15" s="44">
        <f t="shared" si="0"/>
        <v>0.9314181775592811</v>
      </c>
      <c r="H15" s="22">
        <f t="shared" si="1"/>
        <v>0.9314181775592811</v>
      </c>
      <c r="I15" s="57">
        <f t="shared" si="3"/>
        <v>0</v>
      </c>
      <c r="J15" s="58">
        <f t="shared" si="4"/>
        <v>2400837</v>
      </c>
      <c r="K15" s="59">
        <f t="shared" si="2"/>
        <v>0.06858182244071882</v>
      </c>
    </row>
    <row r="16" spans="1:11" s="10" customFormat="1" ht="12.75">
      <c r="A16" s="55" t="s">
        <v>33</v>
      </c>
      <c r="B16" s="56" t="s">
        <v>50</v>
      </c>
      <c r="C16" s="19" t="s">
        <v>51</v>
      </c>
      <c r="D16" s="20">
        <v>17911850</v>
      </c>
      <c r="E16" s="20">
        <v>17911850</v>
      </c>
      <c r="F16" s="20">
        <v>10869901</v>
      </c>
      <c r="G16" s="44">
        <f t="shared" si="0"/>
        <v>0.6068552941209311</v>
      </c>
      <c r="H16" s="22">
        <f t="shared" si="1"/>
        <v>0.6068552941209311</v>
      </c>
      <c r="I16" s="57">
        <f t="shared" si="3"/>
        <v>0</v>
      </c>
      <c r="J16" s="58">
        <f t="shared" si="4"/>
        <v>7041949</v>
      </c>
      <c r="K16" s="59">
        <f t="shared" si="2"/>
        <v>0.3931447058790689</v>
      </c>
    </row>
    <row r="17" spans="1:11" s="10" customFormat="1" ht="12.75">
      <c r="A17" s="55" t="s">
        <v>52</v>
      </c>
      <c r="B17" s="56" t="s">
        <v>53</v>
      </c>
      <c r="C17" s="19" t="s">
        <v>54</v>
      </c>
      <c r="D17" s="20">
        <v>16110000</v>
      </c>
      <c r="E17" s="20">
        <v>16110000</v>
      </c>
      <c r="F17" s="20">
        <v>4023313</v>
      </c>
      <c r="G17" s="44">
        <f t="shared" si="0"/>
        <v>0.2497400993171943</v>
      </c>
      <c r="H17" s="22">
        <f t="shared" si="1"/>
        <v>0.2497400993171943</v>
      </c>
      <c r="I17" s="57">
        <f t="shared" si="3"/>
        <v>0</v>
      </c>
      <c r="J17" s="58">
        <f t="shared" si="4"/>
        <v>12086687</v>
      </c>
      <c r="K17" s="59">
        <f t="shared" si="2"/>
        <v>0.7502599006828057</v>
      </c>
    </row>
    <row r="18" spans="1:11" s="10" customFormat="1" ht="12.75">
      <c r="A18" s="60"/>
      <c r="B18" s="61" t="s">
        <v>55</v>
      </c>
      <c r="C18" s="62"/>
      <c r="D18" s="63">
        <f>SUM(D8:D17)</f>
        <v>437661723</v>
      </c>
      <c r="E18" s="63">
        <f>SUM(E8:E17)</f>
        <v>403222236</v>
      </c>
      <c r="F18" s="63">
        <f>SUM(F8:F17)</f>
        <v>326553725</v>
      </c>
      <c r="G18" s="45">
        <f t="shared" si="0"/>
        <v>0.7461327044129011</v>
      </c>
      <c r="H18" s="30">
        <f t="shared" si="1"/>
        <v>0.8098604090871615</v>
      </c>
      <c r="I18" s="50">
        <f>SUM(I8:I17)</f>
        <v>-26172566</v>
      </c>
      <c r="J18" s="49">
        <f>SUM(J8:J17)</f>
        <v>102841077</v>
      </c>
      <c r="K18" s="64">
        <f t="shared" si="2"/>
        <v>0.19013959091283844</v>
      </c>
    </row>
    <row r="19" spans="1:11" s="10" customFormat="1" ht="12.75">
      <c r="A19" s="55" t="s">
        <v>33</v>
      </c>
      <c r="B19" s="56" t="s">
        <v>56</v>
      </c>
      <c r="C19" s="19" t="s">
        <v>57</v>
      </c>
      <c r="D19" s="20">
        <v>61326374</v>
      </c>
      <c r="E19" s="20">
        <v>61326374</v>
      </c>
      <c r="F19" s="20">
        <v>23380446</v>
      </c>
      <c r="G19" s="44">
        <f t="shared" si="0"/>
        <v>0.3812461829228645</v>
      </c>
      <c r="H19" s="22">
        <f t="shared" si="1"/>
        <v>0.3812461829228645</v>
      </c>
      <c r="I19" s="57">
        <f aca="true" t="shared" si="5" ref="I19:I26">IF($F19&gt;$E19,$E19-$F19,0)</f>
        <v>0</v>
      </c>
      <c r="J19" s="58">
        <f aca="true" t="shared" si="6" ref="J19:J26">IF($F19&lt;=$E19,$E19-$F19,0)</f>
        <v>37945928</v>
      </c>
      <c r="K19" s="59">
        <f t="shared" si="2"/>
        <v>0.6187538170771355</v>
      </c>
    </row>
    <row r="20" spans="1:11" s="10" customFormat="1" ht="12.75">
      <c r="A20" s="55" t="s">
        <v>33</v>
      </c>
      <c r="B20" s="56" t="s">
        <v>58</v>
      </c>
      <c r="C20" s="19" t="s">
        <v>59</v>
      </c>
      <c r="D20" s="20">
        <v>78412929</v>
      </c>
      <c r="E20" s="20">
        <v>108825379</v>
      </c>
      <c r="F20" s="20">
        <v>5944428</v>
      </c>
      <c r="G20" s="44">
        <f t="shared" si="0"/>
        <v>0.07580928395111984</v>
      </c>
      <c r="H20" s="22">
        <f t="shared" si="1"/>
        <v>0.05462354511993016</v>
      </c>
      <c r="I20" s="57">
        <f t="shared" si="5"/>
        <v>0</v>
      </c>
      <c r="J20" s="58">
        <f t="shared" si="6"/>
        <v>102880951</v>
      </c>
      <c r="K20" s="59">
        <f t="shared" si="2"/>
        <v>0.9453764548800698</v>
      </c>
    </row>
    <row r="21" spans="1:11" s="10" customFormat="1" ht="12.75">
      <c r="A21" s="55" t="s">
        <v>33</v>
      </c>
      <c r="B21" s="56" t="s">
        <v>60</v>
      </c>
      <c r="C21" s="19" t="s">
        <v>61</v>
      </c>
      <c r="D21" s="20">
        <v>15786733</v>
      </c>
      <c r="E21" s="20">
        <v>36361171</v>
      </c>
      <c r="F21" s="20">
        <v>16209874</v>
      </c>
      <c r="G21" s="44">
        <f t="shared" si="0"/>
        <v>1.026803582476501</v>
      </c>
      <c r="H21" s="22">
        <f t="shared" si="1"/>
        <v>0.4458017592447724</v>
      </c>
      <c r="I21" s="57">
        <f t="shared" si="5"/>
        <v>0</v>
      </c>
      <c r="J21" s="58">
        <f t="shared" si="6"/>
        <v>20151297</v>
      </c>
      <c r="K21" s="59">
        <f t="shared" si="2"/>
        <v>0.5541982407552276</v>
      </c>
    </row>
    <row r="22" spans="1:11" s="10" customFormat="1" ht="12.75">
      <c r="A22" s="55" t="s">
        <v>33</v>
      </c>
      <c r="B22" s="56" t="s">
        <v>62</v>
      </c>
      <c r="C22" s="19" t="s">
        <v>63</v>
      </c>
      <c r="D22" s="20">
        <v>92892050</v>
      </c>
      <c r="E22" s="20">
        <v>92892050</v>
      </c>
      <c r="F22" s="20">
        <v>39490080</v>
      </c>
      <c r="G22" s="44">
        <f t="shared" si="0"/>
        <v>0.4251179729589346</v>
      </c>
      <c r="H22" s="22">
        <f t="shared" si="1"/>
        <v>0.4251179729589346</v>
      </c>
      <c r="I22" s="57">
        <f t="shared" si="5"/>
        <v>0</v>
      </c>
      <c r="J22" s="58">
        <f t="shared" si="6"/>
        <v>53401970</v>
      </c>
      <c r="K22" s="59">
        <f t="shared" si="2"/>
        <v>0.5748820270410654</v>
      </c>
    </row>
    <row r="23" spans="1:11" s="10" customFormat="1" ht="12.75">
      <c r="A23" s="55" t="s">
        <v>33</v>
      </c>
      <c r="B23" s="56" t="s">
        <v>64</v>
      </c>
      <c r="C23" s="19" t="s">
        <v>65</v>
      </c>
      <c r="D23" s="20">
        <v>40132774</v>
      </c>
      <c r="E23" s="20">
        <v>40132774</v>
      </c>
      <c r="F23" s="20">
        <v>11244318</v>
      </c>
      <c r="G23" s="44">
        <f t="shared" si="0"/>
        <v>0.2801779413503786</v>
      </c>
      <c r="H23" s="22">
        <f t="shared" si="1"/>
        <v>0.2801779413503786</v>
      </c>
      <c r="I23" s="57">
        <f t="shared" si="5"/>
        <v>0</v>
      </c>
      <c r="J23" s="58">
        <f t="shared" si="6"/>
        <v>28888456</v>
      </c>
      <c r="K23" s="59">
        <f t="shared" si="2"/>
        <v>0.7198220586496213</v>
      </c>
    </row>
    <row r="24" spans="1:11" s="10" customFormat="1" ht="12.75">
      <c r="A24" s="55" t="s">
        <v>33</v>
      </c>
      <c r="B24" s="56" t="s">
        <v>66</v>
      </c>
      <c r="C24" s="19" t="s">
        <v>67</v>
      </c>
      <c r="D24" s="20">
        <v>45149250</v>
      </c>
      <c r="E24" s="20">
        <v>45149250</v>
      </c>
      <c r="F24" s="20">
        <v>41886969</v>
      </c>
      <c r="G24" s="44">
        <f t="shared" si="0"/>
        <v>0.9277445140284722</v>
      </c>
      <c r="H24" s="22">
        <f t="shared" si="1"/>
        <v>0.9277445140284722</v>
      </c>
      <c r="I24" s="57">
        <f t="shared" si="5"/>
        <v>0</v>
      </c>
      <c r="J24" s="58">
        <f t="shared" si="6"/>
        <v>3262281</v>
      </c>
      <c r="K24" s="59">
        <f t="shared" si="2"/>
        <v>0.07225548597152777</v>
      </c>
    </row>
    <row r="25" spans="1:11" s="10" customFormat="1" ht="12.75">
      <c r="A25" s="55" t="s">
        <v>33</v>
      </c>
      <c r="B25" s="56" t="s">
        <v>68</v>
      </c>
      <c r="C25" s="19" t="s">
        <v>69</v>
      </c>
      <c r="D25" s="20">
        <v>11142550</v>
      </c>
      <c r="E25" s="20">
        <v>11142550</v>
      </c>
      <c r="F25" s="20">
        <v>9762362</v>
      </c>
      <c r="G25" s="44">
        <f t="shared" si="0"/>
        <v>0.8761335600917205</v>
      </c>
      <c r="H25" s="22">
        <f t="shared" si="1"/>
        <v>0.8761335600917205</v>
      </c>
      <c r="I25" s="57">
        <f t="shared" si="5"/>
        <v>0</v>
      </c>
      <c r="J25" s="58">
        <f t="shared" si="6"/>
        <v>1380188</v>
      </c>
      <c r="K25" s="59">
        <f t="shared" si="2"/>
        <v>0.12386643990827953</v>
      </c>
    </row>
    <row r="26" spans="1:11" s="10" customFormat="1" ht="12.75">
      <c r="A26" s="55" t="s">
        <v>52</v>
      </c>
      <c r="B26" s="56" t="s">
        <v>70</v>
      </c>
      <c r="C26" s="19" t="s">
        <v>71</v>
      </c>
      <c r="D26" s="20">
        <v>511841061</v>
      </c>
      <c r="E26" s="20">
        <v>511841061</v>
      </c>
      <c r="F26" s="20">
        <v>294716908</v>
      </c>
      <c r="G26" s="44">
        <f t="shared" si="0"/>
        <v>0.5757977045143707</v>
      </c>
      <c r="H26" s="22">
        <f t="shared" si="1"/>
        <v>0.5757977045143707</v>
      </c>
      <c r="I26" s="57">
        <f t="shared" si="5"/>
        <v>0</v>
      </c>
      <c r="J26" s="58">
        <f t="shared" si="6"/>
        <v>217124153</v>
      </c>
      <c r="K26" s="59">
        <f t="shared" si="2"/>
        <v>0.42420229548562927</v>
      </c>
    </row>
    <row r="27" spans="1:11" s="10" customFormat="1" ht="12.75">
      <c r="A27" s="60"/>
      <c r="B27" s="61" t="s">
        <v>72</v>
      </c>
      <c r="C27" s="62"/>
      <c r="D27" s="63">
        <f>SUM(D19:D26)</f>
        <v>856683721</v>
      </c>
      <c r="E27" s="63">
        <f>SUM(E19:E26)</f>
        <v>907670609</v>
      </c>
      <c r="F27" s="63">
        <f>SUM(F19:F26)</f>
        <v>442635385</v>
      </c>
      <c r="G27" s="45">
        <f t="shared" si="0"/>
        <v>0.5166847158987862</v>
      </c>
      <c r="H27" s="30">
        <f t="shared" si="1"/>
        <v>0.48766081066308936</v>
      </c>
      <c r="I27" s="50">
        <f>SUM(I19:I26)</f>
        <v>0</v>
      </c>
      <c r="J27" s="49">
        <f>SUM(J19:J26)</f>
        <v>465035224</v>
      </c>
      <c r="K27" s="64">
        <f t="shared" si="2"/>
        <v>0.5123391893369107</v>
      </c>
    </row>
    <row r="28" spans="1:11" s="10" customFormat="1" ht="12.75">
      <c r="A28" s="55" t="s">
        <v>33</v>
      </c>
      <c r="B28" s="56" t="s">
        <v>73</v>
      </c>
      <c r="C28" s="19" t="s">
        <v>74</v>
      </c>
      <c r="D28" s="20">
        <v>25728000</v>
      </c>
      <c r="E28" s="20">
        <v>29958890</v>
      </c>
      <c r="F28" s="20">
        <v>5186320</v>
      </c>
      <c r="G28" s="44">
        <f t="shared" si="0"/>
        <v>0.20158271144278608</v>
      </c>
      <c r="H28" s="22">
        <f t="shared" si="1"/>
        <v>0.17311455798262218</v>
      </c>
      <c r="I28" s="57">
        <f aca="true" t="shared" si="7" ref="I28:I36">IF($F28&gt;$E28,$E28-$F28,0)</f>
        <v>0</v>
      </c>
      <c r="J28" s="58">
        <f aca="true" t="shared" si="8" ref="J28:J36">IF($F28&lt;=$E28,$E28-$F28,0)</f>
        <v>24772570</v>
      </c>
      <c r="K28" s="59">
        <f t="shared" si="2"/>
        <v>0.8268854420173778</v>
      </c>
    </row>
    <row r="29" spans="1:11" s="10" customFormat="1" ht="12.75">
      <c r="A29" s="55" t="s">
        <v>33</v>
      </c>
      <c r="B29" s="56" t="s">
        <v>75</v>
      </c>
      <c r="C29" s="19" t="s">
        <v>76</v>
      </c>
      <c r="D29" s="20">
        <v>20034050</v>
      </c>
      <c r="E29" s="20">
        <v>20034050</v>
      </c>
      <c r="F29" s="20">
        <v>7078887</v>
      </c>
      <c r="G29" s="44">
        <f t="shared" si="0"/>
        <v>0.35334278391039253</v>
      </c>
      <c r="H29" s="22">
        <f t="shared" si="1"/>
        <v>0.35334278391039253</v>
      </c>
      <c r="I29" s="57">
        <f t="shared" si="7"/>
        <v>0</v>
      </c>
      <c r="J29" s="58">
        <f t="shared" si="8"/>
        <v>12955163</v>
      </c>
      <c r="K29" s="59">
        <f t="shared" si="2"/>
        <v>0.6466572160896075</v>
      </c>
    </row>
    <row r="30" spans="1:11" s="10" customFormat="1" ht="12.75">
      <c r="A30" s="55" t="s">
        <v>33</v>
      </c>
      <c r="B30" s="56" t="s">
        <v>77</v>
      </c>
      <c r="C30" s="19" t="s">
        <v>78</v>
      </c>
      <c r="D30" s="20">
        <v>11278000</v>
      </c>
      <c r="E30" s="20">
        <v>11442500</v>
      </c>
      <c r="F30" s="20">
        <v>10654536</v>
      </c>
      <c r="G30" s="44">
        <f t="shared" si="0"/>
        <v>0.9447185671218301</v>
      </c>
      <c r="H30" s="22">
        <f t="shared" si="1"/>
        <v>0.9311370766877868</v>
      </c>
      <c r="I30" s="57">
        <f t="shared" si="7"/>
        <v>0</v>
      </c>
      <c r="J30" s="58">
        <f t="shared" si="8"/>
        <v>787964</v>
      </c>
      <c r="K30" s="59">
        <f t="shared" si="2"/>
        <v>0.06886292331221323</v>
      </c>
    </row>
    <row r="31" spans="1:11" s="10" customFormat="1" ht="12.75">
      <c r="A31" s="55" t="s">
        <v>33</v>
      </c>
      <c r="B31" s="56" t="s">
        <v>79</v>
      </c>
      <c r="C31" s="19" t="s">
        <v>80</v>
      </c>
      <c r="D31" s="20">
        <v>105151382</v>
      </c>
      <c r="E31" s="20">
        <v>84684688</v>
      </c>
      <c r="F31" s="20">
        <v>52753970</v>
      </c>
      <c r="G31" s="44">
        <f t="shared" si="0"/>
        <v>0.5016954508500896</v>
      </c>
      <c r="H31" s="22">
        <f t="shared" si="1"/>
        <v>0.6229457915697818</v>
      </c>
      <c r="I31" s="57">
        <f t="shared" si="7"/>
        <v>0</v>
      </c>
      <c r="J31" s="58">
        <f t="shared" si="8"/>
        <v>31930718</v>
      </c>
      <c r="K31" s="59">
        <f t="shared" si="2"/>
        <v>0.3770542084302182</v>
      </c>
    </row>
    <row r="32" spans="1:11" s="10" customFormat="1" ht="12.75">
      <c r="A32" s="55" t="s">
        <v>33</v>
      </c>
      <c r="B32" s="56" t="s">
        <v>81</v>
      </c>
      <c r="C32" s="19" t="s">
        <v>82</v>
      </c>
      <c r="D32" s="20">
        <v>42925711</v>
      </c>
      <c r="E32" s="20">
        <v>42925711</v>
      </c>
      <c r="F32" s="20">
        <v>10598487</v>
      </c>
      <c r="G32" s="44">
        <f t="shared" si="0"/>
        <v>0.2469030041226341</v>
      </c>
      <c r="H32" s="22">
        <f t="shared" si="1"/>
        <v>0.2469030041226341</v>
      </c>
      <c r="I32" s="57">
        <f t="shared" si="7"/>
        <v>0</v>
      </c>
      <c r="J32" s="58">
        <f t="shared" si="8"/>
        <v>32327224</v>
      </c>
      <c r="K32" s="59">
        <f t="shared" si="2"/>
        <v>0.7530969958773659</v>
      </c>
    </row>
    <row r="33" spans="1:11" s="10" customFormat="1" ht="12.75">
      <c r="A33" s="55" t="s">
        <v>33</v>
      </c>
      <c r="B33" s="56" t="s">
        <v>83</v>
      </c>
      <c r="C33" s="19" t="s">
        <v>84</v>
      </c>
      <c r="D33" s="20">
        <v>23950450</v>
      </c>
      <c r="E33" s="20">
        <v>25539000</v>
      </c>
      <c r="F33" s="20">
        <v>17538446</v>
      </c>
      <c r="G33" s="44">
        <f t="shared" si="0"/>
        <v>0.7322804373195493</v>
      </c>
      <c r="H33" s="22">
        <f t="shared" si="1"/>
        <v>0.6867319002310193</v>
      </c>
      <c r="I33" s="57">
        <f t="shared" si="7"/>
        <v>0</v>
      </c>
      <c r="J33" s="58">
        <f t="shared" si="8"/>
        <v>8000554</v>
      </c>
      <c r="K33" s="59">
        <f t="shared" si="2"/>
        <v>0.3132680997689808</v>
      </c>
    </row>
    <row r="34" spans="1:11" s="10" customFormat="1" ht="12.75">
      <c r="A34" s="55" t="s">
        <v>33</v>
      </c>
      <c r="B34" s="56" t="s">
        <v>85</v>
      </c>
      <c r="C34" s="19" t="s">
        <v>86</v>
      </c>
      <c r="D34" s="20">
        <v>67491548</v>
      </c>
      <c r="E34" s="20">
        <v>67491548</v>
      </c>
      <c r="F34" s="20">
        <v>24396272</v>
      </c>
      <c r="G34" s="44">
        <f t="shared" si="0"/>
        <v>0.36147151344046813</v>
      </c>
      <c r="H34" s="22">
        <f t="shared" si="1"/>
        <v>0.36147151344046813</v>
      </c>
      <c r="I34" s="57">
        <f t="shared" si="7"/>
        <v>0</v>
      </c>
      <c r="J34" s="58">
        <f t="shared" si="8"/>
        <v>43095276</v>
      </c>
      <c r="K34" s="59">
        <f t="shared" si="2"/>
        <v>0.6385284865595319</v>
      </c>
    </row>
    <row r="35" spans="1:11" s="10" customFormat="1" ht="12.75">
      <c r="A35" s="55" t="s">
        <v>33</v>
      </c>
      <c r="B35" s="56" t="s">
        <v>87</v>
      </c>
      <c r="C35" s="19" t="s">
        <v>88</v>
      </c>
      <c r="D35" s="20">
        <v>20283596</v>
      </c>
      <c r="E35" s="20">
        <v>20283596</v>
      </c>
      <c r="F35" s="20">
        <v>9437920</v>
      </c>
      <c r="G35" s="44">
        <f t="shared" si="0"/>
        <v>0.46529816507881544</v>
      </c>
      <c r="H35" s="22">
        <f t="shared" si="1"/>
        <v>0.46529816507881544</v>
      </c>
      <c r="I35" s="57">
        <f t="shared" si="7"/>
        <v>0</v>
      </c>
      <c r="J35" s="58">
        <f t="shared" si="8"/>
        <v>10845676</v>
      </c>
      <c r="K35" s="59">
        <f t="shared" si="2"/>
        <v>0.5347018349211846</v>
      </c>
    </row>
    <row r="36" spans="1:11" s="10" customFormat="1" ht="12.75">
      <c r="A36" s="55" t="s">
        <v>52</v>
      </c>
      <c r="B36" s="56" t="s">
        <v>89</v>
      </c>
      <c r="C36" s="19" t="s">
        <v>90</v>
      </c>
      <c r="D36" s="20">
        <v>544479000</v>
      </c>
      <c r="E36" s="20">
        <v>522050274</v>
      </c>
      <c r="F36" s="20">
        <v>652225254</v>
      </c>
      <c r="G36" s="44">
        <f t="shared" si="0"/>
        <v>1.1978887229810515</v>
      </c>
      <c r="H36" s="22">
        <f t="shared" si="1"/>
        <v>1.249353341015582</v>
      </c>
      <c r="I36" s="57">
        <f t="shared" si="7"/>
        <v>-130174980</v>
      </c>
      <c r="J36" s="58">
        <f t="shared" si="8"/>
        <v>0</v>
      </c>
      <c r="K36" s="59">
        <f t="shared" si="2"/>
        <v>-0.24935334101558196</v>
      </c>
    </row>
    <row r="37" spans="1:11" s="10" customFormat="1" ht="12.75">
      <c r="A37" s="60"/>
      <c r="B37" s="61" t="s">
        <v>91</v>
      </c>
      <c r="C37" s="62"/>
      <c r="D37" s="63">
        <f>SUM(D28:D36)</f>
        <v>861321737</v>
      </c>
      <c r="E37" s="63">
        <f>SUM(E28:E36)</f>
        <v>824410257</v>
      </c>
      <c r="F37" s="63">
        <f>SUM(F28:F36)</f>
        <v>789870092</v>
      </c>
      <c r="G37" s="45">
        <f t="shared" si="0"/>
        <v>0.9170441869389394</v>
      </c>
      <c r="H37" s="30">
        <f t="shared" si="1"/>
        <v>0.9581031838132504</v>
      </c>
      <c r="I37" s="50">
        <f>SUM(I28:I36)</f>
        <v>-130174980</v>
      </c>
      <c r="J37" s="49">
        <f>SUM(J28:J36)</f>
        <v>164715145</v>
      </c>
      <c r="K37" s="64">
        <f t="shared" si="2"/>
        <v>0.041896816186749605</v>
      </c>
    </row>
    <row r="38" spans="1:11" s="10" customFormat="1" ht="12.75">
      <c r="A38" s="55" t="s">
        <v>33</v>
      </c>
      <c r="B38" s="56" t="s">
        <v>92</v>
      </c>
      <c r="C38" s="19" t="s">
        <v>93</v>
      </c>
      <c r="D38" s="20">
        <v>40568350</v>
      </c>
      <c r="E38" s="20">
        <v>46416069</v>
      </c>
      <c r="F38" s="20">
        <v>35768904</v>
      </c>
      <c r="G38" s="44">
        <f t="shared" si="0"/>
        <v>0.8816948187441688</v>
      </c>
      <c r="H38" s="22">
        <f t="shared" si="1"/>
        <v>0.7706146765681514</v>
      </c>
      <c r="I38" s="57">
        <f>IF($F38&gt;$E38,$E38-$F38,0)</f>
        <v>0</v>
      </c>
      <c r="J38" s="58">
        <f>IF($F38&lt;=$E38,$E38-$F38,0)</f>
        <v>10647165</v>
      </c>
      <c r="K38" s="59">
        <f t="shared" si="2"/>
        <v>0.22938532343184856</v>
      </c>
    </row>
    <row r="39" spans="1:11" s="10" customFormat="1" ht="12.75">
      <c r="A39" s="55" t="s">
        <v>33</v>
      </c>
      <c r="B39" s="56" t="s">
        <v>94</v>
      </c>
      <c r="C39" s="19" t="s">
        <v>95</v>
      </c>
      <c r="D39" s="20">
        <v>45153750</v>
      </c>
      <c r="E39" s="20">
        <v>46872908</v>
      </c>
      <c r="F39" s="20">
        <v>30719526</v>
      </c>
      <c r="G39" s="44">
        <f aca="true" t="shared" si="9" ref="G39:G57">IF($D39=0,0,$F39/$D39)</f>
        <v>0.6803316668050826</v>
      </c>
      <c r="H39" s="22">
        <f aca="true" t="shared" si="10" ref="H39:H57">IF($E39=0,0,$F39/$E39)</f>
        <v>0.6553791371339709</v>
      </c>
      <c r="I39" s="57">
        <f>IF($F39&gt;$E39,$E39-$F39,0)</f>
        <v>0</v>
      </c>
      <c r="J39" s="58">
        <f>IF($F39&lt;=$E39,$E39-$F39,0)</f>
        <v>16153382</v>
      </c>
      <c r="K39" s="59">
        <f aca="true" t="shared" si="11" ref="K39:K57">IF($E39=0,0,($E39-$F39)/$E39)</f>
        <v>0.3446208628660291</v>
      </c>
    </row>
    <row r="40" spans="1:11" s="10" customFormat="1" ht="12.75">
      <c r="A40" s="55" t="s">
        <v>33</v>
      </c>
      <c r="B40" s="56" t="s">
        <v>96</v>
      </c>
      <c r="C40" s="19" t="s">
        <v>97</v>
      </c>
      <c r="D40" s="20">
        <v>22307379</v>
      </c>
      <c r="E40" s="20">
        <v>22036979</v>
      </c>
      <c r="F40" s="20">
        <v>15163745</v>
      </c>
      <c r="G40" s="44">
        <f t="shared" si="9"/>
        <v>0.6797636333699266</v>
      </c>
      <c r="H40" s="22">
        <f t="shared" si="10"/>
        <v>0.6881045264870471</v>
      </c>
      <c r="I40" s="57">
        <f>IF($F40&gt;$E40,$E40-$F40,0)</f>
        <v>0</v>
      </c>
      <c r="J40" s="58">
        <f>IF($F40&lt;=$E40,$E40-$F40,0)</f>
        <v>6873234</v>
      </c>
      <c r="K40" s="59">
        <f t="shared" si="11"/>
        <v>0.31189547351295294</v>
      </c>
    </row>
    <row r="41" spans="1:11" s="10" customFormat="1" ht="12.75">
      <c r="A41" s="55" t="s">
        <v>33</v>
      </c>
      <c r="B41" s="56" t="s">
        <v>98</v>
      </c>
      <c r="C41" s="19" t="s">
        <v>99</v>
      </c>
      <c r="D41" s="20">
        <v>15221000</v>
      </c>
      <c r="E41" s="20">
        <v>18337000</v>
      </c>
      <c r="F41" s="20">
        <v>10650407</v>
      </c>
      <c r="G41" s="44">
        <f t="shared" si="9"/>
        <v>0.6997179554562775</v>
      </c>
      <c r="H41" s="22">
        <f t="shared" si="10"/>
        <v>0.5808151278835142</v>
      </c>
      <c r="I41" s="57">
        <f>IF($F41&gt;$E41,$E41-$F41,0)</f>
        <v>0</v>
      </c>
      <c r="J41" s="58">
        <f>IF($F41&lt;=$E41,$E41-$F41,0)</f>
        <v>7686593</v>
      </c>
      <c r="K41" s="59">
        <f t="shared" si="11"/>
        <v>0.4191848721164858</v>
      </c>
    </row>
    <row r="42" spans="1:11" s="10" customFormat="1" ht="12.75">
      <c r="A42" s="55" t="s">
        <v>52</v>
      </c>
      <c r="B42" s="56" t="s">
        <v>100</v>
      </c>
      <c r="C42" s="19" t="s">
        <v>101</v>
      </c>
      <c r="D42" s="20">
        <v>172464500</v>
      </c>
      <c r="E42" s="20">
        <v>172464500</v>
      </c>
      <c r="F42" s="20">
        <v>139435306</v>
      </c>
      <c r="G42" s="44">
        <f t="shared" si="9"/>
        <v>0.8084869987736607</v>
      </c>
      <c r="H42" s="22">
        <f t="shared" si="10"/>
        <v>0.8084869987736607</v>
      </c>
      <c r="I42" s="57">
        <f>IF($F42&gt;$E42,$E42-$F42,0)</f>
        <v>0</v>
      </c>
      <c r="J42" s="58">
        <f>IF($F42&lt;=$E42,$E42-$F42,0)</f>
        <v>33029194</v>
      </c>
      <c r="K42" s="59">
        <f t="shared" si="11"/>
        <v>0.19151300122633932</v>
      </c>
    </row>
    <row r="43" spans="1:11" s="10" customFormat="1" ht="12.75">
      <c r="A43" s="60"/>
      <c r="B43" s="61" t="s">
        <v>102</v>
      </c>
      <c r="C43" s="62"/>
      <c r="D43" s="63">
        <f>SUM(D38:D42)</f>
        <v>295714979</v>
      </c>
      <c r="E43" s="63">
        <f>SUM(E38:E42)</f>
        <v>306127456</v>
      </c>
      <c r="F43" s="63">
        <f>SUM(F38:F42)</f>
        <v>231737888</v>
      </c>
      <c r="G43" s="45">
        <f t="shared" si="9"/>
        <v>0.783652856489221</v>
      </c>
      <c r="H43" s="30">
        <f t="shared" si="10"/>
        <v>0.756998052471321</v>
      </c>
      <c r="I43" s="50">
        <f>SUM(I38:I42)</f>
        <v>0</v>
      </c>
      <c r="J43" s="49">
        <f>SUM(J38:J42)</f>
        <v>74389568</v>
      </c>
      <c r="K43" s="64">
        <f t="shared" si="11"/>
        <v>0.24300194752867904</v>
      </c>
    </row>
    <row r="44" spans="1:11" s="10" customFormat="1" ht="12.75">
      <c r="A44" s="55" t="s">
        <v>33</v>
      </c>
      <c r="B44" s="56" t="s">
        <v>103</v>
      </c>
      <c r="C44" s="19" t="s">
        <v>104</v>
      </c>
      <c r="D44" s="20">
        <v>79468000</v>
      </c>
      <c r="E44" s="20">
        <v>79468000</v>
      </c>
      <c r="F44" s="20">
        <v>57563257</v>
      </c>
      <c r="G44" s="44">
        <f t="shared" si="9"/>
        <v>0.7243576911461217</v>
      </c>
      <c r="H44" s="22">
        <f t="shared" si="10"/>
        <v>0.7243576911461217</v>
      </c>
      <c r="I44" s="57">
        <f aca="true" t="shared" si="12" ref="I44:I49">IF($F44&gt;$E44,$E44-$F44,0)</f>
        <v>0</v>
      </c>
      <c r="J44" s="58">
        <f aca="true" t="shared" si="13" ref="J44:J49">IF($F44&lt;=$E44,$E44-$F44,0)</f>
        <v>21904743</v>
      </c>
      <c r="K44" s="59">
        <f t="shared" si="11"/>
        <v>0.2756423088538783</v>
      </c>
    </row>
    <row r="45" spans="1:11" s="10" customFormat="1" ht="13.5" customHeight="1">
      <c r="A45" s="55" t="s">
        <v>33</v>
      </c>
      <c r="B45" s="56" t="s">
        <v>105</v>
      </c>
      <c r="C45" s="19" t="s">
        <v>106</v>
      </c>
      <c r="D45" s="20">
        <v>1545217</v>
      </c>
      <c r="E45" s="20">
        <v>25019000</v>
      </c>
      <c r="F45" s="20">
        <v>0</v>
      </c>
      <c r="G45" s="44">
        <f t="shared" si="9"/>
        <v>0</v>
      </c>
      <c r="H45" s="22">
        <f t="shared" si="10"/>
        <v>0</v>
      </c>
      <c r="I45" s="57">
        <f t="shared" si="12"/>
        <v>0</v>
      </c>
      <c r="J45" s="58">
        <f t="shared" si="13"/>
        <v>25019000</v>
      </c>
      <c r="K45" s="59">
        <f t="shared" si="11"/>
        <v>1</v>
      </c>
    </row>
    <row r="46" spans="1:11" s="10" customFormat="1" ht="12.75">
      <c r="A46" s="55" t="s">
        <v>33</v>
      </c>
      <c r="B46" s="56" t="s">
        <v>107</v>
      </c>
      <c r="C46" s="19" t="s">
        <v>108</v>
      </c>
      <c r="D46" s="20">
        <v>53710000</v>
      </c>
      <c r="E46" s="20">
        <v>105072840</v>
      </c>
      <c r="F46" s="20">
        <v>40507373</v>
      </c>
      <c r="G46" s="44">
        <f t="shared" si="9"/>
        <v>0.7541867994786818</v>
      </c>
      <c r="H46" s="22">
        <f t="shared" si="10"/>
        <v>0.3855170660657883</v>
      </c>
      <c r="I46" s="57">
        <f t="shared" si="12"/>
        <v>0</v>
      </c>
      <c r="J46" s="58">
        <f t="shared" si="13"/>
        <v>64565467</v>
      </c>
      <c r="K46" s="59">
        <f t="shared" si="11"/>
        <v>0.6144829339342117</v>
      </c>
    </row>
    <row r="47" spans="1:11" s="10" customFormat="1" ht="12.75">
      <c r="A47" s="55" t="s">
        <v>33</v>
      </c>
      <c r="B47" s="56" t="s">
        <v>109</v>
      </c>
      <c r="C47" s="19" t="s">
        <v>110</v>
      </c>
      <c r="D47" s="20">
        <v>42217413</v>
      </c>
      <c r="E47" s="20">
        <v>42217413</v>
      </c>
      <c r="F47" s="20">
        <v>19544126</v>
      </c>
      <c r="G47" s="44">
        <f t="shared" si="9"/>
        <v>0.4629399248125412</v>
      </c>
      <c r="H47" s="22">
        <f t="shared" si="10"/>
        <v>0.4629399248125412</v>
      </c>
      <c r="I47" s="57">
        <f t="shared" si="12"/>
        <v>0</v>
      </c>
      <c r="J47" s="58">
        <f t="shared" si="13"/>
        <v>22673287</v>
      </c>
      <c r="K47" s="59">
        <f t="shared" si="11"/>
        <v>0.5370600751874588</v>
      </c>
    </row>
    <row r="48" spans="1:11" s="10" customFormat="1" ht="12.75">
      <c r="A48" s="55" t="s">
        <v>33</v>
      </c>
      <c r="B48" s="56" t="s">
        <v>111</v>
      </c>
      <c r="C48" s="19" t="s">
        <v>112</v>
      </c>
      <c r="D48" s="20">
        <v>87757205</v>
      </c>
      <c r="E48" s="20">
        <v>298821824</v>
      </c>
      <c r="F48" s="20">
        <v>113177923</v>
      </c>
      <c r="G48" s="44">
        <f t="shared" si="9"/>
        <v>1.2896710076397715</v>
      </c>
      <c r="H48" s="22">
        <f t="shared" si="10"/>
        <v>0.37874717945634384</v>
      </c>
      <c r="I48" s="57">
        <f t="shared" si="12"/>
        <v>0</v>
      </c>
      <c r="J48" s="58">
        <f t="shared" si="13"/>
        <v>185643901</v>
      </c>
      <c r="K48" s="59">
        <f t="shared" si="11"/>
        <v>0.6212528205436562</v>
      </c>
    </row>
    <row r="49" spans="1:11" s="10" customFormat="1" ht="12.75">
      <c r="A49" s="55" t="s">
        <v>52</v>
      </c>
      <c r="B49" s="56" t="s">
        <v>113</v>
      </c>
      <c r="C49" s="19" t="s">
        <v>114</v>
      </c>
      <c r="D49" s="20">
        <v>767585491</v>
      </c>
      <c r="E49" s="20">
        <v>767585491</v>
      </c>
      <c r="F49" s="20">
        <v>617865391</v>
      </c>
      <c r="G49" s="44">
        <f t="shared" si="9"/>
        <v>0.8049466779199452</v>
      </c>
      <c r="H49" s="22">
        <f t="shared" si="10"/>
        <v>0.8049466779199452</v>
      </c>
      <c r="I49" s="57">
        <f t="shared" si="12"/>
        <v>0</v>
      </c>
      <c r="J49" s="58">
        <f t="shared" si="13"/>
        <v>149720100</v>
      </c>
      <c r="K49" s="59">
        <f t="shared" si="11"/>
        <v>0.1950533220800548</v>
      </c>
    </row>
    <row r="50" spans="1:11" s="10" customFormat="1" ht="12.75">
      <c r="A50" s="60"/>
      <c r="B50" s="61" t="s">
        <v>115</v>
      </c>
      <c r="C50" s="62"/>
      <c r="D50" s="63">
        <f>SUM(D44:D49)</f>
        <v>1032283326</v>
      </c>
      <c r="E50" s="63">
        <f>SUM(E44:E49)</f>
        <v>1318184568</v>
      </c>
      <c r="F50" s="63">
        <f>SUM(F44:F49)</f>
        <v>848658070</v>
      </c>
      <c r="G50" s="45">
        <f t="shared" si="9"/>
        <v>0.8221173864044375</v>
      </c>
      <c r="H50" s="30">
        <f t="shared" si="10"/>
        <v>0.6438082273164648</v>
      </c>
      <c r="I50" s="50">
        <f>SUM(I44:I49)</f>
        <v>0</v>
      </c>
      <c r="J50" s="49">
        <f>SUM(J44:J49)</f>
        <v>469526498</v>
      </c>
      <c r="K50" s="64">
        <f t="shared" si="11"/>
        <v>0.3561917726835352</v>
      </c>
    </row>
    <row r="51" spans="1:11" s="10" customFormat="1" ht="12.75">
      <c r="A51" s="55" t="s">
        <v>33</v>
      </c>
      <c r="B51" s="56" t="s">
        <v>116</v>
      </c>
      <c r="C51" s="19" t="s">
        <v>117</v>
      </c>
      <c r="D51" s="20">
        <v>179969283</v>
      </c>
      <c r="E51" s="20">
        <v>157796535</v>
      </c>
      <c r="F51" s="20">
        <v>59418353</v>
      </c>
      <c r="G51" s="44">
        <f t="shared" si="9"/>
        <v>0.33015830262545415</v>
      </c>
      <c r="H51" s="22">
        <f t="shared" si="10"/>
        <v>0.37655042932343225</v>
      </c>
      <c r="I51" s="57">
        <f>IF($F51&gt;$E51,$E51-$F51,0)</f>
        <v>0</v>
      </c>
      <c r="J51" s="58">
        <f>IF($F51&lt;=$E51,$E51-$F51,0)</f>
        <v>98378182</v>
      </c>
      <c r="K51" s="59">
        <f t="shared" si="11"/>
        <v>0.6234495706765678</v>
      </c>
    </row>
    <row r="52" spans="1:11" s="10" customFormat="1" ht="12.75">
      <c r="A52" s="55" t="s">
        <v>33</v>
      </c>
      <c r="B52" s="56" t="s">
        <v>118</v>
      </c>
      <c r="C52" s="19" t="s">
        <v>119</v>
      </c>
      <c r="D52" s="20">
        <v>97474748</v>
      </c>
      <c r="E52" s="20">
        <v>97474748</v>
      </c>
      <c r="F52" s="20">
        <v>184101724</v>
      </c>
      <c r="G52" s="44">
        <f t="shared" si="9"/>
        <v>1.8887119769727438</v>
      </c>
      <c r="H52" s="22">
        <f t="shared" si="10"/>
        <v>1.8887119769727438</v>
      </c>
      <c r="I52" s="57">
        <f>IF($F52&gt;$E52,$E52-$F52,0)</f>
        <v>-86626976</v>
      </c>
      <c r="J52" s="58">
        <f>IF($F52&lt;=$E52,$E52-$F52,0)</f>
        <v>0</v>
      </c>
      <c r="K52" s="59">
        <f t="shared" si="11"/>
        <v>-0.8887119769727437</v>
      </c>
    </row>
    <row r="53" spans="1:11" s="10" customFormat="1" ht="12.75">
      <c r="A53" s="55" t="s">
        <v>33</v>
      </c>
      <c r="B53" s="56" t="s">
        <v>120</v>
      </c>
      <c r="C53" s="19" t="s">
        <v>121</v>
      </c>
      <c r="D53" s="20">
        <v>88875143</v>
      </c>
      <c r="E53" s="20">
        <v>88875143</v>
      </c>
      <c r="F53" s="20">
        <v>31012739</v>
      </c>
      <c r="G53" s="44">
        <f t="shared" si="9"/>
        <v>0.34894727539285086</v>
      </c>
      <c r="H53" s="22">
        <f t="shared" si="10"/>
        <v>0.34894727539285086</v>
      </c>
      <c r="I53" s="57">
        <f>IF($F53&gt;$E53,$E53-$F53,0)</f>
        <v>0</v>
      </c>
      <c r="J53" s="58">
        <f>IF($F53&lt;=$E53,$E53-$F53,0)</f>
        <v>57862404</v>
      </c>
      <c r="K53" s="59">
        <f t="shared" si="11"/>
        <v>0.6510527246071491</v>
      </c>
    </row>
    <row r="54" spans="1:11" s="10" customFormat="1" ht="12.75">
      <c r="A54" s="55" t="s">
        <v>33</v>
      </c>
      <c r="B54" s="56" t="s">
        <v>122</v>
      </c>
      <c r="C54" s="19" t="s">
        <v>123</v>
      </c>
      <c r="D54" s="20">
        <v>28963550</v>
      </c>
      <c r="E54" s="20">
        <v>28963550</v>
      </c>
      <c r="F54" s="20">
        <v>28420084</v>
      </c>
      <c r="G54" s="44">
        <f t="shared" si="9"/>
        <v>0.9812362089591918</v>
      </c>
      <c r="H54" s="22">
        <f t="shared" si="10"/>
        <v>0.9812362089591918</v>
      </c>
      <c r="I54" s="57">
        <f>IF($F54&gt;$E54,$E54-$F54,0)</f>
        <v>0</v>
      </c>
      <c r="J54" s="58">
        <f>IF($F54&lt;=$E54,$E54-$F54,0)</f>
        <v>543466</v>
      </c>
      <c r="K54" s="59">
        <f t="shared" si="11"/>
        <v>0.01876379104080819</v>
      </c>
    </row>
    <row r="55" spans="1:11" s="10" customFormat="1" ht="12.75">
      <c r="A55" s="55" t="s">
        <v>52</v>
      </c>
      <c r="B55" s="56" t="s">
        <v>124</v>
      </c>
      <c r="C55" s="19" t="s">
        <v>125</v>
      </c>
      <c r="D55" s="20">
        <v>557306879</v>
      </c>
      <c r="E55" s="20">
        <v>557306879</v>
      </c>
      <c r="F55" s="20">
        <v>403864259</v>
      </c>
      <c r="G55" s="44">
        <f t="shared" si="9"/>
        <v>0.724671225527794</v>
      </c>
      <c r="H55" s="22">
        <f t="shared" si="10"/>
        <v>0.724671225527794</v>
      </c>
      <c r="I55" s="57">
        <f>IF($F55&gt;$E55,$E55-$F55,0)</f>
        <v>0</v>
      </c>
      <c r="J55" s="58">
        <f>IF($F55&lt;=$E55,$E55-$F55,0)</f>
        <v>153442620</v>
      </c>
      <c r="K55" s="59">
        <f t="shared" si="11"/>
        <v>0.275328774472206</v>
      </c>
    </row>
    <row r="56" spans="1:11" s="10" customFormat="1" ht="12.75">
      <c r="A56" s="60"/>
      <c r="B56" s="61" t="s">
        <v>126</v>
      </c>
      <c r="C56" s="62"/>
      <c r="D56" s="63">
        <f>SUM(D51:D55)</f>
        <v>952589603</v>
      </c>
      <c r="E56" s="63">
        <f>SUM(E51:E55)</f>
        <v>930416855</v>
      </c>
      <c r="F56" s="63">
        <f>SUM(F51:F55)</f>
        <v>706817159</v>
      </c>
      <c r="G56" s="45">
        <f t="shared" si="9"/>
        <v>0.7419954582477214</v>
      </c>
      <c r="H56" s="30">
        <f t="shared" si="10"/>
        <v>0.7596779391964046</v>
      </c>
      <c r="I56" s="50">
        <f>SUM(I51:I55)</f>
        <v>-86626976</v>
      </c>
      <c r="J56" s="49">
        <f>SUM(J51:J55)</f>
        <v>310226672</v>
      </c>
      <c r="K56" s="64">
        <f t="shared" si="11"/>
        <v>0.2403220608035954</v>
      </c>
    </row>
    <row r="57" spans="1:11" s="10" customFormat="1" ht="12.75">
      <c r="A57" s="60"/>
      <c r="B57" s="61" t="s">
        <v>127</v>
      </c>
      <c r="C57" s="62"/>
      <c r="D57" s="63">
        <f>SUM(D5:D6,D8:D17,D19:D26,D28:D36,D38:D42,D44:D49,D51:D55)</f>
        <v>6264428360</v>
      </c>
      <c r="E57" s="63">
        <f>SUM(E5:E6,E8:E17,E19:E26,E28:E36,E38:E42,E44:E49,E51:E55)</f>
        <v>7168539039</v>
      </c>
      <c r="F57" s="63">
        <f>SUM(F5:F6,F8:F17,F19:F26,F28:F36,F38:F42,F44:F49,F51:F55)</f>
        <v>5124365714</v>
      </c>
      <c r="G57" s="45">
        <f t="shared" si="9"/>
        <v>0.8180101071504631</v>
      </c>
      <c r="H57" s="30">
        <f t="shared" si="10"/>
        <v>0.7148410137855427</v>
      </c>
      <c r="I57" s="50">
        <f>I56+I50+I43+I37+I27+I18+I7</f>
        <v>-242974522</v>
      </c>
      <c r="J57" s="49">
        <f>J56+J50+J43+J37+J27+J18+J7</f>
        <v>2287147847</v>
      </c>
      <c r="K57" s="64">
        <f t="shared" si="11"/>
        <v>0.2851589862144573</v>
      </c>
    </row>
    <row r="58" spans="1:11" s="10" customFormat="1" ht="12.75">
      <c r="A58" s="52"/>
      <c r="B58" s="46"/>
      <c r="C58" s="13"/>
      <c r="D58" s="65"/>
      <c r="E58" s="65"/>
      <c r="F58" s="65"/>
      <c r="G58" s="44"/>
      <c r="H58" s="22"/>
      <c r="I58" s="66"/>
      <c r="J58" s="67"/>
      <c r="K58" s="46"/>
    </row>
    <row r="59" spans="1:11" s="10" customFormat="1" ht="12.75">
      <c r="A59" s="52"/>
      <c r="B59" s="53" t="s">
        <v>128</v>
      </c>
      <c r="C59" s="12"/>
      <c r="D59" s="65"/>
      <c r="E59" s="65"/>
      <c r="F59" s="65"/>
      <c r="G59" s="44"/>
      <c r="H59" s="22"/>
      <c r="I59" s="66"/>
      <c r="J59" s="67"/>
      <c r="K59" s="46"/>
    </row>
    <row r="60" spans="1:11" s="10" customFormat="1" ht="12.75">
      <c r="A60" s="55" t="s">
        <v>27</v>
      </c>
      <c r="B60" s="56" t="s">
        <v>129</v>
      </c>
      <c r="C60" s="19" t="s">
        <v>130</v>
      </c>
      <c r="D60" s="20">
        <v>753667166</v>
      </c>
      <c r="E60" s="20">
        <v>995070077</v>
      </c>
      <c r="F60" s="20">
        <v>753952948</v>
      </c>
      <c r="G60" s="44">
        <f aca="true" t="shared" si="14" ref="G60:G89">IF($D60=0,0,$F60/$D60)</f>
        <v>1.000379188603262</v>
      </c>
      <c r="H60" s="22">
        <f aca="true" t="shared" si="15" ref="H60:H89">IF($E60=0,0,$F60/$E60)</f>
        <v>0.7576882929422065</v>
      </c>
      <c r="I60" s="57">
        <f>IF($F60&gt;$E60,$E60-$F60,0)</f>
        <v>0</v>
      </c>
      <c r="J60" s="58">
        <f>IF($F60&lt;=$E60,$E60-$F60,0)</f>
        <v>241117129</v>
      </c>
      <c r="K60" s="59">
        <f aca="true" t="shared" si="16" ref="K60:K89">IF($E60=0,0,($E60-$F60)/$E60)</f>
        <v>0.24231170705779348</v>
      </c>
    </row>
    <row r="61" spans="1:11" s="10" customFormat="1" ht="12.75">
      <c r="A61" s="60"/>
      <c r="B61" s="61" t="s">
        <v>32</v>
      </c>
      <c r="C61" s="62"/>
      <c r="D61" s="63">
        <f>D60</f>
        <v>753667166</v>
      </c>
      <c r="E61" s="63">
        <f>E60</f>
        <v>995070077</v>
      </c>
      <c r="F61" s="63">
        <f>F60</f>
        <v>753952948</v>
      </c>
      <c r="G61" s="45">
        <f t="shared" si="14"/>
        <v>1.000379188603262</v>
      </c>
      <c r="H61" s="30">
        <f t="shared" si="15"/>
        <v>0.7576882929422065</v>
      </c>
      <c r="I61" s="50">
        <f>SUM(I60)</f>
        <v>0</v>
      </c>
      <c r="J61" s="49">
        <f>SUM(J60)</f>
        <v>241117129</v>
      </c>
      <c r="K61" s="64">
        <f t="shared" si="16"/>
        <v>0.24231170705779348</v>
      </c>
    </row>
    <row r="62" spans="1:11" s="10" customFormat="1" ht="12.75">
      <c r="A62" s="55" t="s">
        <v>33</v>
      </c>
      <c r="B62" s="56" t="s">
        <v>131</v>
      </c>
      <c r="C62" s="19" t="s">
        <v>132</v>
      </c>
      <c r="D62" s="20">
        <v>23881450</v>
      </c>
      <c r="E62" s="20">
        <v>25544600</v>
      </c>
      <c r="F62" s="20">
        <v>23596878</v>
      </c>
      <c r="G62" s="44">
        <f t="shared" si="14"/>
        <v>0.9880839731255849</v>
      </c>
      <c r="H62" s="22">
        <f t="shared" si="15"/>
        <v>0.9237521041629151</v>
      </c>
      <c r="I62" s="57">
        <f>IF($F62&gt;$E62,$E62-$F62,0)</f>
        <v>0</v>
      </c>
      <c r="J62" s="58">
        <f>IF($F62&lt;=$E62,$E62-$F62,0)</f>
        <v>1947722</v>
      </c>
      <c r="K62" s="59">
        <f t="shared" si="16"/>
        <v>0.07624789583708494</v>
      </c>
    </row>
    <row r="63" spans="1:11" s="10" customFormat="1" ht="12.75">
      <c r="A63" s="55" t="s">
        <v>33</v>
      </c>
      <c r="B63" s="56" t="s">
        <v>133</v>
      </c>
      <c r="C63" s="19" t="s">
        <v>134</v>
      </c>
      <c r="D63" s="20">
        <v>53330000</v>
      </c>
      <c r="E63" s="20">
        <v>53330000</v>
      </c>
      <c r="F63" s="20">
        <v>38091377</v>
      </c>
      <c r="G63" s="44">
        <f t="shared" si="14"/>
        <v>0.7142579598724921</v>
      </c>
      <c r="H63" s="22">
        <f t="shared" si="15"/>
        <v>0.7142579598724921</v>
      </c>
      <c r="I63" s="57">
        <f>IF($F63&gt;$E63,$E63-$F63,0)</f>
        <v>0</v>
      </c>
      <c r="J63" s="58">
        <f>IF($F63&lt;=$E63,$E63-$F63,0)</f>
        <v>15238623</v>
      </c>
      <c r="K63" s="59">
        <f t="shared" si="16"/>
        <v>0.285742040127508</v>
      </c>
    </row>
    <row r="64" spans="1:11" s="10" customFormat="1" ht="12.75">
      <c r="A64" s="55" t="s">
        <v>33</v>
      </c>
      <c r="B64" s="56" t="s">
        <v>135</v>
      </c>
      <c r="C64" s="19" t="s">
        <v>136</v>
      </c>
      <c r="D64" s="20">
        <v>33125570</v>
      </c>
      <c r="E64" s="20">
        <v>33125570</v>
      </c>
      <c r="F64" s="20">
        <v>36173504</v>
      </c>
      <c r="G64" s="44">
        <f t="shared" si="14"/>
        <v>1.092011518594246</v>
      </c>
      <c r="H64" s="22">
        <f t="shared" si="15"/>
        <v>1.092011518594246</v>
      </c>
      <c r="I64" s="57">
        <f>IF($F64&gt;$E64,$E64-$F64,0)</f>
        <v>-3047934</v>
      </c>
      <c r="J64" s="58">
        <f>IF($F64&lt;=$E64,$E64-$F64,0)</f>
        <v>0</v>
      </c>
      <c r="K64" s="59">
        <f t="shared" si="16"/>
        <v>-0.09201151859424607</v>
      </c>
    </row>
    <row r="65" spans="1:11" s="10" customFormat="1" ht="12.75">
      <c r="A65" s="55" t="s">
        <v>33</v>
      </c>
      <c r="B65" s="56" t="s">
        <v>137</v>
      </c>
      <c r="C65" s="19" t="s">
        <v>138</v>
      </c>
      <c r="D65" s="20">
        <v>17802850</v>
      </c>
      <c r="E65" s="20">
        <v>17802850</v>
      </c>
      <c r="F65" s="20">
        <v>60500</v>
      </c>
      <c r="G65" s="44">
        <f t="shared" si="14"/>
        <v>0.0033983322894929743</v>
      </c>
      <c r="H65" s="22">
        <f t="shared" si="15"/>
        <v>0.0033983322894929743</v>
      </c>
      <c r="I65" s="57">
        <f>IF($F65&gt;$E65,$E65-$F65,0)</f>
        <v>0</v>
      </c>
      <c r="J65" s="58">
        <f>IF($F65&lt;=$E65,$E65-$F65,0)</f>
        <v>17742350</v>
      </c>
      <c r="K65" s="59">
        <f t="shared" si="16"/>
        <v>0.9966016677105071</v>
      </c>
    </row>
    <row r="66" spans="1:11" s="10" customFormat="1" ht="12.75">
      <c r="A66" s="55" t="s">
        <v>52</v>
      </c>
      <c r="B66" s="56" t="s">
        <v>139</v>
      </c>
      <c r="C66" s="19" t="s">
        <v>140</v>
      </c>
      <c r="D66" s="20">
        <v>5120465</v>
      </c>
      <c r="E66" s="20">
        <v>5561093</v>
      </c>
      <c r="F66" s="20">
        <v>2286380</v>
      </c>
      <c r="G66" s="44">
        <f t="shared" si="14"/>
        <v>0.44651804084199387</v>
      </c>
      <c r="H66" s="22">
        <f t="shared" si="15"/>
        <v>0.41113860171013145</v>
      </c>
      <c r="I66" s="57">
        <f>IF($F66&gt;$E66,$E66-$F66,0)</f>
        <v>0</v>
      </c>
      <c r="J66" s="58">
        <f>IF($F66&lt;=$E66,$E66-$F66,0)</f>
        <v>3274713</v>
      </c>
      <c r="K66" s="59">
        <f t="shared" si="16"/>
        <v>0.5888613982898686</v>
      </c>
    </row>
    <row r="67" spans="1:11" s="10" customFormat="1" ht="12.75">
      <c r="A67" s="60"/>
      <c r="B67" s="61" t="s">
        <v>141</v>
      </c>
      <c r="C67" s="62"/>
      <c r="D67" s="63">
        <f>SUM(D62:D66)</f>
        <v>133260335</v>
      </c>
      <c r="E67" s="63">
        <f>SUM(E62:E66)</f>
        <v>135364113</v>
      </c>
      <c r="F67" s="63">
        <f>SUM(F62:F66)</f>
        <v>100208639</v>
      </c>
      <c r="G67" s="45">
        <f t="shared" si="14"/>
        <v>0.7519764902286941</v>
      </c>
      <c r="H67" s="30">
        <f t="shared" si="15"/>
        <v>0.7402895551792225</v>
      </c>
      <c r="I67" s="50">
        <f>SUM(I62:I66)</f>
        <v>-3047934</v>
      </c>
      <c r="J67" s="49">
        <f>SUM(J62:J66)</f>
        <v>38203408</v>
      </c>
      <c r="K67" s="64">
        <f t="shared" si="16"/>
        <v>0.2597104448207776</v>
      </c>
    </row>
    <row r="68" spans="1:11" s="10" customFormat="1" ht="12.75">
      <c r="A68" s="55" t="s">
        <v>33</v>
      </c>
      <c r="B68" s="56" t="s">
        <v>142</v>
      </c>
      <c r="C68" s="19" t="s">
        <v>143</v>
      </c>
      <c r="D68" s="20">
        <v>45542000</v>
      </c>
      <c r="E68" s="20">
        <v>38228</v>
      </c>
      <c r="F68" s="20">
        <v>28028682</v>
      </c>
      <c r="G68" s="44">
        <f t="shared" si="14"/>
        <v>0.6154468841948092</v>
      </c>
      <c r="H68" s="22">
        <f t="shared" si="15"/>
        <v>733.1977084859266</v>
      </c>
      <c r="I68" s="57">
        <f aca="true" t="shared" si="17" ref="I68:I73">IF($F68&gt;$E68,$E68-$F68,0)</f>
        <v>-27990454</v>
      </c>
      <c r="J68" s="58">
        <f aca="true" t="shared" si="18" ref="J68:J73">IF($F68&lt;=$E68,$E68-$F68,0)</f>
        <v>0</v>
      </c>
      <c r="K68" s="59">
        <f t="shared" si="16"/>
        <v>-732.1977084859266</v>
      </c>
    </row>
    <row r="69" spans="1:11" s="10" customFormat="1" ht="12.75">
      <c r="A69" s="55" t="s">
        <v>33</v>
      </c>
      <c r="B69" s="56" t="s">
        <v>144</v>
      </c>
      <c r="C69" s="19" t="s">
        <v>145</v>
      </c>
      <c r="D69" s="20">
        <v>60123561</v>
      </c>
      <c r="E69" s="20">
        <v>60123561</v>
      </c>
      <c r="F69" s="20">
        <v>86599936</v>
      </c>
      <c r="G69" s="44">
        <f t="shared" si="14"/>
        <v>1.4403660488439798</v>
      </c>
      <c r="H69" s="22">
        <f t="shared" si="15"/>
        <v>1.4403660488439798</v>
      </c>
      <c r="I69" s="57">
        <f t="shared" si="17"/>
        <v>-26476375</v>
      </c>
      <c r="J69" s="58">
        <f t="shared" si="18"/>
        <v>0</v>
      </c>
      <c r="K69" s="59">
        <f t="shared" si="16"/>
        <v>-0.44036604884397984</v>
      </c>
    </row>
    <row r="70" spans="1:11" s="10" customFormat="1" ht="12.75">
      <c r="A70" s="55" t="s">
        <v>33</v>
      </c>
      <c r="B70" s="56" t="s">
        <v>146</v>
      </c>
      <c r="C70" s="19" t="s">
        <v>147</v>
      </c>
      <c r="D70" s="20">
        <v>35571000</v>
      </c>
      <c r="E70" s="20">
        <v>35500000</v>
      </c>
      <c r="F70" s="20">
        <v>39417968</v>
      </c>
      <c r="G70" s="44">
        <f t="shared" si="14"/>
        <v>1.1081489977790897</v>
      </c>
      <c r="H70" s="22">
        <f t="shared" si="15"/>
        <v>1.110365295774648</v>
      </c>
      <c r="I70" s="57">
        <f t="shared" si="17"/>
        <v>-3917968</v>
      </c>
      <c r="J70" s="58">
        <f t="shared" si="18"/>
        <v>0</v>
      </c>
      <c r="K70" s="59">
        <f t="shared" si="16"/>
        <v>-0.11036529577464789</v>
      </c>
    </row>
    <row r="71" spans="1:11" s="10" customFormat="1" ht="12.75">
      <c r="A71" s="55" t="s">
        <v>33</v>
      </c>
      <c r="B71" s="56" t="s">
        <v>148</v>
      </c>
      <c r="C71" s="19" t="s">
        <v>149</v>
      </c>
      <c r="D71" s="20">
        <v>246637998</v>
      </c>
      <c r="E71" s="20">
        <v>246627000</v>
      </c>
      <c r="F71" s="20">
        <v>188057429</v>
      </c>
      <c r="G71" s="44">
        <f t="shared" si="14"/>
        <v>0.7624836015738338</v>
      </c>
      <c r="H71" s="22">
        <f t="shared" si="15"/>
        <v>0.7625176035065099</v>
      </c>
      <c r="I71" s="57">
        <f t="shared" si="17"/>
        <v>0</v>
      </c>
      <c r="J71" s="58">
        <f t="shared" si="18"/>
        <v>58569571</v>
      </c>
      <c r="K71" s="59">
        <f t="shared" si="16"/>
        <v>0.23748239649349018</v>
      </c>
    </row>
    <row r="72" spans="1:11" s="10" customFormat="1" ht="12.75">
      <c r="A72" s="55" t="s">
        <v>33</v>
      </c>
      <c r="B72" s="56" t="s">
        <v>150</v>
      </c>
      <c r="C72" s="19" t="s">
        <v>151</v>
      </c>
      <c r="D72" s="20">
        <v>65527</v>
      </c>
      <c r="E72" s="20">
        <v>55367000</v>
      </c>
      <c r="F72" s="20">
        <v>42758392</v>
      </c>
      <c r="G72" s="44">
        <f t="shared" si="14"/>
        <v>652.5308956613304</v>
      </c>
      <c r="H72" s="22">
        <f t="shared" si="15"/>
        <v>0.7722721476691893</v>
      </c>
      <c r="I72" s="57">
        <f t="shared" si="17"/>
        <v>0</v>
      </c>
      <c r="J72" s="58">
        <f t="shared" si="18"/>
        <v>12608608</v>
      </c>
      <c r="K72" s="59">
        <f t="shared" si="16"/>
        <v>0.22772785233081078</v>
      </c>
    </row>
    <row r="73" spans="1:11" s="10" customFormat="1" ht="12.75">
      <c r="A73" s="55" t="s">
        <v>52</v>
      </c>
      <c r="B73" s="56" t="s">
        <v>152</v>
      </c>
      <c r="C73" s="19" t="s">
        <v>153</v>
      </c>
      <c r="D73" s="20">
        <v>3832000</v>
      </c>
      <c r="E73" s="20">
        <v>1012000</v>
      </c>
      <c r="F73" s="20">
        <v>967623</v>
      </c>
      <c r="G73" s="44">
        <f t="shared" si="14"/>
        <v>0.25251122129436326</v>
      </c>
      <c r="H73" s="22">
        <f t="shared" si="15"/>
        <v>0.956149209486166</v>
      </c>
      <c r="I73" s="57">
        <f t="shared" si="17"/>
        <v>0</v>
      </c>
      <c r="J73" s="58">
        <f t="shared" si="18"/>
        <v>44377</v>
      </c>
      <c r="K73" s="59">
        <f t="shared" si="16"/>
        <v>0.04385079051383399</v>
      </c>
    </row>
    <row r="74" spans="1:11" s="10" customFormat="1" ht="12.75">
      <c r="A74" s="60"/>
      <c r="B74" s="61" t="s">
        <v>154</v>
      </c>
      <c r="C74" s="62"/>
      <c r="D74" s="63">
        <f>SUM(D68:D73)</f>
        <v>391772086</v>
      </c>
      <c r="E74" s="63">
        <f>SUM(E68:E73)</f>
        <v>398667789</v>
      </c>
      <c r="F74" s="63">
        <f>SUM(F68:F73)</f>
        <v>385830030</v>
      </c>
      <c r="G74" s="45">
        <f t="shared" si="14"/>
        <v>0.9848328755101761</v>
      </c>
      <c r="H74" s="30">
        <f t="shared" si="15"/>
        <v>0.9677983540325602</v>
      </c>
      <c r="I74" s="50">
        <f>SUM(I68:I73)</f>
        <v>-58384797</v>
      </c>
      <c r="J74" s="49">
        <f>SUM(J68:J73)</f>
        <v>71222556</v>
      </c>
      <c r="K74" s="64">
        <f t="shared" si="16"/>
        <v>0.032201645967439824</v>
      </c>
    </row>
    <row r="75" spans="1:11" s="10" customFormat="1" ht="12.75">
      <c r="A75" s="55" t="s">
        <v>33</v>
      </c>
      <c r="B75" s="56" t="s">
        <v>155</v>
      </c>
      <c r="C75" s="19" t="s">
        <v>156</v>
      </c>
      <c r="D75" s="20">
        <v>78757000</v>
      </c>
      <c r="E75" s="20">
        <v>78757000</v>
      </c>
      <c r="F75" s="20">
        <v>86633523</v>
      </c>
      <c r="G75" s="44">
        <f t="shared" si="14"/>
        <v>1.100010449864774</v>
      </c>
      <c r="H75" s="22">
        <f t="shared" si="15"/>
        <v>1.100010449864774</v>
      </c>
      <c r="I75" s="57">
        <f aca="true" t="shared" si="19" ref="I75:I81">IF($F75&gt;$E75,$E75-$F75,0)</f>
        <v>-7876523</v>
      </c>
      <c r="J75" s="58">
        <f aca="true" t="shared" si="20" ref="J75:J81">IF($F75&lt;=$E75,$E75-$F75,0)</f>
        <v>0</v>
      </c>
      <c r="K75" s="59">
        <f t="shared" si="16"/>
        <v>-0.10001044986477392</v>
      </c>
    </row>
    <row r="76" spans="1:11" s="10" customFormat="1" ht="12.75">
      <c r="A76" s="55" t="s">
        <v>33</v>
      </c>
      <c r="B76" s="56" t="s">
        <v>157</v>
      </c>
      <c r="C76" s="19" t="s">
        <v>158</v>
      </c>
      <c r="D76" s="20">
        <v>66233000</v>
      </c>
      <c r="E76" s="20">
        <v>66233000</v>
      </c>
      <c r="F76" s="20">
        <v>87876191</v>
      </c>
      <c r="G76" s="44">
        <f t="shared" si="14"/>
        <v>1.3267735267917806</v>
      </c>
      <c r="H76" s="22">
        <f t="shared" si="15"/>
        <v>1.3267735267917806</v>
      </c>
      <c r="I76" s="57">
        <f t="shared" si="19"/>
        <v>-21643191</v>
      </c>
      <c r="J76" s="58">
        <f t="shared" si="20"/>
        <v>0</v>
      </c>
      <c r="K76" s="59">
        <f t="shared" si="16"/>
        <v>-0.3267735267917805</v>
      </c>
    </row>
    <row r="77" spans="1:11" s="10" customFormat="1" ht="12.75">
      <c r="A77" s="55" t="s">
        <v>33</v>
      </c>
      <c r="B77" s="56" t="s">
        <v>159</v>
      </c>
      <c r="C77" s="19" t="s">
        <v>160</v>
      </c>
      <c r="D77" s="20">
        <v>40984000</v>
      </c>
      <c r="E77" s="20">
        <v>52048000</v>
      </c>
      <c r="F77" s="20">
        <v>40189229</v>
      </c>
      <c r="G77" s="44">
        <f t="shared" si="14"/>
        <v>0.9806077737653719</v>
      </c>
      <c r="H77" s="22">
        <f t="shared" si="15"/>
        <v>0.772157028127882</v>
      </c>
      <c r="I77" s="57">
        <f t="shared" si="19"/>
        <v>0</v>
      </c>
      <c r="J77" s="58">
        <f t="shared" si="20"/>
        <v>11858771</v>
      </c>
      <c r="K77" s="59">
        <f t="shared" si="16"/>
        <v>0.22784297187211805</v>
      </c>
    </row>
    <row r="78" spans="1:11" s="10" customFormat="1" ht="12.75">
      <c r="A78" s="55" t="s">
        <v>33</v>
      </c>
      <c r="B78" s="56" t="s">
        <v>161</v>
      </c>
      <c r="C78" s="19" t="s">
        <v>162</v>
      </c>
      <c r="D78" s="20">
        <v>394024000</v>
      </c>
      <c r="E78" s="20">
        <v>418067999</v>
      </c>
      <c r="F78" s="20">
        <v>277764838</v>
      </c>
      <c r="G78" s="44">
        <f t="shared" si="14"/>
        <v>0.7049439577284632</v>
      </c>
      <c r="H78" s="22">
        <f t="shared" si="15"/>
        <v>0.6644010990183441</v>
      </c>
      <c r="I78" s="57">
        <f t="shared" si="19"/>
        <v>0</v>
      </c>
      <c r="J78" s="58">
        <f t="shared" si="20"/>
        <v>140303161</v>
      </c>
      <c r="K78" s="59">
        <f t="shared" si="16"/>
        <v>0.33559890098165585</v>
      </c>
    </row>
    <row r="79" spans="1:11" s="10" customFormat="1" ht="12.75">
      <c r="A79" s="55" t="s">
        <v>33</v>
      </c>
      <c r="B79" s="56" t="s">
        <v>163</v>
      </c>
      <c r="C79" s="19" t="s">
        <v>164</v>
      </c>
      <c r="D79" s="20">
        <v>85184338</v>
      </c>
      <c r="E79" s="20">
        <v>85184338</v>
      </c>
      <c r="F79" s="20">
        <v>63791904</v>
      </c>
      <c r="G79" s="44">
        <f t="shared" si="14"/>
        <v>0.748868929403431</v>
      </c>
      <c r="H79" s="22">
        <f t="shared" si="15"/>
        <v>0.748868929403431</v>
      </c>
      <c r="I79" s="57">
        <f t="shared" si="19"/>
        <v>0</v>
      </c>
      <c r="J79" s="58">
        <f t="shared" si="20"/>
        <v>21392434</v>
      </c>
      <c r="K79" s="59">
        <f t="shared" si="16"/>
        <v>0.25113107059656903</v>
      </c>
    </row>
    <row r="80" spans="1:11" s="10" customFormat="1" ht="12.75">
      <c r="A80" s="55" t="s">
        <v>33</v>
      </c>
      <c r="B80" s="56" t="s">
        <v>165</v>
      </c>
      <c r="C80" s="19" t="s">
        <v>166</v>
      </c>
      <c r="D80" s="20">
        <v>37403750</v>
      </c>
      <c r="E80" s="20">
        <v>37403750</v>
      </c>
      <c r="F80" s="20">
        <v>27898733</v>
      </c>
      <c r="G80" s="44">
        <f t="shared" si="14"/>
        <v>0.7458806403101294</v>
      </c>
      <c r="H80" s="22">
        <f t="shared" si="15"/>
        <v>0.7458806403101294</v>
      </c>
      <c r="I80" s="57">
        <f t="shared" si="19"/>
        <v>0</v>
      </c>
      <c r="J80" s="58">
        <f t="shared" si="20"/>
        <v>9505017</v>
      </c>
      <c r="K80" s="59">
        <f t="shared" si="16"/>
        <v>0.25411935968987065</v>
      </c>
    </row>
    <row r="81" spans="1:11" s="10" customFormat="1" ht="12.75">
      <c r="A81" s="55" t="s">
        <v>52</v>
      </c>
      <c r="B81" s="56" t="s">
        <v>167</v>
      </c>
      <c r="C81" s="19" t="s">
        <v>168</v>
      </c>
      <c r="D81" s="20">
        <v>0</v>
      </c>
      <c r="E81" s="20">
        <v>1000000</v>
      </c>
      <c r="F81" s="20">
        <v>0</v>
      </c>
      <c r="G81" s="44">
        <f t="shared" si="14"/>
        <v>0</v>
      </c>
      <c r="H81" s="22">
        <f t="shared" si="15"/>
        <v>0</v>
      </c>
      <c r="I81" s="57">
        <f t="shared" si="19"/>
        <v>0</v>
      </c>
      <c r="J81" s="58">
        <f t="shared" si="20"/>
        <v>1000000</v>
      </c>
      <c r="K81" s="59">
        <f t="shared" si="16"/>
        <v>1</v>
      </c>
    </row>
    <row r="82" spans="1:11" s="10" customFormat="1" ht="12.75">
      <c r="A82" s="60"/>
      <c r="B82" s="61" t="s">
        <v>169</v>
      </c>
      <c r="C82" s="62"/>
      <c r="D82" s="63">
        <f>SUM(D75:D81)</f>
        <v>702586088</v>
      </c>
      <c r="E82" s="63">
        <f>SUM(E75:E81)</f>
        <v>738694087</v>
      </c>
      <c r="F82" s="63">
        <f>SUM(F75:F81)</f>
        <v>584154418</v>
      </c>
      <c r="G82" s="45">
        <f t="shared" si="14"/>
        <v>0.8314346497564011</v>
      </c>
      <c r="H82" s="30">
        <f t="shared" si="15"/>
        <v>0.7907934126999449</v>
      </c>
      <c r="I82" s="50">
        <f>SUM(I75:I81)</f>
        <v>-29519714</v>
      </c>
      <c r="J82" s="49">
        <f>SUM(J75:J81)</f>
        <v>184059383</v>
      </c>
      <c r="K82" s="64">
        <f t="shared" si="16"/>
        <v>0.2092065873000551</v>
      </c>
    </row>
    <row r="83" spans="1:11" s="10" customFormat="1" ht="12.75">
      <c r="A83" s="55" t="s">
        <v>33</v>
      </c>
      <c r="B83" s="56" t="s">
        <v>170</v>
      </c>
      <c r="C83" s="19" t="s">
        <v>171</v>
      </c>
      <c r="D83" s="20">
        <v>0</v>
      </c>
      <c r="E83" s="20">
        <v>0</v>
      </c>
      <c r="F83" s="20">
        <v>18595988</v>
      </c>
      <c r="G83" s="44">
        <f t="shared" si="14"/>
        <v>0</v>
      </c>
      <c r="H83" s="22">
        <f t="shared" si="15"/>
        <v>0</v>
      </c>
      <c r="I83" s="57">
        <f>IF($F83&gt;$E83,$E83-$F83,0)</f>
        <v>-18595988</v>
      </c>
      <c r="J83" s="58">
        <f>IF($F83&lt;=$E83,$E83-$F83,0)</f>
        <v>0</v>
      </c>
      <c r="K83" s="59">
        <f t="shared" si="16"/>
        <v>0</v>
      </c>
    </row>
    <row r="84" spans="1:11" s="10" customFormat="1" ht="12.75">
      <c r="A84" s="55" t="s">
        <v>33</v>
      </c>
      <c r="B84" s="56" t="s">
        <v>172</v>
      </c>
      <c r="C84" s="19" t="s">
        <v>173</v>
      </c>
      <c r="D84" s="20">
        <v>52191000</v>
      </c>
      <c r="E84" s="20">
        <v>67854000</v>
      </c>
      <c r="F84" s="20">
        <v>42344919</v>
      </c>
      <c r="G84" s="44">
        <f t="shared" si="14"/>
        <v>0.8113452319365407</v>
      </c>
      <c r="H84" s="22">
        <f t="shared" si="15"/>
        <v>0.6240592890618092</v>
      </c>
      <c r="I84" s="57">
        <f>IF($F84&gt;$E84,$E84-$F84,0)</f>
        <v>0</v>
      </c>
      <c r="J84" s="58">
        <f>IF($F84&lt;=$E84,$E84-$F84,0)</f>
        <v>25509081</v>
      </c>
      <c r="K84" s="59">
        <f t="shared" si="16"/>
        <v>0.3759407109381908</v>
      </c>
    </row>
    <row r="85" spans="1:11" s="10" customFormat="1" ht="12.75">
      <c r="A85" s="55" t="s">
        <v>33</v>
      </c>
      <c r="B85" s="56" t="s">
        <v>174</v>
      </c>
      <c r="C85" s="19" t="s">
        <v>175</v>
      </c>
      <c r="D85" s="20">
        <v>137901950</v>
      </c>
      <c r="E85" s="20">
        <v>101977061</v>
      </c>
      <c r="F85" s="20">
        <v>60869162</v>
      </c>
      <c r="G85" s="44">
        <f t="shared" si="14"/>
        <v>0.4413944980473445</v>
      </c>
      <c r="H85" s="22">
        <f t="shared" si="15"/>
        <v>0.5968907262389137</v>
      </c>
      <c r="I85" s="57">
        <f>IF($F85&gt;$E85,$E85-$F85,0)</f>
        <v>0</v>
      </c>
      <c r="J85" s="58">
        <f>IF($F85&lt;=$E85,$E85-$F85,0)</f>
        <v>41107899</v>
      </c>
      <c r="K85" s="59">
        <f t="shared" si="16"/>
        <v>0.40310927376108635</v>
      </c>
    </row>
    <row r="86" spans="1:11" s="10" customFormat="1" ht="12.75">
      <c r="A86" s="55" t="s">
        <v>33</v>
      </c>
      <c r="B86" s="56" t="s">
        <v>176</v>
      </c>
      <c r="C86" s="19" t="s">
        <v>177</v>
      </c>
      <c r="D86" s="20">
        <v>0</v>
      </c>
      <c r="E86" s="20">
        <v>45878320</v>
      </c>
      <c r="F86" s="20">
        <v>43163161</v>
      </c>
      <c r="G86" s="44">
        <f t="shared" si="14"/>
        <v>0</v>
      </c>
      <c r="H86" s="22">
        <f t="shared" si="15"/>
        <v>0.9408182557687378</v>
      </c>
      <c r="I86" s="57">
        <f>IF($F86&gt;$E86,$E86-$F86,0)</f>
        <v>0</v>
      </c>
      <c r="J86" s="58">
        <f>IF($F86&lt;=$E86,$E86-$F86,0)</f>
        <v>2715159</v>
      </c>
      <c r="K86" s="59">
        <f t="shared" si="16"/>
        <v>0.05918174423126217</v>
      </c>
    </row>
    <row r="87" spans="1:11" s="10" customFormat="1" ht="12.75">
      <c r="A87" s="55" t="s">
        <v>52</v>
      </c>
      <c r="B87" s="56" t="s">
        <v>178</v>
      </c>
      <c r="C87" s="19" t="s">
        <v>179</v>
      </c>
      <c r="D87" s="20">
        <v>8036200</v>
      </c>
      <c r="E87" s="20">
        <v>8036200</v>
      </c>
      <c r="F87" s="20">
        <v>2432402</v>
      </c>
      <c r="G87" s="44">
        <f t="shared" si="14"/>
        <v>0.30268062019362385</v>
      </c>
      <c r="H87" s="22">
        <f t="shared" si="15"/>
        <v>0.30268062019362385</v>
      </c>
      <c r="I87" s="57">
        <f>IF($F87&gt;$E87,$E87-$F87,0)</f>
        <v>0</v>
      </c>
      <c r="J87" s="58">
        <f>IF($F87&lt;=$E87,$E87-$F87,0)</f>
        <v>5603798</v>
      </c>
      <c r="K87" s="59">
        <f t="shared" si="16"/>
        <v>0.6973193798063761</v>
      </c>
    </row>
    <row r="88" spans="1:11" s="10" customFormat="1" ht="12.75">
      <c r="A88" s="60"/>
      <c r="B88" s="61" t="s">
        <v>180</v>
      </c>
      <c r="C88" s="62"/>
      <c r="D88" s="63">
        <f>SUM(D83:D87)</f>
        <v>198129150</v>
      </c>
      <c r="E88" s="63">
        <f>SUM(E83:E87)</f>
        <v>223745581</v>
      </c>
      <c r="F88" s="63">
        <f>SUM(F83:F87)</f>
        <v>167405632</v>
      </c>
      <c r="G88" s="45">
        <f t="shared" si="14"/>
        <v>0.8449318638877722</v>
      </c>
      <c r="H88" s="30">
        <f t="shared" si="15"/>
        <v>0.7481963722000838</v>
      </c>
      <c r="I88" s="50">
        <f>SUM(I83:I87)</f>
        <v>-18595988</v>
      </c>
      <c r="J88" s="49">
        <f>SUM(J83:J87)</f>
        <v>74935937</v>
      </c>
      <c r="K88" s="64">
        <f t="shared" si="16"/>
        <v>0.2518036277999162</v>
      </c>
    </row>
    <row r="89" spans="1:11" s="10" customFormat="1" ht="12.75">
      <c r="A89" s="68"/>
      <c r="B89" s="69" t="s">
        <v>181</v>
      </c>
      <c r="C89" s="70"/>
      <c r="D89" s="71">
        <f>SUM(D60,D62:D66,D68:D73,D75:D81,D83:D87)</f>
        <v>2179414825</v>
      </c>
      <c r="E89" s="71">
        <f>SUM(E60,E62:E66,E68:E73,E75:E81,E83:E87)</f>
        <v>2491541647</v>
      </c>
      <c r="F89" s="71">
        <f>SUM(F60,F62:F66,F68:F73,F75:F81,F83:F87)</f>
        <v>1991551667</v>
      </c>
      <c r="G89" s="72">
        <f t="shared" si="14"/>
        <v>0.9138011011740274</v>
      </c>
      <c r="H89" s="73">
        <f t="shared" si="15"/>
        <v>0.7993250561948162</v>
      </c>
      <c r="I89" s="50">
        <f>I88+I82+I74+I67+I61</f>
        <v>-109548433</v>
      </c>
      <c r="J89" s="49">
        <f>J88+J82+J74+J67+J61</f>
        <v>609538413</v>
      </c>
      <c r="K89" s="74">
        <f t="shared" si="16"/>
        <v>0.20067494380518378</v>
      </c>
    </row>
    <row r="90" spans="1:11" s="10" customFormat="1" ht="12.75">
      <c r="A90" s="52"/>
      <c r="B90" s="46"/>
      <c r="C90" s="13"/>
      <c r="D90" s="65"/>
      <c r="E90" s="65"/>
      <c r="F90" s="65"/>
      <c r="G90" s="44"/>
      <c r="H90" s="22"/>
      <c r="I90" s="66"/>
      <c r="J90" s="67"/>
      <c r="K90" s="59"/>
    </row>
    <row r="91" spans="1:11" s="10" customFormat="1" ht="12.75">
      <c r="A91" s="52"/>
      <c r="B91" s="53" t="s">
        <v>182</v>
      </c>
      <c r="C91" s="12"/>
      <c r="D91" s="65"/>
      <c r="E91" s="65"/>
      <c r="F91" s="65"/>
      <c r="G91" s="44"/>
      <c r="H91" s="22"/>
      <c r="I91" s="66"/>
      <c r="J91" s="67"/>
      <c r="K91" s="59"/>
    </row>
    <row r="92" spans="1:11" s="10" customFormat="1" ht="12.75">
      <c r="A92" s="55" t="s">
        <v>27</v>
      </c>
      <c r="B92" s="56" t="s">
        <v>183</v>
      </c>
      <c r="C92" s="19" t="s">
        <v>184</v>
      </c>
      <c r="D92" s="20">
        <v>2650707810</v>
      </c>
      <c r="E92" s="20">
        <v>2557738725</v>
      </c>
      <c r="F92" s="20">
        <v>2316419906</v>
      </c>
      <c r="G92" s="44">
        <f>IF($D92=0,0,$F92/$D92)</f>
        <v>0.8738873055948027</v>
      </c>
      <c r="H92" s="22">
        <f>IF($E92=0,0,$F92/$E92)</f>
        <v>0.9056514973006088</v>
      </c>
      <c r="I92" s="57">
        <f>IF($F92&gt;$E92,$E92-$F92,0)</f>
        <v>0</v>
      </c>
      <c r="J92" s="58">
        <f>IF($F92&lt;=$E92,$E92-$F92,0)</f>
        <v>241318819</v>
      </c>
      <c r="K92" s="59">
        <f>IF($E92=0,0,($E92-$F92)/$E92)</f>
        <v>0.09434850269939124</v>
      </c>
    </row>
    <row r="93" spans="1:11" s="10" customFormat="1" ht="12.75">
      <c r="A93" s="55" t="s">
        <v>27</v>
      </c>
      <c r="B93" s="56" t="s">
        <v>185</v>
      </c>
      <c r="C93" s="19" t="s">
        <v>186</v>
      </c>
      <c r="D93" s="20">
        <v>4261567000</v>
      </c>
      <c r="E93" s="20">
        <v>4547859000</v>
      </c>
      <c r="F93" s="20">
        <v>4120648934</v>
      </c>
      <c r="G93" s="44">
        <f>IF($D93=0,0,$F93/$D93)</f>
        <v>0.9669328052333801</v>
      </c>
      <c r="H93" s="22">
        <f>IF($E93=0,0,$F93/$E93)</f>
        <v>0.9060634760224536</v>
      </c>
      <c r="I93" s="57">
        <f>IF($F93&gt;$E93,$E93-$F93,0)</f>
        <v>0</v>
      </c>
      <c r="J93" s="58">
        <f>IF($F93&lt;=$E93,$E93-$F93,0)</f>
        <v>427210066</v>
      </c>
      <c r="K93" s="59">
        <f>IF($E93=0,0,($E93-$F93)/$E93)</f>
        <v>0.09393652397754636</v>
      </c>
    </row>
    <row r="94" spans="1:11" s="10" customFormat="1" ht="12.75">
      <c r="A94" s="55" t="s">
        <v>27</v>
      </c>
      <c r="B94" s="56" t="s">
        <v>187</v>
      </c>
      <c r="C94" s="19" t="s">
        <v>188</v>
      </c>
      <c r="D94" s="20">
        <v>4353046899</v>
      </c>
      <c r="E94" s="20">
        <v>4613868295</v>
      </c>
      <c r="F94" s="20">
        <v>4291518938</v>
      </c>
      <c r="G94" s="44">
        <f>IF($D94=0,0,$F94/$D94)</f>
        <v>0.9858655414408389</v>
      </c>
      <c r="H94" s="22">
        <f>IF($E94=0,0,$F94/$E94)</f>
        <v>0.9301346860400574</v>
      </c>
      <c r="I94" s="57">
        <f>IF($F94&gt;$E94,$E94-$F94,0)</f>
        <v>0</v>
      </c>
      <c r="J94" s="58">
        <f aca="true" t="shared" si="21" ref="J94:J105">IF($F94&lt;=$E94,$E94-$F94,0)</f>
        <v>322349357</v>
      </c>
      <c r="K94" s="59">
        <f>IF($E94=0,0,($E94-$F94)/$E94)</f>
        <v>0.06986531395994258</v>
      </c>
    </row>
    <row r="95" spans="1:11" s="10" customFormat="1" ht="12.75">
      <c r="A95" s="60"/>
      <c r="B95" s="61" t="s">
        <v>32</v>
      </c>
      <c r="C95" s="62"/>
      <c r="D95" s="63">
        <f>SUM(D92:D94)</f>
        <v>11265321709</v>
      </c>
      <c r="E95" s="63">
        <f>SUM(E92:E94)</f>
        <v>11719466020</v>
      </c>
      <c r="F95" s="63">
        <f>SUM(F92:F94)</f>
        <v>10728587778</v>
      </c>
      <c r="G95" s="45">
        <f>IF($D95=0,0,$F95/$D95)</f>
        <v>0.9523552061037727</v>
      </c>
      <c r="H95" s="30">
        <f>IF($E95=0,0,$F95/$E95)</f>
        <v>0.9154502227056246</v>
      </c>
      <c r="I95" s="50">
        <f>SUM(I92:I94)</f>
        <v>0</v>
      </c>
      <c r="J95" s="49">
        <f>SUM(J92:J94)</f>
        <v>990878242</v>
      </c>
      <c r="K95" s="64">
        <f>IF($E95=0,0,($E95-$F95)/$E95)</f>
        <v>0.08454977729437539</v>
      </c>
    </row>
    <row r="96" spans="1:11" s="10" customFormat="1" ht="12.75">
      <c r="A96" s="55" t="s">
        <v>33</v>
      </c>
      <c r="B96" s="56" t="s">
        <v>189</v>
      </c>
      <c r="C96" s="19" t="s">
        <v>190</v>
      </c>
      <c r="D96" s="20">
        <v>367488750</v>
      </c>
      <c r="E96" s="20">
        <v>346325006</v>
      </c>
      <c r="F96" s="20">
        <v>195349423</v>
      </c>
      <c r="G96" s="44">
        <f>IF($D96=0,0,$F96/$D96)</f>
        <v>0.5315793286189033</v>
      </c>
      <c r="H96" s="22">
        <f>IF($E96=0,0,$F96/$E96)</f>
        <v>0.5640638695318466</v>
      </c>
      <c r="I96" s="57">
        <f>IF($F96&gt;$E96,$E96-$F96,0)</f>
        <v>0</v>
      </c>
      <c r="J96" s="58">
        <f t="shared" si="21"/>
        <v>150975583</v>
      </c>
      <c r="K96" s="59">
        <f>IF($E96=0,0,($E96-$F96)/$E96)</f>
        <v>0.4359361304681534</v>
      </c>
    </row>
    <row r="97" spans="1:11" s="10" customFormat="1" ht="12.75">
      <c r="A97" s="55" t="s">
        <v>33</v>
      </c>
      <c r="B97" s="56" t="s">
        <v>191</v>
      </c>
      <c r="C97" s="19" t="s">
        <v>192</v>
      </c>
      <c r="D97" s="20">
        <v>194730349</v>
      </c>
      <c r="E97" s="20">
        <v>194730349</v>
      </c>
      <c r="F97" s="20">
        <v>92237938</v>
      </c>
      <c r="G97" s="44">
        <f aca="true" t="shared" si="22" ref="G97:G107">IF($D97=0,0,$F97/$D97)</f>
        <v>0.4736700697845512</v>
      </c>
      <c r="H97" s="22">
        <f aca="true" t="shared" si="23" ref="H97:H107">IF($E97=0,0,$F97/$E97)</f>
        <v>0.4736700697845512</v>
      </c>
      <c r="I97" s="57">
        <f>IF($F97&gt;$E97,$E97-$F97,0)</f>
        <v>0</v>
      </c>
      <c r="J97" s="58">
        <f t="shared" si="21"/>
        <v>102492411</v>
      </c>
      <c r="K97" s="59">
        <f aca="true" t="shared" si="24" ref="K97:K107">IF($E97=0,0,($E97-$F97)/$E97)</f>
        <v>0.5263299302154488</v>
      </c>
    </row>
    <row r="98" spans="1:11" s="10" customFormat="1" ht="12.75">
      <c r="A98" s="55" t="s">
        <v>33</v>
      </c>
      <c r="B98" s="56" t="s">
        <v>193</v>
      </c>
      <c r="C98" s="19" t="s">
        <v>194</v>
      </c>
      <c r="D98" s="20">
        <v>67664000</v>
      </c>
      <c r="E98" s="20">
        <v>52609803</v>
      </c>
      <c r="F98" s="20">
        <v>34576661</v>
      </c>
      <c r="G98" s="44">
        <f t="shared" si="22"/>
        <v>0.5110052760699929</v>
      </c>
      <c r="H98" s="22">
        <f t="shared" si="23"/>
        <v>0.6572284826841112</v>
      </c>
      <c r="I98" s="57">
        <f>IF($F98&gt;$E98,$E98-$F98,0)</f>
        <v>0</v>
      </c>
      <c r="J98" s="58">
        <f t="shared" si="21"/>
        <v>18033142</v>
      </c>
      <c r="K98" s="59">
        <f t="shared" si="24"/>
        <v>0.34277151731588884</v>
      </c>
    </row>
    <row r="99" spans="1:11" s="10" customFormat="1" ht="12.75">
      <c r="A99" s="55" t="s">
        <v>52</v>
      </c>
      <c r="B99" s="56" t="s">
        <v>195</v>
      </c>
      <c r="C99" s="19" t="s">
        <v>196</v>
      </c>
      <c r="D99" s="20">
        <v>11670000</v>
      </c>
      <c r="E99" s="20">
        <v>11670000</v>
      </c>
      <c r="F99" s="20">
        <v>13048733</v>
      </c>
      <c r="G99" s="44">
        <f t="shared" si="22"/>
        <v>1.1181433590402743</v>
      </c>
      <c r="H99" s="22">
        <f t="shared" si="23"/>
        <v>1.1181433590402743</v>
      </c>
      <c r="I99" s="57">
        <f>IF($F99&gt;$E99,$E99-$F99,0)</f>
        <v>-1378733</v>
      </c>
      <c r="J99" s="58">
        <f t="shared" si="21"/>
        <v>0</v>
      </c>
      <c r="K99" s="59">
        <f t="shared" si="24"/>
        <v>-0.1181433590402742</v>
      </c>
    </row>
    <row r="100" spans="1:11" s="10" customFormat="1" ht="12.75">
      <c r="A100" s="60"/>
      <c r="B100" s="61" t="s">
        <v>197</v>
      </c>
      <c r="C100" s="62"/>
      <c r="D100" s="63">
        <f>SUM(D96:D99)</f>
        <v>641553099</v>
      </c>
      <c r="E100" s="63">
        <f>SUM(E96:E99)</f>
        <v>605335158</v>
      </c>
      <c r="F100" s="63">
        <f>SUM(F96:F99)</f>
        <v>335212755</v>
      </c>
      <c r="G100" s="45">
        <f t="shared" si="22"/>
        <v>0.5225019651880756</v>
      </c>
      <c r="H100" s="30">
        <f t="shared" si="23"/>
        <v>0.5537638952072894</v>
      </c>
      <c r="I100" s="50">
        <f>SUM(I96:I99)</f>
        <v>-1378733</v>
      </c>
      <c r="J100" s="49">
        <f>SUM(J96:J99)</f>
        <v>271501136</v>
      </c>
      <c r="K100" s="64">
        <f t="shared" si="24"/>
        <v>0.44623610479271053</v>
      </c>
    </row>
    <row r="101" spans="1:11" s="10" customFormat="1" ht="12.75">
      <c r="A101" s="55" t="s">
        <v>33</v>
      </c>
      <c r="B101" s="56" t="s">
        <v>198</v>
      </c>
      <c r="C101" s="19" t="s">
        <v>199</v>
      </c>
      <c r="D101" s="20">
        <v>382973863</v>
      </c>
      <c r="E101" s="20">
        <v>358511497</v>
      </c>
      <c r="F101" s="20">
        <v>309611140</v>
      </c>
      <c r="G101" s="44">
        <f t="shared" si="22"/>
        <v>0.8084393477264531</v>
      </c>
      <c r="H101" s="22">
        <f t="shared" si="23"/>
        <v>0.8636017048011155</v>
      </c>
      <c r="I101" s="57">
        <f>IF($F101&gt;$E101,$E101-$F101,0)</f>
        <v>0</v>
      </c>
      <c r="J101" s="58">
        <f t="shared" si="21"/>
        <v>48900357</v>
      </c>
      <c r="K101" s="59">
        <f t="shared" si="24"/>
        <v>0.13639829519888452</v>
      </c>
    </row>
    <row r="102" spans="1:11" s="10" customFormat="1" ht="12.75">
      <c r="A102" s="55" t="s">
        <v>33</v>
      </c>
      <c r="B102" s="56" t="s">
        <v>200</v>
      </c>
      <c r="C102" s="19" t="s">
        <v>201</v>
      </c>
      <c r="D102" s="20">
        <v>104969400</v>
      </c>
      <c r="E102" s="20">
        <v>104969400</v>
      </c>
      <c r="F102" s="20">
        <v>40367855</v>
      </c>
      <c r="G102" s="44">
        <f t="shared" si="22"/>
        <v>0.38456783595981303</v>
      </c>
      <c r="H102" s="22">
        <f t="shared" si="23"/>
        <v>0.38456783595981303</v>
      </c>
      <c r="I102" s="57">
        <f>IF($F102&gt;$E102,$E102-$F102,0)</f>
        <v>0</v>
      </c>
      <c r="J102" s="58">
        <f t="shared" si="21"/>
        <v>64601545</v>
      </c>
      <c r="K102" s="59">
        <f t="shared" si="24"/>
        <v>0.615432164040187</v>
      </c>
    </row>
    <row r="103" spans="1:11" s="10" customFormat="1" ht="12.75">
      <c r="A103" s="55" t="s">
        <v>33</v>
      </c>
      <c r="B103" s="56" t="s">
        <v>202</v>
      </c>
      <c r="C103" s="19" t="s">
        <v>203</v>
      </c>
      <c r="D103" s="20">
        <v>79220000</v>
      </c>
      <c r="E103" s="20">
        <v>79220000</v>
      </c>
      <c r="F103" s="20">
        <v>76500715</v>
      </c>
      <c r="G103" s="44">
        <f t="shared" si="22"/>
        <v>0.9656742615501136</v>
      </c>
      <c r="H103" s="22">
        <f t="shared" si="23"/>
        <v>0.9656742615501136</v>
      </c>
      <c r="I103" s="57">
        <f>IF($F103&gt;$E103,$E103-$F103,0)</f>
        <v>0</v>
      </c>
      <c r="J103" s="58">
        <f t="shared" si="21"/>
        <v>2719285</v>
      </c>
      <c r="K103" s="59">
        <f t="shared" si="24"/>
        <v>0.034325738449886393</v>
      </c>
    </row>
    <row r="104" spans="1:11" s="10" customFormat="1" ht="12.75">
      <c r="A104" s="55" t="s">
        <v>33</v>
      </c>
      <c r="B104" s="56" t="s">
        <v>204</v>
      </c>
      <c r="C104" s="19" t="s">
        <v>205</v>
      </c>
      <c r="D104" s="20">
        <v>301346377</v>
      </c>
      <c r="E104" s="20">
        <v>301346377</v>
      </c>
      <c r="F104" s="20">
        <v>277347887</v>
      </c>
      <c r="G104" s="44">
        <f t="shared" si="22"/>
        <v>0.9203624405943994</v>
      </c>
      <c r="H104" s="22">
        <f t="shared" si="23"/>
        <v>0.9203624405943994</v>
      </c>
      <c r="I104" s="57">
        <f>IF($F104&gt;$E104,$E104-$F104,0)</f>
        <v>0</v>
      </c>
      <c r="J104" s="58">
        <f t="shared" si="21"/>
        <v>23998490</v>
      </c>
      <c r="K104" s="59">
        <f t="shared" si="24"/>
        <v>0.07963755940560055</v>
      </c>
    </row>
    <row r="105" spans="1:11" s="10" customFormat="1" ht="12.75">
      <c r="A105" s="55" t="s">
        <v>52</v>
      </c>
      <c r="B105" s="56" t="s">
        <v>206</v>
      </c>
      <c r="C105" s="19" t="s">
        <v>207</v>
      </c>
      <c r="D105" s="20">
        <v>0</v>
      </c>
      <c r="E105" s="20">
        <v>0</v>
      </c>
      <c r="F105" s="20">
        <v>3686812</v>
      </c>
      <c r="G105" s="44">
        <f t="shared" si="22"/>
        <v>0</v>
      </c>
      <c r="H105" s="22">
        <f t="shared" si="23"/>
        <v>0</v>
      </c>
      <c r="I105" s="57">
        <f>IF($F105&gt;$E105,$E105-$F105,0)</f>
        <v>-3686812</v>
      </c>
      <c r="J105" s="58">
        <f t="shared" si="21"/>
        <v>0</v>
      </c>
      <c r="K105" s="59">
        <f t="shared" si="24"/>
        <v>0</v>
      </c>
    </row>
    <row r="106" spans="1:11" s="10" customFormat="1" ht="12.75">
      <c r="A106" s="60"/>
      <c r="B106" s="61" t="s">
        <v>208</v>
      </c>
      <c r="C106" s="62"/>
      <c r="D106" s="63">
        <f>SUM(D101:D105)</f>
        <v>868509640</v>
      </c>
      <c r="E106" s="63">
        <f>SUM(E101:E105)</f>
        <v>844047274</v>
      </c>
      <c r="F106" s="63">
        <f>SUM(F101:F105)</f>
        <v>707514409</v>
      </c>
      <c r="G106" s="45">
        <f t="shared" si="22"/>
        <v>0.8146304616722504</v>
      </c>
      <c r="H106" s="30">
        <f t="shared" si="23"/>
        <v>0.8382402630684878</v>
      </c>
      <c r="I106" s="50">
        <f>SUM(I101:I105)</f>
        <v>-3686812</v>
      </c>
      <c r="J106" s="49">
        <f>SUM(J101:J105)</f>
        <v>140219677</v>
      </c>
      <c r="K106" s="64">
        <f t="shared" si="24"/>
        <v>0.16175973693151222</v>
      </c>
    </row>
    <row r="107" spans="1:11" s="10" customFormat="1" ht="12.75">
      <c r="A107" s="68"/>
      <c r="B107" s="69" t="s">
        <v>209</v>
      </c>
      <c r="C107" s="70"/>
      <c r="D107" s="71">
        <f>SUM(D92:D94,D96:D99,D101:D105)</f>
        <v>12775384448</v>
      </c>
      <c r="E107" s="71">
        <f>SUM(E92:E94,E96:E99,E101:E105)</f>
        <v>13168848452</v>
      </c>
      <c r="F107" s="71">
        <f>SUM(F92:F94,F96:F99,F101:F105)</f>
        <v>11771314942</v>
      </c>
      <c r="G107" s="72">
        <f t="shared" si="22"/>
        <v>0.9214059263666865</v>
      </c>
      <c r="H107" s="73">
        <f t="shared" si="23"/>
        <v>0.8938757997638167</v>
      </c>
      <c r="I107" s="50">
        <f>I106+I100+I95</f>
        <v>-5065545</v>
      </c>
      <c r="J107" s="76">
        <f>J106+J100+J95</f>
        <v>1402599055</v>
      </c>
      <c r="K107" s="74">
        <f t="shared" si="24"/>
        <v>0.10612420023618327</v>
      </c>
    </row>
    <row r="108" spans="1:11" s="10" customFormat="1" ht="12.75">
      <c r="A108" s="52"/>
      <c r="B108" s="46"/>
      <c r="C108" s="13"/>
      <c r="D108" s="65"/>
      <c r="E108" s="65"/>
      <c r="F108" s="65"/>
      <c r="G108" s="44"/>
      <c r="H108" s="22"/>
      <c r="I108" s="66"/>
      <c r="J108" s="67"/>
      <c r="K108" s="59"/>
    </row>
    <row r="109" spans="1:11" s="10" customFormat="1" ht="12.75">
      <c r="A109" s="52"/>
      <c r="B109" s="53" t="s">
        <v>210</v>
      </c>
      <c r="C109" s="12"/>
      <c r="D109" s="65"/>
      <c r="E109" s="65"/>
      <c r="F109" s="65"/>
      <c r="G109" s="44"/>
      <c r="H109" s="22"/>
      <c r="I109" s="66"/>
      <c r="J109" s="67"/>
      <c r="K109" s="59"/>
    </row>
    <row r="110" spans="1:11" s="10" customFormat="1" ht="12.75">
      <c r="A110" s="55" t="s">
        <v>27</v>
      </c>
      <c r="B110" s="56" t="s">
        <v>211</v>
      </c>
      <c r="C110" s="19" t="s">
        <v>212</v>
      </c>
      <c r="D110" s="20">
        <v>5308715000</v>
      </c>
      <c r="E110" s="20">
        <v>5316381000</v>
      </c>
      <c r="F110" s="20">
        <v>4165983000</v>
      </c>
      <c r="G110" s="44">
        <f aca="true" t="shared" si="25" ref="G110:G141">IF($D110=0,0,$F110/$D110)</f>
        <v>0.7847441424148782</v>
      </c>
      <c r="H110" s="22">
        <f aca="true" t="shared" si="26" ref="H110:H141">IF($E110=0,0,$F110/$E110)</f>
        <v>0.7836125740423796</v>
      </c>
      <c r="I110" s="57">
        <f>IF($F110&gt;$E110,$E110-$F110,0)</f>
        <v>0</v>
      </c>
      <c r="J110" s="58">
        <f aca="true" t="shared" si="27" ref="J110:J127">IF($F110&lt;=$E110,$E110-$F110,0)</f>
        <v>1150398000</v>
      </c>
      <c r="K110" s="59">
        <f aca="true" t="shared" si="28" ref="K110:K141">IF($E110=0,0,($E110-$F110)/$E110)</f>
        <v>0.21638742595762042</v>
      </c>
    </row>
    <row r="111" spans="1:11" s="10" customFormat="1" ht="12.75">
      <c r="A111" s="60"/>
      <c r="B111" s="61" t="s">
        <v>32</v>
      </c>
      <c r="C111" s="62"/>
      <c r="D111" s="63">
        <f>D110</f>
        <v>5308715000</v>
      </c>
      <c r="E111" s="63">
        <f>E110</f>
        <v>5316381000</v>
      </c>
      <c r="F111" s="63">
        <f>F110</f>
        <v>4165983000</v>
      </c>
      <c r="G111" s="45">
        <f t="shared" si="25"/>
        <v>0.7847441424148782</v>
      </c>
      <c r="H111" s="30">
        <f t="shared" si="26"/>
        <v>0.7836125740423796</v>
      </c>
      <c r="I111" s="50">
        <f>SUM(I110)</f>
        <v>0</v>
      </c>
      <c r="J111" s="49">
        <f>SUM(J110)</f>
        <v>1150398000</v>
      </c>
      <c r="K111" s="64">
        <f t="shared" si="28"/>
        <v>0.21638742595762042</v>
      </c>
    </row>
    <row r="112" spans="1:11" s="10" customFormat="1" ht="12.75">
      <c r="A112" s="55" t="s">
        <v>33</v>
      </c>
      <c r="B112" s="56" t="s">
        <v>213</v>
      </c>
      <c r="C112" s="19" t="s">
        <v>214</v>
      </c>
      <c r="D112" s="20">
        <v>23938000</v>
      </c>
      <c r="E112" s="20">
        <v>23938000</v>
      </c>
      <c r="F112" s="20">
        <v>6371899</v>
      </c>
      <c r="G112" s="44">
        <f t="shared" si="25"/>
        <v>0.26618343219984963</v>
      </c>
      <c r="H112" s="22">
        <f t="shared" si="26"/>
        <v>0.26618343219984963</v>
      </c>
      <c r="I112" s="57">
        <f aca="true" t="shared" si="29" ref="I112:I118">IF($F112&gt;$E112,$E112-$F112,0)</f>
        <v>0</v>
      </c>
      <c r="J112" s="58">
        <f t="shared" si="27"/>
        <v>17566101</v>
      </c>
      <c r="K112" s="59">
        <f t="shared" si="28"/>
        <v>0.7338165678001504</v>
      </c>
    </row>
    <row r="113" spans="1:11" s="10" customFormat="1" ht="12.75">
      <c r="A113" s="55" t="s">
        <v>33</v>
      </c>
      <c r="B113" s="56" t="s">
        <v>215</v>
      </c>
      <c r="C113" s="19" t="s">
        <v>216</v>
      </c>
      <c r="D113" s="20">
        <v>27487156</v>
      </c>
      <c r="E113" s="20">
        <v>39282771</v>
      </c>
      <c r="F113" s="20">
        <v>30501357</v>
      </c>
      <c r="G113" s="44">
        <f t="shared" si="25"/>
        <v>1.1096585256037401</v>
      </c>
      <c r="H113" s="22">
        <f t="shared" si="26"/>
        <v>0.776456350291582</v>
      </c>
      <c r="I113" s="57">
        <f t="shared" si="29"/>
        <v>0</v>
      </c>
      <c r="J113" s="58">
        <f t="shared" si="27"/>
        <v>8781414</v>
      </c>
      <c r="K113" s="59">
        <f t="shared" si="28"/>
        <v>0.22354364970841797</v>
      </c>
    </row>
    <row r="114" spans="1:11" s="10" customFormat="1" ht="12.75">
      <c r="A114" s="55" t="s">
        <v>33</v>
      </c>
      <c r="B114" s="56" t="s">
        <v>217</v>
      </c>
      <c r="C114" s="19" t="s">
        <v>218</v>
      </c>
      <c r="D114" s="20">
        <v>42709000</v>
      </c>
      <c r="E114" s="20">
        <v>53434348</v>
      </c>
      <c r="F114" s="20">
        <v>43591900</v>
      </c>
      <c r="G114" s="44">
        <f t="shared" si="25"/>
        <v>1.0206724577957806</v>
      </c>
      <c r="H114" s="22">
        <f t="shared" si="26"/>
        <v>0.8158029737726004</v>
      </c>
      <c r="I114" s="57">
        <f t="shared" si="29"/>
        <v>0</v>
      </c>
      <c r="J114" s="58">
        <f t="shared" si="27"/>
        <v>9842448</v>
      </c>
      <c r="K114" s="59">
        <f t="shared" si="28"/>
        <v>0.18419702622739964</v>
      </c>
    </row>
    <row r="115" spans="1:11" s="10" customFormat="1" ht="12.75">
      <c r="A115" s="55" t="s">
        <v>33</v>
      </c>
      <c r="B115" s="56" t="s">
        <v>219</v>
      </c>
      <c r="C115" s="19" t="s">
        <v>220</v>
      </c>
      <c r="D115" s="20">
        <v>23754547</v>
      </c>
      <c r="E115" s="20">
        <v>30087517</v>
      </c>
      <c r="F115" s="20">
        <v>19873713</v>
      </c>
      <c r="G115" s="44">
        <f t="shared" si="25"/>
        <v>0.8366277412067677</v>
      </c>
      <c r="H115" s="22">
        <f t="shared" si="26"/>
        <v>0.6605301793431475</v>
      </c>
      <c r="I115" s="57">
        <f t="shared" si="29"/>
        <v>0</v>
      </c>
      <c r="J115" s="58">
        <f t="shared" si="27"/>
        <v>10213804</v>
      </c>
      <c r="K115" s="59">
        <f t="shared" si="28"/>
        <v>0.3394698206568525</v>
      </c>
    </row>
    <row r="116" spans="1:11" s="10" customFormat="1" ht="12.75">
      <c r="A116" s="55" t="s">
        <v>33</v>
      </c>
      <c r="B116" s="56" t="s">
        <v>221</v>
      </c>
      <c r="C116" s="19" t="s">
        <v>222</v>
      </c>
      <c r="D116" s="20">
        <v>15708000</v>
      </c>
      <c r="E116" s="20">
        <v>14377000</v>
      </c>
      <c r="F116" s="20">
        <v>12011422</v>
      </c>
      <c r="G116" s="44">
        <f t="shared" si="25"/>
        <v>0.7646690858161447</v>
      </c>
      <c r="H116" s="22">
        <f t="shared" si="26"/>
        <v>0.8354609445642346</v>
      </c>
      <c r="I116" s="57">
        <f t="shared" si="29"/>
        <v>0</v>
      </c>
      <c r="J116" s="58">
        <f t="shared" si="27"/>
        <v>2365578</v>
      </c>
      <c r="K116" s="59">
        <f t="shared" si="28"/>
        <v>0.16453905543576547</v>
      </c>
    </row>
    <row r="117" spans="1:11" s="10" customFormat="1" ht="12.75">
      <c r="A117" s="55" t="s">
        <v>33</v>
      </c>
      <c r="B117" s="56" t="s">
        <v>223</v>
      </c>
      <c r="C117" s="19" t="s">
        <v>224</v>
      </c>
      <c r="D117" s="20">
        <v>138496754</v>
      </c>
      <c r="E117" s="20">
        <v>113348000</v>
      </c>
      <c r="F117" s="20">
        <v>62404948</v>
      </c>
      <c r="G117" s="44">
        <f t="shared" si="25"/>
        <v>0.4505878022238702</v>
      </c>
      <c r="H117" s="22">
        <f t="shared" si="26"/>
        <v>0.550560645092988</v>
      </c>
      <c r="I117" s="57">
        <f t="shared" si="29"/>
        <v>0</v>
      </c>
      <c r="J117" s="58">
        <f t="shared" si="27"/>
        <v>50943052</v>
      </c>
      <c r="K117" s="59">
        <f t="shared" si="28"/>
        <v>0.44943935490701203</v>
      </c>
    </row>
    <row r="118" spans="1:11" s="10" customFormat="1" ht="12.75">
      <c r="A118" s="55" t="s">
        <v>52</v>
      </c>
      <c r="B118" s="56" t="s">
        <v>225</v>
      </c>
      <c r="C118" s="19" t="s">
        <v>226</v>
      </c>
      <c r="D118" s="20">
        <v>324382424</v>
      </c>
      <c r="E118" s="20">
        <v>282068275</v>
      </c>
      <c r="F118" s="20">
        <v>184945060</v>
      </c>
      <c r="G118" s="44">
        <f t="shared" si="25"/>
        <v>0.5701451321542624</v>
      </c>
      <c r="H118" s="22">
        <f t="shared" si="26"/>
        <v>0.6556748007197902</v>
      </c>
      <c r="I118" s="57">
        <f t="shared" si="29"/>
        <v>0</v>
      </c>
      <c r="J118" s="58">
        <f t="shared" si="27"/>
        <v>97123215</v>
      </c>
      <c r="K118" s="59">
        <f t="shared" si="28"/>
        <v>0.3443251992802097</v>
      </c>
    </row>
    <row r="119" spans="1:11" s="10" customFormat="1" ht="12.75">
      <c r="A119" s="60"/>
      <c r="B119" s="61" t="s">
        <v>227</v>
      </c>
      <c r="C119" s="62"/>
      <c r="D119" s="63">
        <f>SUM(D112:D118)</f>
        <v>596475881</v>
      </c>
      <c r="E119" s="63">
        <f>SUM(E112:E118)</f>
        <v>556535911</v>
      </c>
      <c r="F119" s="63">
        <f>SUM(F112:F118)</f>
        <v>359700299</v>
      </c>
      <c r="G119" s="45">
        <f t="shared" si="25"/>
        <v>0.6030424874798919</v>
      </c>
      <c r="H119" s="30">
        <f t="shared" si="26"/>
        <v>0.6463200161759193</v>
      </c>
      <c r="I119" s="50">
        <f>SUM(I112:I118)</f>
        <v>0</v>
      </c>
      <c r="J119" s="49">
        <f>SUM(J112:J118)</f>
        <v>196835612</v>
      </c>
      <c r="K119" s="64">
        <f t="shared" si="28"/>
        <v>0.35367998382408067</v>
      </c>
    </row>
    <row r="120" spans="1:11" s="10" customFormat="1" ht="12.75">
      <c r="A120" s="55" t="s">
        <v>33</v>
      </c>
      <c r="B120" s="56" t="s">
        <v>228</v>
      </c>
      <c r="C120" s="19" t="s">
        <v>229</v>
      </c>
      <c r="D120" s="20">
        <v>30160000</v>
      </c>
      <c r="E120" s="20">
        <v>34685000</v>
      </c>
      <c r="F120" s="20">
        <v>24729888</v>
      </c>
      <c r="G120" s="44">
        <f t="shared" si="25"/>
        <v>0.8199564986737401</v>
      </c>
      <c r="H120" s="22">
        <f t="shared" si="26"/>
        <v>0.7129850944212196</v>
      </c>
      <c r="I120" s="57">
        <f aca="true" t="shared" si="30" ref="I120:I127">IF($F120&gt;$E120,$E120-$F120,0)</f>
        <v>0</v>
      </c>
      <c r="J120" s="58">
        <f t="shared" si="27"/>
        <v>9955112</v>
      </c>
      <c r="K120" s="59">
        <f t="shared" si="28"/>
        <v>0.28701490557878045</v>
      </c>
    </row>
    <row r="121" spans="1:11" s="10" customFormat="1" ht="12.75">
      <c r="A121" s="55" t="s">
        <v>33</v>
      </c>
      <c r="B121" s="56" t="s">
        <v>230</v>
      </c>
      <c r="C121" s="19" t="s">
        <v>231</v>
      </c>
      <c r="D121" s="20">
        <v>16190000</v>
      </c>
      <c r="E121" s="20">
        <v>21605235</v>
      </c>
      <c r="F121" s="20">
        <v>27238724</v>
      </c>
      <c r="G121" s="44">
        <f t="shared" si="25"/>
        <v>1.68244126003706</v>
      </c>
      <c r="H121" s="22">
        <f t="shared" si="26"/>
        <v>1.2607464811190436</v>
      </c>
      <c r="I121" s="57">
        <f t="shared" si="30"/>
        <v>-5633489</v>
      </c>
      <c r="J121" s="58">
        <f t="shared" si="27"/>
        <v>0</v>
      </c>
      <c r="K121" s="59">
        <f t="shared" si="28"/>
        <v>-0.2607464811190436</v>
      </c>
    </row>
    <row r="122" spans="1:11" s="10" customFormat="1" ht="12.75">
      <c r="A122" s="55" t="s">
        <v>33</v>
      </c>
      <c r="B122" s="56" t="s">
        <v>232</v>
      </c>
      <c r="C122" s="19" t="s">
        <v>233</v>
      </c>
      <c r="D122" s="20">
        <v>13438000</v>
      </c>
      <c r="E122" s="20">
        <v>14738000</v>
      </c>
      <c r="F122" s="20">
        <v>10549229</v>
      </c>
      <c r="G122" s="44">
        <f t="shared" si="25"/>
        <v>0.7850296919184403</v>
      </c>
      <c r="H122" s="22">
        <f t="shared" si="26"/>
        <v>0.7157842990907857</v>
      </c>
      <c r="I122" s="57">
        <f t="shared" si="30"/>
        <v>0</v>
      </c>
      <c r="J122" s="58">
        <f t="shared" si="27"/>
        <v>4188771</v>
      </c>
      <c r="K122" s="59">
        <f t="shared" si="28"/>
        <v>0.2842157009092143</v>
      </c>
    </row>
    <row r="123" spans="1:11" s="10" customFormat="1" ht="12.75">
      <c r="A123" s="55" t="s">
        <v>33</v>
      </c>
      <c r="B123" s="56" t="s">
        <v>234</v>
      </c>
      <c r="C123" s="19" t="s">
        <v>235</v>
      </c>
      <c r="D123" s="20">
        <v>21692000</v>
      </c>
      <c r="E123" s="20">
        <v>14970</v>
      </c>
      <c r="F123" s="20">
        <v>13124132</v>
      </c>
      <c r="G123" s="44">
        <f t="shared" si="25"/>
        <v>0.605021759173889</v>
      </c>
      <c r="H123" s="22">
        <f t="shared" si="26"/>
        <v>876.6955243820976</v>
      </c>
      <c r="I123" s="57">
        <f t="shared" si="30"/>
        <v>-13109162</v>
      </c>
      <c r="J123" s="58">
        <f t="shared" si="27"/>
        <v>0</v>
      </c>
      <c r="K123" s="59">
        <f t="shared" si="28"/>
        <v>-875.6955243820976</v>
      </c>
    </row>
    <row r="124" spans="1:11" s="10" customFormat="1" ht="12.75">
      <c r="A124" s="55" t="s">
        <v>33</v>
      </c>
      <c r="B124" s="56" t="s">
        <v>236</v>
      </c>
      <c r="C124" s="19" t="s">
        <v>237</v>
      </c>
      <c r="D124" s="20">
        <v>230014000</v>
      </c>
      <c r="E124" s="20">
        <v>309755750</v>
      </c>
      <c r="F124" s="20">
        <v>278603803</v>
      </c>
      <c r="G124" s="44">
        <f t="shared" si="25"/>
        <v>1.211247154521029</v>
      </c>
      <c r="H124" s="22">
        <f t="shared" si="26"/>
        <v>0.8994306094398571</v>
      </c>
      <c r="I124" s="57">
        <f t="shared" si="30"/>
        <v>0</v>
      </c>
      <c r="J124" s="58">
        <f t="shared" si="27"/>
        <v>31151947</v>
      </c>
      <c r="K124" s="59">
        <f t="shared" si="28"/>
        <v>0.10056939056014295</v>
      </c>
    </row>
    <row r="125" spans="1:11" s="10" customFormat="1" ht="12.75">
      <c r="A125" s="55" t="s">
        <v>33</v>
      </c>
      <c r="B125" s="56" t="s">
        <v>238</v>
      </c>
      <c r="C125" s="19" t="s">
        <v>239</v>
      </c>
      <c r="D125" s="20">
        <v>14871000</v>
      </c>
      <c r="E125" s="20">
        <v>14871000</v>
      </c>
      <c r="F125" s="20">
        <v>9304715</v>
      </c>
      <c r="G125" s="44">
        <f t="shared" si="25"/>
        <v>0.6256953130253513</v>
      </c>
      <c r="H125" s="22">
        <f t="shared" si="26"/>
        <v>0.6256953130253513</v>
      </c>
      <c r="I125" s="57">
        <f t="shared" si="30"/>
        <v>0</v>
      </c>
      <c r="J125" s="58">
        <f t="shared" si="27"/>
        <v>5566285</v>
      </c>
      <c r="K125" s="59">
        <f t="shared" si="28"/>
        <v>0.37430468697464864</v>
      </c>
    </row>
    <row r="126" spans="1:11" s="10" customFormat="1" ht="12.75">
      <c r="A126" s="55" t="s">
        <v>33</v>
      </c>
      <c r="B126" s="56" t="s">
        <v>240</v>
      </c>
      <c r="C126" s="19" t="s">
        <v>241</v>
      </c>
      <c r="D126" s="20">
        <v>20391000</v>
      </c>
      <c r="E126" s="20">
        <v>31230000</v>
      </c>
      <c r="F126" s="20">
        <v>15013462</v>
      </c>
      <c r="G126" s="44">
        <f t="shared" si="25"/>
        <v>0.7362788485115983</v>
      </c>
      <c r="H126" s="22">
        <f t="shared" si="26"/>
        <v>0.4807384566122318</v>
      </c>
      <c r="I126" s="57">
        <f t="shared" si="30"/>
        <v>0</v>
      </c>
      <c r="J126" s="58">
        <f t="shared" si="27"/>
        <v>16216538</v>
      </c>
      <c r="K126" s="59">
        <f t="shared" si="28"/>
        <v>0.5192615433877682</v>
      </c>
    </row>
    <row r="127" spans="1:11" s="10" customFormat="1" ht="12.75">
      <c r="A127" s="55" t="s">
        <v>52</v>
      </c>
      <c r="B127" s="56" t="s">
        <v>242</v>
      </c>
      <c r="C127" s="19" t="s">
        <v>243</v>
      </c>
      <c r="D127" s="20">
        <v>412000000</v>
      </c>
      <c r="E127" s="20">
        <v>136379000</v>
      </c>
      <c r="F127" s="20">
        <v>143750452</v>
      </c>
      <c r="G127" s="44">
        <f t="shared" si="25"/>
        <v>0.3489088640776699</v>
      </c>
      <c r="H127" s="22">
        <f t="shared" si="26"/>
        <v>1.0540512248953284</v>
      </c>
      <c r="I127" s="57">
        <f t="shared" si="30"/>
        <v>-7371452</v>
      </c>
      <c r="J127" s="58">
        <f t="shared" si="27"/>
        <v>0</v>
      </c>
      <c r="K127" s="59">
        <f t="shared" si="28"/>
        <v>-0.05405122489532846</v>
      </c>
    </row>
    <row r="128" spans="1:11" s="10" customFormat="1" ht="12.75">
      <c r="A128" s="60"/>
      <c r="B128" s="61" t="s">
        <v>244</v>
      </c>
      <c r="C128" s="62"/>
      <c r="D128" s="63">
        <f>SUM(D120:D127)</f>
        <v>758756000</v>
      </c>
      <c r="E128" s="63">
        <f>SUM(E120:E127)</f>
        <v>563278955</v>
      </c>
      <c r="F128" s="63">
        <f>SUM(F120:F127)</f>
        <v>522314405</v>
      </c>
      <c r="G128" s="45">
        <f t="shared" si="25"/>
        <v>0.6883825696271265</v>
      </c>
      <c r="H128" s="30">
        <f t="shared" si="26"/>
        <v>0.927274843776118</v>
      </c>
      <c r="I128" s="50">
        <f>SUM(I120:I127)</f>
        <v>-26114103</v>
      </c>
      <c r="J128" s="49">
        <f>SUM(J120:J127)</f>
        <v>67078653</v>
      </c>
      <c r="K128" s="64">
        <f t="shared" si="28"/>
        <v>0.072725156223882</v>
      </c>
    </row>
    <row r="129" spans="1:11" s="10" customFormat="1" ht="12.75">
      <c r="A129" s="55" t="s">
        <v>33</v>
      </c>
      <c r="B129" s="56" t="s">
        <v>245</v>
      </c>
      <c r="C129" s="19" t="s">
        <v>246</v>
      </c>
      <c r="D129" s="20">
        <v>89649000</v>
      </c>
      <c r="E129" s="20">
        <v>112856197</v>
      </c>
      <c r="F129" s="20">
        <v>99647454</v>
      </c>
      <c r="G129" s="44">
        <f t="shared" si="25"/>
        <v>1.111528896027842</v>
      </c>
      <c r="H129" s="22">
        <f t="shared" si="26"/>
        <v>0.8829595241455814</v>
      </c>
      <c r="I129" s="57">
        <f aca="true" t="shared" si="31" ref="I129:I152">IF($F129&gt;$E129,$E129-$F129,0)</f>
        <v>0</v>
      </c>
      <c r="J129" s="58">
        <f aca="true" t="shared" si="32" ref="J129:J134">IF($F129&lt;=$E129,$E129-$F129,0)</f>
        <v>13208743</v>
      </c>
      <c r="K129" s="59">
        <f t="shared" si="28"/>
        <v>0.11704047585441853</v>
      </c>
    </row>
    <row r="130" spans="1:11" s="10" customFormat="1" ht="12.75">
      <c r="A130" s="55" t="s">
        <v>33</v>
      </c>
      <c r="B130" s="56" t="s">
        <v>247</v>
      </c>
      <c r="C130" s="19" t="s">
        <v>248</v>
      </c>
      <c r="D130" s="20">
        <v>47569000</v>
      </c>
      <c r="E130" s="20">
        <v>47569000</v>
      </c>
      <c r="F130" s="20">
        <v>14994298</v>
      </c>
      <c r="G130" s="44">
        <f t="shared" si="25"/>
        <v>0.3152115453341462</v>
      </c>
      <c r="H130" s="22">
        <f t="shared" si="26"/>
        <v>0.3152115453341462</v>
      </c>
      <c r="I130" s="57">
        <f t="shared" si="31"/>
        <v>0</v>
      </c>
      <c r="J130" s="58">
        <f t="shared" si="32"/>
        <v>32574702</v>
      </c>
      <c r="K130" s="59">
        <f t="shared" si="28"/>
        <v>0.6847884546658538</v>
      </c>
    </row>
    <row r="131" spans="1:11" s="10" customFormat="1" ht="12.75">
      <c r="A131" s="55" t="s">
        <v>33</v>
      </c>
      <c r="B131" s="56" t="s">
        <v>249</v>
      </c>
      <c r="C131" s="19" t="s">
        <v>250</v>
      </c>
      <c r="D131" s="20">
        <v>24409000</v>
      </c>
      <c r="E131" s="20">
        <v>43927000</v>
      </c>
      <c r="F131" s="20">
        <v>25056530</v>
      </c>
      <c r="G131" s="44">
        <f t="shared" si="25"/>
        <v>1.0265283297144496</v>
      </c>
      <c r="H131" s="22">
        <f t="shared" si="26"/>
        <v>0.5704129578619073</v>
      </c>
      <c r="I131" s="57">
        <f t="shared" si="31"/>
        <v>0</v>
      </c>
      <c r="J131" s="58">
        <f t="shared" si="32"/>
        <v>18870470</v>
      </c>
      <c r="K131" s="59">
        <f t="shared" si="28"/>
        <v>0.42958704213809273</v>
      </c>
    </row>
    <row r="132" spans="1:11" s="10" customFormat="1" ht="12.75">
      <c r="A132" s="55" t="s">
        <v>33</v>
      </c>
      <c r="B132" s="56" t="s">
        <v>251</v>
      </c>
      <c r="C132" s="19" t="s">
        <v>252</v>
      </c>
      <c r="D132" s="20">
        <v>52839617</v>
      </c>
      <c r="E132" s="20">
        <v>76439000</v>
      </c>
      <c r="F132" s="20">
        <v>44037761</v>
      </c>
      <c r="G132" s="44">
        <f t="shared" si="25"/>
        <v>0.8334231680748178</v>
      </c>
      <c r="H132" s="22">
        <f t="shared" si="26"/>
        <v>0.5761163934640694</v>
      </c>
      <c r="I132" s="57">
        <f t="shared" si="31"/>
        <v>0</v>
      </c>
      <c r="J132" s="58">
        <f t="shared" si="32"/>
        <v>32401239</v>
      </c>
      <c r="K132" s="59">
        <f t="shared" si="28"/>
        <v>0.4238836065359306</v>
      </c>
    </row>
    <row r="133" spans="1:11" s="10" customFormat="1" ht="12.75">
      <c r="A133" s="55" t="s">
        <v>33</v>
      </c>
      <c r="B133" s="56" t="s">
        <v>253</v>
      </c>
      <c r="C133" s="19" t="s">
        <v>254</v>
      </c>
      <c r="D133" s="20">
        <v>41468000</v>
      </c>
      <c r="E133" s="20">
        <v>55943296</v>
      </c>
      <c r="F133" s="20">
        <v>7044000</v>
      </c>
      <c r="G133" s="44">
        <f t="shared" si="25"/>
        <v>0.16986592070994502</v>
      </c>
      <c r="H133" s="22">
        <f t="shared" si="26"/>
        <v>0.12591321040505013</v>
      </c>
      <c r="I133" s="57">
        <f t="shared" si="31"/>
        <v>0</v>
      </c>
      <c r="J133" s="58">
        <f t="shared" si="32"/>
        <v>48899296</v>
      </c>
      <c r="K133" s="59">
        <f t="shared" si="28"/>
        <v>0.8740867895949499</v>
      </c>
    </row>
    <row r="134" spans="1:11" s="10" customFormat="1" ht="12.75">
      <c r="A134" s="55" t="s">
        <v>52</v>
      </c>
      <c r="B134" s="56" t="s">
        <v>255</v>
      </c>
      <c r="C134" s="19" t="s">
        <v>256</v>
      </c>
      <c r="D134" s="20">
        <v>210208380</v>
      </c>
      <c r="E134" s="20">
        <v>221198000</v>
      </c>
      <c r="F134" s="20">
        <v>198317712</v>
      </c>
      <c r="G134" s="44">
        <f t="shared" si="25"/>
        <v>0.9434339011603629</v>
      </c>
      <c r="H134" s="22">
        <f t="shared" si="26"/>
        <v>0.8965619580647203</v>
      </c>
      <c r="I134" s="57">
        <f t="shared" si="31"/>
        <v>0</v>
      </c>
      <c r="J134" s="58">
        <f t="shared" si="32"/>
        <v>22880288</v>
      </c>
      <c r="K134" s="59">
        <f t="shared" si="28"/>
        <v>0.10343804193527971</v>
      </c>
    </row>
    <row r="135" spans="1:11" s="10" customFormat="1" ht="12.75">
      <c r="A135" s="60"/>
      <c r="B135" s="61" t="s">
        <v>257</v>
      </c>
      <c r="C135" s="62"/>
      <c r="D135" s="63">
        <f>SUM(D129:D134)</f>
        <v>466142997</v>
      </c>
      <c r="E135" s="63">
        <f>SUM(E129:E134)</f>
        <v>557932493</v>
      </c>
      <c r="F135" s="63">
        <f>SUM(F129:F134)</f>
        <v>389097755</v>
      </c>
      <c r="G135" s="45">
        <f t="shared" si="25"/>
        <v>0.8347175813090677</v>
      </c>
      <c r="H135" s="30">
        <f t="shared" si="26"/>
        <v>0.6973921753648429</v>
      </c>
      <c r="I135" s="50">
        <f>SUM(I129:I134)</f>
        <v>0</v>
      </c>
      <c r="J135" s="49">
        <f>SUM(J129:J134)</f>
        <v>168834738</v>
      </c>
      <c r="K135" s="64">
        <f t="shared" si="28"/>
        <v>0.30260782463515706</v>
      </c>
    </row>
    <row r="136" spans="1:11" s="10" customFormat="1" ht="12.75">
      <c r="A136" s="55" t="s">
        <v>33</v>
      </c>
      <c r="B136" s="56" t="s">
        <v>258</v>
      </c>
      <c r="C136" s="19" t="s">
        <v>259</v>
      </c>
      <c r="D136" s="20">
        <v>28243000</v>
      </c>
      <c r="E136" s="20">
        <v>28241505</v>
      </c>
      <c r="F136" s="20">
        <v>19561057</v>
      </c>
      <c r="G136" s="44">
        <f t="shared" si="25"/>
        <v>0.692598413766243</v>
      </c>
      <c r="H136" s="22">
        <f t="shared" si="26"/>
        <v>0.692635077344497</v>
      </c>
      <c r="I136" s="57">
        <f t="shared" si="31"/>
        <v>0</v>
      </c>
      <c r="J136" s="58">
        <f>IF($F136&lt;=$E136,$E136-$F136,0)</f>
        <v>8680448</v>
      </c>
      <c r="K136" s="59">
        <f t="shared" si="28"/>
        <v>0.30736492265550297</v>
      </c>
    </row>
    <row r="137" spans="1:11" s="10" customFormat="1" ht="12.75">
      <c r="A137" s="55" t="s">
        <v>33</v>
      </c>
      <c r="B137" s="56" t="s">
        <v>260</v>
      </c>
      <c r="C137" s="19" t="s">
        <v>261</v>
      </c>
      <c r="D137" s="20">
        <v>47198000</v>
      </c>
      <c r="E137" s="20">
        <v>47198000</v>
      </c>
      <c r="F137" s="20">
        <v>49896999</v>
      </c>
      <c r="G137" s="44">
        <f t="shared" si="25"/>
        <v>1.0571846052798848</v>
      </c>
      <c r="H137" s="22">
        <f t="shared" si="26"/>
        <v>1.0571846052798848</v>
      </c>
      <c r="I137" s="57">
        <f t="shared" si="31"/>
        <v>-2698999</v>
      </c>
      <c r="J137" s="58">
        <f>IF($F137&lt;=$E137,$E137-$F137,0)</f>
        <v>0</v>
      </c>
      <c r="K137" s="59">
        <f t="shared" si="28"/>
        <v>-0.05718460527988474</v>
      </c>
    </row>
    <row r="138" spans="1:11" s="10" customFormat="1" ht="12.75">
      <c r="A138" s="55" t="s">
        <v>33</v>
      </c>
      <c r="B138" s="56" t="s">
        <v>262</v>
      </c>
      <c r="C138" s="19" t="s">
        <v>263</v>
      </c>
      <c r="D138" s="20">
        <v>31065000</v>
      </c>
      <c r="E138" s="20">
        <v>31065000</v>
      </c>
      <c r="F138" s="20">
        <v>20163652</v>
      </c>
      <c r="G138" s="44">
        <f t="shared" si="25"/>
        <v>0.6490794141316594</v>
      </c>
      <c r="H138" s="22">
        <f t="shared" si="26"/>
        <v>0.6490794141316594</v>
      </c>
      <c r="I138" s="57">
        <f t="shared" si="31"/>
        <v>0</v>
      </c>
      <c r="J138" s="58">
        <f>IF($F138&lt;=$E138,$E138-$F138,0)</f>
        <v>10901348</v>
      </c>
      <c r="K138" s="59">
        <f t="shared" si="28"/>
        <v>0.3509205858683406</v>
      </c>
    </row>
    <row r="139" spans="1:11" s="10" customFormat="1" ht="12.75">
      <c r="A139" s="55" t="s">
        <v>33</v>
      </c>
      <c r="B139" s="56" t="s">
        <v>264</v>
      </c>
      <c r="C139" s="19" t="s">
        <v>265</v>
      </c>
      <c r="D139" s="20">
        <v>48107980</v>
      </c>
      <c r="E139" s="20">
        <v>49221000</v>
      </c>
      <c r="F139" s="20">
        <v>20083510</v>
      </c>
      <c r="G139" s="44">
        <f t="shared" si="25"/>
        <v>0.41746733078379095</v>
      </c>
      <c r="H139" s="22">
        <f t="shared" si="26"/>
        <v>0.40802726478535584</v>
      </c>
      <c r="I139" s="57">
        <f t="shared" si="31"/>
        <v>0</v>
      </c>
      <c r="J139" s="58">
        <f>IF($F139&lt;=$E139,$E139-$F139,0)</f>
        <v>29137490</v>
      </c>
      <c r="K139" s="59">
        <f t="shared" si="28"/>
        <v>0.5919727352146441</v>
      </c>
    </row>
    <row r="140" spans="1:11" s="10" customFormat="1" ht="12.75">
      <c r="A140" s="55" t="s">
        <v>52</v>
      </c>
      <c r="B140" s="56" t="s">
        <v>266</v>
      </c>
      <c r="C140" s="19" t="s">
        <v>267</v>
      </c>
      <c r="D140" s="20">
        <v>231740202</v>
      </c>
      <c r="E140" s="20">
        <v>225702000</v>
      </c>
      <c r="F140" s="20">
        <v>249584215</v>
      </c>
      <c r="G140" s="44">
        <f t="shared" si="25"/>
        <v>1.0770000752825788</v>
      </c>
      <c r="H140" s="22">
        <f t="shared" si="26"/>
        <v>1.1058130410895783</v>
      </c>
      <c r="I140" s="57">
        <f t="shared" si="31"/>
        <v>-23882215</v>
      </c>
      <c r="J140" s="58">
        <f>IF($F140&lt;=$E140,$E140-$F140,0)</f>
        <v>0</v>
      </c>
      <c r="K140" s="59">
        <f t="shared" si="28"/>
        <v>-0.1058130410895783</v>
      </c>
    </row>
    <row r="141" spans="1:11" s="10" customFormat="1" ht="12.75">
      <c r="A141" s="60"/>
      <c r="B141" s="61" t="s">
        <v>268</v>
      </c>
      <c r="C141" s="62"/>
      <c r="D141" s="63">
        <f>SUM(D136:D140)</f>
        <v>386354182</v>
      </c>
      <c r="E141" s="63">
        <f>SUM(E136:E140)</f>
        <v>381427505</v>
      </c>
      <c r="F141" s="63">
        <f>SUM(F136:F140)</f>
        <v>359289433</v>
      </c>
      <c r="G141" s="45">
        <f t="shared" si="25"/>
        <v>0.9299483472395803</v>
      </c>
      <c r="H141" s="30">
        <f t="shared" si="26"/>
        <v>0.9419599485883956</v>
      </c>
      <c r="I141" s="50">
        <f>SUM(I136:I140)</f>
        <v>-26581214</v>
      </c>
      <c r="J141" s="49">
        <f>SUM(J136:J140)</f>
        <v>48719286</v>
      </c>
      <c r="K141" s="64">
        <f t="shared" si="28"/>
        <v>0.05804005141160441</v>
      </c>
    </row>
    <row r="142" spans="1:11" s="10" customFormat="1" ht="12.75">
      <c r="A142" s="55" t="s">
        <v>33</v>
      </c>
      <c r="B142" s="56" t="s">
        <v>269</v>
      </c>
      <c r="C142" s="19" t="s">
        <v>270</v>
      </c>
      <c r="D142" s="20">
        <v>305418128</v>
      </c>
      <c r="E142" s="20">
        <v>331203000</v>
      </c>
      <c r="F142" s="20">
        <v>240181845</v>
      </c>
      <c r="G142" s="44">
        <f aca="true" t="shared" si="33" ref="G142:G173">IF($D142=0,0,$F142/$D142)</f>
        <v>0.7864033696126904</v>
      </c>
      <c r="H142" s="22">
        <f aca="true" t="shared" si="34" ref="H142:H173">IF($E142=0,0,$F142/$E142)</f>
        <v>0.7251801614115814</v>
      </c>
      <c r="I142" s="57">
        <f t="shared" si="31"/>
        <v>0</v>
      </c>
      <c r="J142" s="58">
        <f>IF($F142&lt;=$E142,$E142-$F142,0)</f>
        <v>91021155</v>
      </c>
      <c r="K142" s="59">
        <f aca="true" t="shared" si="35" ref="K142:K173">IF($E142=0,0,($E142-$F142)/$E142)</f>
        <v>0.2748198385884186</v>
      </c>
    </row>
    <row r="143" spans="1:11" s="10" customFormat="1" ht="12.75">
      <c r="A143" s="55" t="s">
        <v>33</v>
      </c>
      <c r="B143" s="56" t="s">
        <v>271</v>
      </c>
      <c r="C143" s="19" t="s">
        <v>272</v>
      </c>
      <c r="D143" s="20">
        <v>12421000</v>
      </c>
      <c r="E143" s="20">
        <v>13821000</v>
      </c>
      <c r="F143" s="20">
        <v>8189694</v>
      </c>
      <c r="G143" s="44">
        <f t="shared" si="33"/>
        <v>0.6593425650108687</v>
      </c>
      <c r="H143" s="22">
        <f t="shared" si="34"/>
        <v>0.5925543737790319</v>
      </c>
      <c r="I143" s="57">
        <f t="shared" si="31"/>
        <v>0</v>
      </c>
      <c r="J143" s="58">
        <f>IF($F143&lt;=$E143,$E143-$F143,0)</f>
        <v>5631306</v>
      </c>
      <c r="K143" s="59">
        <f t="shared" si="35"/>
        <v>0.4074456262209681</v>
      </c>
    </row>
    <row r="144" spans="1:11" s="10" customFormat="1" ht="12.75">
      <c r="A144" s="55" t="s">
        <v>33</v>
      </c>
      <c r="B144" s="56" t="s">
        <v>273</v>
      </c>
      <c r="C144" s="19" t="s">
        <v>274</v>
      </c>
      <c r="D144" s="20">
        <v>37140000</v>
      </c>
      <c r="E144" s="20">
        <v>37138720</v>
      </c>
      <c r="F144" s="20">
        <v>20444004</v>
      </c>
      <c r="G144" s="44">
        <f t="shared" si="33"/>
        <v>0.5504578352180937</v>
      </c>
      <c r="H144" s="22">
        <f t="shared" si="34"/>
        <v>0.5504768069551131</v>
      </c>
      <c r="I144" s="57">
        <f t="shared" si="31"/>
        <v>0</v>
      </c>
      <c r="J144" s="58">
        <f>IF($F144&lt;=$E144,$E144-$F144,0)</f>
        <v>16694716</v>
      </c>
      <c r="K144" s="59">
        <f t="shared" si="35"/>
        <v>0.44952319304488686</v>
      </c>
    </row>
    <row r="145" spans="1:11" s="10" customFormat="1" ht="12.75">
      <c r="A145" s="55" t="s">
        <v>52</v>
      </c>
      <c r="B145" s="56" t="s">
        <v>275</v>
      </c>
      <c r="C145" s="19" t="s">
        <v>276</v>
      </c>
      <c r="D145" s="20">
        <v>74318000</v>
      </c>
      <c r="E145" s="20">
        <v>96252283</v>
      </c>
      <c r="F145" s="20">
        <v>78905141</v>
      </c>
      <c r="G145" s="44">
        <f t="shared" si="33"/>
        <v>1.0617231491697838</v>
      </c>
      <c r="H145" s="22">
        <f t="shared" si="34"/>
        <v>0.8197742281084387</v>
      </c>
      <c r="I145" s="57">
        <f t="shared" si="31"/>
        <v>0</v>
      </c>
      <c r="J145" s="58">
        <f>IF($F145&lt;=$E145,$E145-$F145,0)</f>
        <v>17347142</v>
      </c>
      <c r="K145" s="59">
        <f t="shared" si="35"/>
        <v>0.18022577189156128</v>
      </c>
    </row>
    <row r="146" spans="1:11" s="10" customFormat="1" ht="12.75">
      <c r="A146" s="60"/>
      <c r="B146" s="61" t="s">
        <v>277</v>
      </c>
      <c r="C146" s="62"/>
      <c r="D146" s="63">
        <f>SUM(D142:D145)</f>
        <v>429297128</v>
      </c>
      <c r="E146" s="63">
        <f>SUM(E142:E145)</f>
        <v>478415003</v>
      </c>
      <c r="F146" s="63">
        <f>SUM(F142:F145)</f>
        <v>347720684</v>
      </c>
      <c r="G146" s="45">
        <f t="shared" si="33"/>
        <v>0.8099767301494736</v>
      </c>
      <c r="H146" s="30">
        <f t="shared" si="34"/>
        <v>0.7268181010619351</v>
      </c>
      <c r="I146" s="50">
        <f>SUM(I142:I145)</f>
        <v>0</v>
      </c>
      <c r="J146" s="49">
        <f>SUM(J142:J145)</f>
        <v>130694319</v>
      </c>
      <c r="K146" s="64">
        <f t="shared" si="35"/>
        <v>0.2731818989380649</v>
      </c>
    </row>
    <row r="147" spans="1:11" s="10" customFormat="1" ht="12.75">
      <c r="A147" s="55" t="s">
        <v>33</v>
      </c>
      <c r="B147" s="56" t="s">
        <v>278</v>
      </c>
      <c r="C147" s="19" t="s">
        <v>279</v>
      </c>
      <c r="D147" s="20">
        <v>15462000</v>
      </c>
      <c r="E147" s="20">
        <v>15462000</v>
      </c>
      <c r="F147" s="20">
        <v>7122373</v>
      </c>
      <c r="G147" s="44">
        <f t="shared" si="33"/>
        <v>0.4606372396843875</v>
      </c>
      <c r="H147" s="22">
        <f t="shared" si="34"/>
        <v>0.4606372396843875</v>
      </c>
      <c r="I147" s="57">
        <f t="shared" si="31"/>
        <v>0</v>
      </c>
      <c r="J147" s="58">
        <f aca="true" t="shared" si="36" ref="J147:J152">IF($F147&lt;=$E147,$E147-$F147,0)</f>
        <v>8339627</v>
      </c>
      <c r="K147" s="59">
        <f t="shared" si="35"/>
        <v>0.5393627603156125</v>
      </c>
    </row>
    <row r="148" spans="1:11" s="10" customFormat="1" ht="12.75">
      <c r="A148" s="55" t="s">
        <v>33</v>
      </c>
      <c r="B148" s="56" t="s">
        <v>280</v>
      </c>
      <c r="C148" s="19" t="s">
        <v>281</v>
      </c>
      <c r="D148" s="20">
        <v>31657450</v>
      </c>
      <c r="E148" s="20">
        <v>39401000</v>
      </c>
      <c r="F148" s="20">
        <v>20467779</v>
      </c>
      <c r="G148" s="44">
        <f t="shared" si="33"/>
        <v>0.6465390926938209</v>
      </c>
      <c r="H148" s="22">
        <f t="shared" si="34"/>
        <v>0.5194735920408111</v>
      </c>
      <c r="I148" s="57">
        <f t="shared" si="31"/>
        <v>0</v>
      </c>
      <c r="J148" s="58">
        <f t="shared" si="36"/>
        <v>18933221</v>
      </c>
      <c r="K148" s="59">
        <f t="shared" si="35"/>
        <v>0.48052640795918883</v>
      </c>
    </row>
    <row r="149" spans="1:11" s="10" customFormat="1" ht="12.75">
      <c r="A149" s="55" t="s">
        <v>33</v>
      </c>
      <c r="B149" s="56" t="s">
        <v>282</v>
      </c>
      <c r="C149" s="19" t="s">
        <v>283</v>
      </c>
      <c r="D149" s="20">
        <v>37204000</v>
      </c>
      <c r="E149" s="20">
        <v>32834000</v>
      </c>
      <c r="F149" s="20">
        <v>25019745</v>
      </c>
      <c r="G149" s="44">
        <f t="shared" si="33"/>
        <v>0.6725014783356629</v>
      </c>
      <c r="H149" s="22">
        <f t="shared" si="34"/>
        <v>0.7620072181275507</v>
      </c>
      <c r="I149" s="57">
        <f t="shared" si="31"/>
        <v>0</v>
      </c>
      <c r="J149" s="58">
        <f t="shared" si="36"/>
        <v>7814255</v>
      </c>
      <c r="K149" s="59">
        <f t="shared" si="35"/>
        <v>0.2379927818724493</v>
      </c>
    </row>
    <row r="150" spans="1:11" s="10" customFormat="1" ht="12.75">
      <c r="A150" s="55" t="s">
        <v>33</v>
      </c>
      <c r="B150" s="56" t="s">
        <v>284</v>
      </c>
      <c r="C150" s="19" t="s">
        <v>285</v>
      </c>
      <c r="D150" s="20">
        <v>97369150</v>
      </c>
      <c r="E150" s="20">
        <v>81318465</v>
      </c>
      <c r="F150" s="20">
        <v>59822014</v>
      </c>
      <c r="G150" s="44">
        <f t="shared" si="33"/>
        <v>0.6143836523169813</v>
      </c>
      <c r="H150" s="22">
        <f t="shared" si="34"/>
        <v>0.7356510480122811</v>
      </c>
      <c r="I150" s="57">
        <f t="shared" si="31"/>
        <v>0</v>
      </c>
      <c r="J150" s="58">
        <f t="shared" si="36"/>
        <v>21496451</v>
      </c>
      <c r="K150" s="59">
        <f t="shared" si="35"/>
        <v>0.2643489519877189</v>
      </c>
    </row>
    <row r="151" spans="1:11" s="10" customFormat="1" ht="12.75">
      <c r="A151" s="55" t="s">
        <v>33</v>
      </c>
      <c r="B151" s="56" t="s">
        <v>286</v>
      </c>
      <c r="C151" s="19" t="s">
        <v>287</v>
      </c>
      <c r="D151" s="20">
        <v>34700000</v>
      </c>
      <c r="E151" s="20">
        <v>42700000</v>
      </c>
      <c r="F151" s="20">
        <v>23627021</v>
      </c>
      <c r="G151" s="44">
        <f t="shared" si="33"/>
        <v>0.680893976945245</v>
      </c>
      <c r="H151" s="22">
        <f t="shared" si="34"/>
        <v>0.553326018735363</v>
      </c>
      <c r="I151" s="57">
        <f t="shared" si="31"/>
        <v>0</v>
      </c>
      <c r="J151" s="58">
        <f t="shared" si="36"/>
        <v>19072979</v>
      </c>
      <c r="K151" s="59">
        <f t="shared" si="35"/>
        <v>0.446673981264637</v>
      </c>
    </row>
    <row r="152" spans="1:11" s="10" customFormat="1" ht="12.75">
      <c r="A152" s="55" t="s">
        <v>52</v>
      </c>
      <c r="B152" s="56" t="s">
        <v>288</v>
      </c>
      <c r="C152" s="19" t="s">
        <v>289</v>
      </c>
      <c r="D152" s="20">
        <v>426935152</v>
      </c>
      <c r="E152" s="20">
        <v>440959152</v>
      </c>
      <c r="F152" s="20">
        <v>323749830</v>
      </c>
      <c r="G152" s="44">
        <f t="shared" si="33"/>
        <v>0.7583114870803611</v>
      </c>
      <c r="H152" s="22">
        <f t="shared" si="34"/>
        <v>0.7341946040389701</v>
      </c>
      <c r="I152" s="57">
        <f t="shared" si="31"/>
        <v>0</v>
      </c>
      <c r="J152" s="58">
        <f t="shared" si="36"/>
        <v>117209322</v>
      </c>
      <c r="K152" s="59">
        <f t="shared" si="35"/>
        <v>0.26580539596103</v>
      </c>
    </row>
    <row r="153" spans="1:11" s="10" customFormat="1" ht="12.75">
      <c r="A153" s="60"/>
      <c r="B153" s="61" t="s">
        <v>290</v>
      </c>
      <c r="C153" s="62"/>
      <c r="D153" s="63">
        <f>SUM(D147:D152)</f>
        <v>643327752</v>
      </c>
      <c r="E153" s="63">
        <f>SUM(E147:E152)</f>
        <v>652674617</v>
      </c>
      <c r="F153" s="63">
        <f>SUM(F147:F152)</f>
        <v>459808762</v>
      </c>
      <c r="G153" s="45">
        <f t="shared" si="33"/>
        <v>0.7147348463835584</v>
      </c>
      <c r="H153" s="30">
        <f t="shared" si="34"/>
        <v>0.7044992252241977</v>
      </c>
      <c r="I153" s="50">
        <f>SUM(I147:I152)</f>
        <v>0</v>
      </c>
      <c r="J153" s="49">
        <f>SUM(J147:J152)</f>
        <v>192865855</v>
      </c>
      <c r="K153" s="64">
        <f t="shared" si="35"/>
        <v>0.2955007747758023</v>
      </c>
    </row>
    <row r="154" spans="1:11" s="10" customFormat="1" ht="12.75">
      <c r="A154" s="55" t="s">
        <v>33</v>
      </c>
      <c r="B154" s="56" t="s">
        <v>291</v>
      </c>
      <c r="C154" s="19" t="s">
        <v>292</v>
      </c>
      <c r="D154" s="20">
        <v>55979002</v>
      </c>
      <c r="E154" s="20">
        <v>55979002</v>
      </c>
      <c r="F154" s="20">
        <v>25908152</v>
      </c>
      <c r="G154" s="44">
        <f t="shared" si="33"/>
        <v>0.4628191120663423</v>
      </c>
      <c r="H154" s="22">
        <f t="shared" si="34"/>
        <v>0.4628191120663423</v>
      </c>
      <c r="I154" s="57">
        <f aca="true" t="shared" si="37" ref="I154:I159">IF($F154&gt;$E154,$E154-$F154,0)</f>
        <v>0</v>
      </c>
      <c r="J154" s="58">
        <f aca="true" t="shared" si="38" ref="J154:J159">IF($F154&lt;=$E154,$E154-$F154,0)</f>
        <v>30070850</v>
      </c>
      <c r="K154" s="59">
        <f t="shared" si="35"/>
        <v>0.5371808879336577</v>
      </c>
    </row>
    <row r="155" spans="1:11" s="10" customFormat="1" ht="12.75">
      <c r="A155" s="55" t="s">
        <v>33</v>
      </c>
      <c r="B155" s="56" t="s">
        <v>293</v>
      </c>
      <c r="C155" s="19" t="s">
        <v>294</v>
      </c>
      <c r="D155" s="20">
        <v>43715000</v>
      </c>
      <c r="E155" s="20">
        <v>58783972</v>
      </c>
      <c r="F155" s="20">
        <v>50185927</v>
      </c>
      <c r="G155" s="44">
        <f t="shared" si="33"/>
        <v>1.1480253231156354</v>
      </c>
      <c r="H155" s="22">
        <f t="shared" si="34"/>
        <v>0.8537348752139444</v>
      </c>
      <c r="I155" s="57">
        <f t="shared" si="37"/>
        <v>0</v>
      </c>
      <c r="J155" s="58">
        <f t="shared" si="38"/>
        <v>8598045</v>
      </c>
      <c r="K155" s="59">
        <f t="shared" si="35"/>
        <v>0.14626512478605563</v>
      </c>
    </row>
    <row r="156" spans="1:11" s="10" customFormat="1" ht="12.75">
      <c r="A156" s="55" t="s">
        <v>33</v>
      </c>
      <c r="B156" s="56" t="s">
        <v>295</v>
      </c>
      <c r="C156" s="19" t="s">
        <v>296</v>
      </c>
      <c r="D156" s="20">
        <v>11202000</v>
      </c>
      <c r="E156" s="20">
        <v>11202000</v>
      </c>
      <c r="F156" s="20">
        <v>11853452</v>
      </c>
      <c r="G156" s="44">
        <f t="shared" si="33"/>
        <v>1.0581549723263703</v>
      </c>
      <c r="H156" s="22">
        <f t="shared" si="34"/>
        <v>1.0581549723263703</v>
      </c>
      <c r="I156" s="57">
        <f t="shared" si="37"/>
        <v>-651452</v>
      </c>
      <c r="J156" s="58">
        <f t="shared" si="38"/>
        <v>0</v>
      </c>
      <c r="K156" s="59">
        <f t="shared" si="35"/>
        <v>-0.05815497232637029</v>
      </c>
    </row>
    <row r="157" spans="1:11" s="10" customFormat="1" ht="12.75">
      <c r="A157" s="55" t="s">
        <v>33</v>
      </c>
      <c r="B157" s="56" t="s">
        <v>297</v>
      </c>
      <c r="C157" s="19" t="s">
        <v>298</v>
      </c>
      <c r="D157" s="20">
        <v>150000</v>
      </c>
      <c r="E157" s="20">
        <v>150000</v>
      </c>
      <c r="F157" s="20">
        <v>11954948</v>
      </c>
      <c r="G157" s="44">
        <f t="shared" si="33"/>
        <v>79.69965333333333</v>
      </c>
      <c r="H157" s="22">
        <f t="shared" si="34"/>
        <v>79.69965333333333</v>
      </c>
      <c r="I157" s="57">
        <f t="shared" si="37"/>
        <v>-11804948</v>
      </c>
      <c r="J157" s="58">
        <f t="shared" si="38"/>
        <v>0</v>
      </c>
      <c r="K157" s="59">
        <f t="shared" si="35"/>
        <v>-78.69965333333333</v>
      </c>
    </row>
    <row r="158" spans="1:11" s="10" customFormat="1" ht="12.75">
      <c r="A158" s="55" t="s">
        <v>33</v>
      </c>
      <c r="B158" s="56" t="s">
        <v>299</v>
      </c>
      <c r="C158" s="19" t="s">
        <v>300</v>
      </c>
      <c r="D158" s="20">
        <v>30858000</v>
      </c>
      <c r="E158" s="20">
        <v>30858000</v>
      </c>
      <c r="F158" s="20">
        <v>18815596</v>
      </c>
      <c r="G158" s="44">
        <f t="shared" si="33"/>
        <v>0.6097477477477478</v>
      </c>
      <c r="H158" s="22">
        <f t="shared" si="34"/>
        <v>0.6097477477477478</v>
      </c>
      <c r="I158" s="57">
        <f t="shared" si="37"/>
        <v>0</v>
      </c>
      <c r="J158" s="58">
        <f t="shared" si="38"/>
        <v>12042404</v>
      </c>
      <c r="K158" s="59">
        <f t="shared" si="35"/>
        <v>0.39025225225225224</v>
      </c>
    </row>
    <row r="159" spans="1:11" s="10" customFormat="1" ht="12.75">
      <c r="A159" s="55" t="s">
        <v>52</v>
      </c>
      <c r="B159" s="56" t="s">
        <v>301</v>
      </c>
      <c r="C159" s="19" t="s">
        <v>302</v>
      </c>
      <c r="D159" s="20">
        <v>215490111</v>
      </c>
      <c r="E159" s="20">
        <v>299792000</v>
      </c>
      <c r="F159" s="20">
        <v>239937805</v>
      </c>
      <c r="G159" s="44">
        <f t="shared" si="33"/>
        <v>1.113451582007863</v>
      </c>
      <c r="H159" s="22">
        <f t="shared" si="34"/>
        <v>0.8003475909964242</v>
      </c>
      <c r="I159" s="57">
        <f t="shared" si="37"/>
        <v>0</v>
      </c>
      <c r="J159" s="58">
        <f t="shared" si="38"/>
        <v>59854195</v>
      </c>
      <c r="K159" s="59">
        <f t="shared" si="35"/>
        <v>0.1996524090035758</v>
      </c>
    </row>
    <row r="160" spans="1:11" s="10" customFormat="1" ht="12.75">
      <c r="A160" s="60"/>
      <c r="B160" s="61" t="s">
        <v>303</v>
      </c>
      <c r="C160" s="62"/>
      <c r="D160" s="63">
        <f>SUM(D154:D159)</f>
        <v>357394113</v>
      </c>
      <c r="E160" s="63">
        <f>SUM(E154:E159)</f>
        <v>456764974</v>
      </c>
      <c r="F160" s="63">
        <f>SUM(F154:F159)</f>
        <v>358655880</v>
      </c>
      <c r="G160" s="45">
        <f t="shared" si="33"/>
        <v>1.0035304638607743</v>
      </c>
      <c r="H160" s="30">
        <f t="shared" si="34"/>
        <v>0.7852088063127187</v>
      </c>
      <c r="I160" s="50">
        <f>SUM(I154:I159)</f>
        <v>-12456400</v>
      </c>
      <c r="J160" s="49">
        <f>SUM(J154:J159)</f>
        <v>110565494</v>
      </c>
      <c r="K160" s="64">
        <f t="shared" si="35"/>
        <v>0.21479119368728128</v>
      </c>
    </row>
    <row r="161" spans="1:11" s="10" customFormat="1" ht="12.75">
      <c r="A161" s="55" t="s">
        <v>33</v>
      </c>
      <c r="B161" s="56" t="s">
        <v>304</v>
      </c>
      <c r="C161" s="19" t="s">
        <v>305</v>
      </c>
      <c r="D161" s="20">
        <v>20958000</v>
      </c>
      <c r="E161" s="20">
        <v>20958000</v>
      </c>
      <c r="F161" s="20">
        <v>9221065</v>
      </c>
      <c r="G161" s="44">
        <f t="shared" si="33"/>
        <v>0.4399782899131596</v>
      </c>
      <c r="H161" s="22">
        <f t="shared" si="34"/>
        <v>0.4399782899131596</v>
      </c>
      <c r="I161" s="57">
        <f aca="true" t="shared" si="39" ref="I161:I167">IF($F161&gt;$E161,$E161-$F161,0)</f>
        <v>0</v>
      </c>
      <c r="J161" s="58">
        <f aca="true" t="shared" si="40" ref="J161:J167">IF($F161&lt;=$E161,$E161-$F161,0)</f>
        <v>11736935</v>
      </c>
      <c r="K161" s="59">
        <f t="shared" si="35"/>
        <v>0.5600217100868403</v>
      </c>
    </row>
    <row r="162" spans="1:11" s="10" customFormat="1" ht="12.75">
      <c r="A162" s="55" t="s">
        <v>33</v>
      </c>
      <c r="B162" s="56" t="s">
        <v>306</v>
      </c>
      <c r="C162" s="19" t="s">
        <v>307</v>
      </c>
      <c r="D162" s="20">
        <v>206483100</v>
      </c>
      <c r="E162" s="20">
        <v>233547400</v>
      </c>
      <c r="F162" s="20">
        <v>110891000</v>
      </c>
      <c r="G162" s="44">
        <f t="shared" si="33"/>
        <v>0.5370463732867242</v>
      </c>
      <c r="H162" s="22">
        <f t="shared" si="34"/>
        <v>0.4748115371868837</v>
      </c>
      <c r="I162" s="57">
        <f t="shared" si="39"/>
        <v>0</v>
      </c>
      <c r="J162" s="58">
        <f t="shared" si="40"/>
        <v>122656400</v>
      </c>
      <c r="K162" s="59">
        <f t="shared" si="35"/>
        <v>0.5251884628131163</v>
      </c>
    </row>
    <row r="163" spans="1:11" s="10" customFormat="1" ht="12.75">
      <c r="A163" s="55" t="s">
        <v>33</v>
      </c>
      <c r="B163" s="56" t="s">
        <v>308</v>
      </c>
      <c r="C163" s="19" t="s">
        <v>309</v>
      </c>
      <c r="D163" s="20">
        <v>18548000</v>
      </c>
      <c r="E163" s="20">
        <v>11343000</v>
      </c>
      <c r="F163" s="20">
        <v>8891069</v>
      </c>
      <c r="G163" s="44">
        <f t="shared" si="33"/>
        <v>0.4793545934871684</v>
      </c>
      <c r="H163" s="22">
        <f t="shared" si="34"/>
        <v>0.7838375209380235</v>
      </c>
      <c r="I163" s="57">
        <f t="shared" si="39"/>
        <v>0</v>
      </c>
      <c r="J163" s="58">
        <f t="shared" si="40"/>
        <v>2451931</v>
      </c>
      <c r="K163" s="59">
        <f t="shared" si="35"/>
        <v>0.21616247906197655</v>
      </c>
    </row>
    <row r="164" spans="1:11" s="10" customFormat="1" ht="12.75">
      <c r="A164" s="55" t="s">
        <v>33</v>
      </c>
      <c r="B164" s="56" t="s">
        <v>310</v>
      </c>
      <c r="C164" s="19" t="s">
        <v>311</v>
      </c>
      <c r="D164" s="20">
        <v>51414400</v>
      </c>
      <c r="E164" s="20">
        <v>49709931</v>
      </c>
      <c r="F164" s="20">
        <v>28286110</v>
      </c>
      <c r="G164" s="44">
        <f t="shared" si="33"/>
        <v>0.5501592938943175</v>
      </c>
      <c r="H164" s="22">
        <f t="shared" si="34"/>
        <v>0.569023320511147</v>
      </c>
      <c r="I164" s="57">
        <f t="shared" si="39"/>
        <v>0</v>
      </c>
      <c r="J164" s="58">
        <f t="shared" si="40"/>
        <v>21423821</v>
      </c>
      <c r="K164" s="59">
        <f t="shared" si="35"/>
        <v>0.43097667948885304</v>
      </c>
    </row>
    <row r="165" spans="1:11" s="10" customFormat="1" ht="12.75">
      <c r="A165" s="55" t="s">
        <v>33</v>
      </c>
      <c r="B165" s="56" t="s">
        <v>312</v>
      </c>
      <c r="C165" s="19" t="s">
        <v>313</v>
      </c>
      <c r="D165" s="20">
        <v>61835000</v>
      </c>
      <c r="E165" s="20">
        <v>62215000</v>
      </c>
      <c r="F165" s="20">
        <v>43013452</v>
      </c>
      <c r="G165" s="44">
        <f t="shared" si="33"/>
        <v>0.6956165925446753</v>
      </c>
      <c r="H165" s="22">
        <f t="shared" si="34"/>
        <v>0.691367869484851</v>
      </c>
      <c r="I165" s="57">
        <f t="shared" si="39"/>
        <v>0</v>
      </c>
      <c r="J165" s="58">
        <f t="shared" si="40"/>
        <v>19201548</v>
      </c>
      <c r="K165" s="59">
        <f t="shared" si="35"/>
        <v>0.3086321305151491</v>
      </c>
    </row>
    <row r="166" spans="1:11" s="10" customFormat="1" ht="12.75">
      <c r="A166" s="55" t="s">
        <v>33</v>
      </c>
      <c r="B166" s="56" t="s">
        <v>314</v>
      </c>
      <c r="C166" s="19" t="s">
        <v>315</v>
      </c>
      <c r="D166" s="20">
        <v>19997000</v>
      </c>
      <c r="E166" s="20">
        <v>24074000</v>
      </c>
      <c r="F166" s="20">
        <v>34847584</v>
      </c>
      <c r="G166" s="44">
        <f t="shared" si="33"/>
        <v>1.7426405960894134</v>
      </c>
      <c r="H166" s="22">
        <f t="shared" si="34"/>
        <v>1.447519481598405</v>
      </c>
      <c r="I166" s="57">
        <f t="shared" si="39"/>
        <v>-10773584</v>
      </c>
      <c r="J166" s="58">
        <f t="shared" si="40"/>
        <v>0</v>
      </c>
      <c r="K166" s="59">
        <f t="shared" si="35"/>
        <v>-0.44751948159840493</v>
      </c>
    </row>
    <row r="167" spans="1:11" s="10" customFormat="1" ht="12.75">
      <c r="A167" s="55" t="s">
        <v>52</v>
      </c>
      <c r="B167" s="56" t="s">
        <v>316</v>
      </c>
      <c r="C167" s="19" t="s">
        <v>317</v>
      </c>
      <c r="D167" s="20">
        <v>236926028</v>
      </c>
      <c r="E167" s="20">
        <v>320988522</v>
      </c>
      <c r="F167" s="20">
        <v>165375681</v>
      </c>
      <c r="G167" s="44">
        <f t="shared" si="33"/>
        <v>0.6980055437387402</v>
      </c>
      <c r="H167" s="22">
        <f t="shared" si="34"/>
        <v>0.5152074596611277</v>
      </c>
      <c r="I167" s="57">
        <f t="shared" si="39"/>
        <v>0</v>
      </c>
      <c r="J167" s="58">
        <f t="shared" si="40"/>
        <v>155612841</v>
      </c>
      <c r="K167" s="59">
        <f t="shared" si="35"/>
        <v>0.4847925403388723</v>
      </c>
    </row>
    <row r="168" spans="1:11" s="10" customFormat="1" ht="12.75">
      <c r="A168" s="60"/>
      <c r="B168" s="61" t="s">
        <v>318</v>
      </c>
      <c r="C168" s="62"/>
      <c r="D168" s="63">
        <f>SUM(D161:D167)</f>
        <v>616161528</v>
      </c>
      <c r="E168" s="63">
        <f>SUM(E161:E167)</f>
        <v>722835853</v>
      </c>
      <c r="F168" s="63">
        <f>SUM(F161:F167)</f>
        <v>400525961</v>
      </c>
      <c r="G168" s="45">
        <f t="shared" si="33"/>
        <v>0.6500340297130658</v>
      </c>
      <c r="H168" s="30">
        <f t="shared" si="34"/>
        <v>0.5541036174917018</v>
      </c>
      <c r="I168" s="50">
        <f>SUM(I161:I167)</f>
        <v>-10773584</v>
      </c>
      <c r="J168" s="49">
        <f>SUM(J161:J167)</f>
        <v>333083476</v>
      </c>
      <c r="K168" s="64">
        <f t="shared" si="35"/>
        <v>0.44589638250829816</v>
      </c>
    </row>
    <row r="169" spans="1:11" s="10" customFormat="1" ht="12.75">
      <c r="A169" s="55" t="s">
        <v>33</v>
      </c>
      <c r="B169" s="56" t="s">
        <v>319</v>
      </c>
      <c r="C169" s="19" t="s">
        <v>320</v>
      </c>
      <c r="D169" s="20">
        <v>43458100</v>
      </c>
      <c r="E169" s="20">
        <v>56370100</v>
      </c>
      <c r="F169" s="20">
        <v>31924075</v>
      </c>
      <c r="G169" s="44">
        <f t="shared" si="33"/>
        <v>0.7345943564030641</v>
      </c>
      <c r="H169" s="22">
        <f t="shared" si="34"/>
        <v>0.5663299337769492</v>
      </c>
      <c r="I169" s="57">
        <f>IF($F169&gt;$E169,$E169-$F169,0)</f>
        <v>0</v>
      </c>
      <c r="J169" s="58">
        <f>IF($F169&lt;=$E169,$E169-$F169,0)</f>
        <v>24446025</v>
      </c>
      <c r="K169" s="59">
        <f t="shared" si="35"/>
        <v>0.4336700662230509</v>
      </c>
    </row>
    <row r="170" spans="1:11" s="10" customFormat="1" ht="12.75">
      <c r="A170" s="55" t="s">
        <v>33</v>
      </c>
      <c r="B170" s="56" t="s">
        <v>321</v>
      </c>
      <c r="C170" s="19" t="s">
        <v>322</v>
      </c>
      <c r="D170" s="20">
        <v>444416251</v>
      </c>
      <c r="E170" s="20">
        <v>314825699</v>
      </c>
      <c r="F170" s="20">
        <v>82584158</v>
      </c>
      <c r="G170" s="44">
        <f t="shared" si="33"/>
        <v>0.18582614342786488</v>
      </c>
      <c r="H170" s="22">
        <f t="shared" si="34"/>
        <v>0.2623170797756253</v>
      </c>
      <c r="I170" s="57">
        <f>IF($F170&gt;$E170,$E170-$F170,0)</f>
        <v>0</v>
      </c>
      <c r="J170" s="58">
        <f>IF($F170&lt;=$E170,$E170-$F170,0)</f>
        <v>232241541</v>
      </c>
      <c r="K170" s="59">
        <f t="shared" si="35"/>
        <v>0.7376829202243746</v>
      </c>
    </row>
    <row r="171" spans="1:11" s="10" customFormat="1" ht="12.75">
      <c r="A171" s="55" t="s">
        <v>33</v>
      </c>
      <c r="B171" s="56" t="s">
        <v>323</v>
      </c>
      <c r="C171" s="19" t="s">
        <v>324</v>
      </c>
      <c r="D171" s="20">
        <v>33961234</v>
      </c>
      <c r="E171" s="20">
        <v>36558482</v>
      </c>
      <c r="F171" s="20">
        <v>21556444</v>
      </c>
      <c r="G171" s="44">
        <f t="shared" si="33"/>
        <v>0.6347367707545609</v>
      </c>
      <c r="H171" s="22">
        <f t="shared" si="34"/>
        <v>0.5896427537664173</v>
      </c>
      <c r="I171" s="57">
        <f>IF($F171&gt;$E171,$E171-$F171,0)</f>
        <v>0</v>
      </c>
      <c r="J171" s="58">
        <f>IF($F171&lt;=$E171,$E171-$F171,0)</f>
        <v>15002038</v>
      </c>
      <c r="K171" s="59">
        <f t="shared" si="35"/>
        <v>0.41035724623358266</v>
      </c>
    </row>
    <row r="172" spans="1:11" s="10" customFormat="1" ht="12.75">
      <c r="A172" s="55" t="s">
        <v>33</v>
      </c>
      <c r="B172" s="56" t="s">
        <v>325</v>
      </c>
      <c r="C172" s="19" t="s">
        <v>326</v>
      </c>
      <c r="D172" s="20">
        <v>39359520</v>
      </c>
      <c r="E172" s="20">
        <v>40624520</v>
      </c>
      <c r="F172" s="20">
        <v>27118888</v>
      </c>
      <c r="G172" s="44">
        <f t="shared" si="33"/>
        <v>0.689004540705781</v>
      </c>
      <c r="H172" s="22">
        <f t="shared" si="34"/>
        <v>0.6675497458185352</v>
      </c>
      <c r="I172" s="57">
        <f>IF($F172&gt;$E172,$E172-$F172,0)</f>
        <v>0</v>
      </c>
      <c r="J172" s="58">
        <f>IF($F172&lt;=$E172,$E172-$F172,0)</f>
        <v>13505632</v>
      </c>
      <c r="K172" s="59">
        <f t="shared" si="35"/>
        <v>0.3324502541814648</v>
      </c>
    </row>
    <row r="173" spans="1:11" s="10" customFormat="1" ht="12.75">
      <c r="A173" s="55" t="s">
        <v>52</v>
      </c>
      <c r="B173" s="56" t="s">
        <v>327</v>
      </c>
      <c r="C173" s="19" t="s">
        <v>328</v>
      </c>
      <c r="D173" s="20">
        <v>262932789</v>
      </c>
      <c r="E173" s="20">
        <v>299284768</v>
      </c>
      <c r="F173" s="20">
        <v>266237012</v>
      </c>
      <c r="G173" s="44">
        <f t="shared" si="33"/>
        <v>1.012566797060826</v>
      </c>
      <c r="H173" s="22">
        <f t="shared" si="34"/>
        <v>0.8895775544447354</v>
      </c>
      <c r="I173" s="57">
        <f>IF($F173&gt;$E173,$E173-$F173,0)</f>
        <v>0</v>
      </c>
      <c r="J173" s="58">
        <f>IF($F173&lt;=$E173,$E173-$F173,0)</f>
        <v>33047756</v>
      </c>
      <c r="K173" s="59">
        <f t="shared" si="35"/>
        <v>0.1104224455552646</v>
      </c>
    </row>
    <row r="174" spans="1:11" s="10" customFormat="1" ht="12.75">
      <c r="A174" s="60"/>
      <c r="B174" s="61" t="s">
        <v>329</v>
      </c>
      <c r="C174" s="62"/>
      <c r="D174" s="63">
        <f>SUM(D169:D173)</f>
        <v>824127894</v>
      </c>
      <c r="E174" s="63">
        <f>SUM(E169:E173)</f>
        <v>747663569</v>
      </c>
      <c r="F174" s="63">
        <f>SUM(F169:F173)</f>
        <v>429420577</v>
      </c>
      <c r="G174" s="45">
        <f aca="true" t="shared" si="41" ref="G174:G182">IF($D174=0,0,$F174/$D174)</f>
        <v>0.5210606025185698</v>
      </c>
      <c r="H174" s="30">
        <f aca="true" t="shared" si="42" ref="H174:H182">IF($E174=0,0,$F174/$E174)</f>
        <v>0.5743500082187367</v>
      </c>
      <c r="I174" s="50">
        <f>SUM(I169:I173)</f>
        <v>0</v>
      </c>
      <c r="J174" s="49">
        <f>SUM(J169:J173)</f>
        <v>318242992</v>
      </c>
      <c r="K174" s="64">
        <f aca="true" t="shared" si="43" ref="K174:K182">IF($E174=0,0,($E174-$F174)/$E174)</f>
        <v>0.42564999178126334</v>
      </c>
    </row>
    <row r="175" spans="1:11" s="10" customFormat="1" ht="12.75">
      <c r="A175" s="55" t="s">
        <v>33</v>
      </c>
      <c r="B175" s="56" t="s">
        <v>330</v>
      </c>
      <c r="C175" s="19" t="s">
        <v>331</v>
      </c>
      <c r="D175" s="20">
        <v>60055000</v>
      </c>
      <c r="E175" s="20">
        <v>60055000</v>
      </c>
      <c r="F175" s="20">
        <v>41928971</v>
      </c>
      <c r="G175" s="44">
        <f t="shared" si="41"/>
        <v>0.6981761884938806</v>
      </c>
      <c r="H175" s="22">
        <f t="shared" si="42"/>
        <v>0.6981761884938806</v>
      </c>
      <c r="I175" s="57">
        <f aca="true" t="shared" si="44" ref="I175:I180">IF($F175&gt;$E175,$E175-$F175,0)</f>
        <v>0</v>
      </c>
      <c r="J175" s="58">
        <f aca="true" t="shared" si="45" ref="J175:J180">IF($F175&lt;=$E175,$E175-$F175,0)</f>
        <v>18126029</v>
      </c>
      <c r="K175" s="59">
        <f t="shared" si="43"/>
        <v>0.30182381150611937</v>
      </c>
    </row>
    <row r="176" spans="1:11" s="10" customFormat="1" ht="12.75">
      <c r="A176" s="55" t="s">
        <v>33</v>
      </c>
      <c r="B176" s="56" t="s">
        <v>332</v>
      </c>
      <c r="C176" s="19" t="s">
        <v>333</v>
      </c>
      <c r="D176" s="20">
        <v>10577000</v>
      </c>
      <c r="E176" s="20">
        <v>4792000</v>
      </c>
      <c r="F176" s="20">
        <v>2132818</v>
      </c>
      <c r="G176" s="44">
        <f t="shared" si="41"/>
        <v>0.20164678075068546</v>
      </c>
      <c r="H176" s="22">
        <f t="shared" si="42"/>
        <v>0.4450788814691152</v>
      </c>
      <c r="I176" s="57">
        <f t="shared" si="44"/>
        <v>0</v>
      </c>
      <c r="J176" s="58">
        <f t="shared" si="45"/>
        <v>2659182</v>
      </c>
      <c r="K176" s="59">
        <f t="shared" si="43"/>
        <v>0.5549211185308848</v>
      </c>
    </row>
    <row r="177" spans="1:11" s="10" customFormat="1" ht="12.75">
      <c r="A177" s="55" t="s">
        <v>33</v>
      </c>
      <c r="B177" s="56" t="s">
        <v>334</v>
      </c>
      <c r="C177" s="19" t="s">
        <v>335</v>
      </c>
      <c r="D177" s="20">
        <v>86876187</v>
      </c>
      <c r="E177" s="20">
        <v>82876187</v>
      </c>
      <c r="F177" s="20">
        <v>53025258</v>
      </c>
      <c r="G177" s="44">
        <f t="shared" si="41"/>
        <v>0.6103543425541915</v>
      </c>
      <c r="H177" s="22">
        <f t="shared" si="42"/>
        <v>0.6398129537499113</v>
      </c>
      <c r="I177" s="57">
        <f t="shared" si="44"/>
        <v>0</v>
      </c>
      <c r="J177" s="58">
        <f t="shared" si="45"/>
        <v>29850929</v>
      </c>
      <c r="K177" s="59">
        <f t="shared" si="43"/>
        <v>0.3601870462500887</v>
      </c>
    </row>
    <row r="178" spans="1:11" s="10" customFormat="1" ht="12.75">
      <c r="A178" s="55" t="s">
        <v>33</v>
      </c>
      <c r="B178" s="56" t="s">
        <v>336</v>
      </c>
      <c r="C178" s="19" t="s">
        <v>337</v>
      </c>
      <c r="D178" s="20">
        <v>39047330</v>
      </c>
      <c r="E178" s="20">
        <v>48729071</v>
      </c>
      <c r="F178" s="20">
        <v>21922039</v>
      </c>
      <c r="G178" s="44">
        <f t="shared" si="41"/>
        <v>0.561422227845028</v>
      </c>
      <c r="H178" s="22">
        <f t="shared" si="42"/>
        <v>0.449875988811689</v>
      </c>
      <c r="I178" s="57">
        <f t="shared" si="44"/>
        <v>0</v>
      </c>
      <c r="J178" s="58">
        <f t="shared" si="45"/>
        <v>26807032</v>
      </c>
      <c r="K178" s="59">
        <f t="shared" si="43"/>
        <v>0.550124011188311</v>
      </c>
    </row>
    <row r="179" spans="1:11" s="10" customFormat="1" ht="12.75">
      <c r="A179" s="55" t="s">
        <v>33</v>
      </c>
      <c r="B179" s="56" t="s">
        <v>338</v>
      </c>
      <c r="C179" s="19" t="s">
        <v>339</v>
      </c>
      <c r="D179" s="20">
        <v>56218240</v>
      </c>
      <c r="E179" s="20">
        <v>85788852</v>
      </c>
      <c r="F179" s="20">
        <v>92269640</v>
      </c>
      <c r="G179" s="44">
        <f t="shared" si="41"/>
        <v>1.6412758563768628</v>
      </c>
      <c r="H179" s="22">
        <f t="shared" si="42"/>
        <v>1.0755434750426547</v>
      </c>
      <c r="I179" s="57">
        <f t="shared" si="44"/>
        <v>-6480788</v>
      </c>
      <c r="J179" s="58">
        <f t="shared" si="45"/>
        <v>0</v>
      </c>
      <c r="K179" s="59">
        <f t="shared" si="43"/>
        <v>-0.07554347504265473</v>
      </c>
    </row>
    <row r="180" spans="1:11" s="10" customFormat="1" ht="12.75">
      <c r="A180" s="55" t="s">
        <v>52</v>
      </c>
      <c r="B180" s="56" t="s">
        <v>340</v>
      </c>
      <c r="C180" s="19" t="s">
        <v>341</v>
      </c>
      <c r="D180" s="20">
        <v>209374553</v>
      </c>
      <c r="E180" s="20">
        <v>186531816</v>
      </c>
      <c r="F180" s="20">
        <v>148446704</v>
      </c>
      <c r="G180" s="44">
        <f t="shared" si="41"/>
        <v>0.7090006969471596</v>
      </c>
      <c r="H180" s="22">
        <f t="shared" si="42"/>
        <v>0.7958251154323185</v>
      </c>
      <c r="I180" s="57">
        <f t="shared" si="44"/>
        <v>0</v>
      </c>
      <c r="J180" s="58">
        <f t="shared" si="45"/>
        <v>38085112</v>
      </c>
      <c r="K180" s="59">
        <f t="shared" si="43"/>
        <v>0.20417488456768149</v>
      </c>
    </row>
    <row r="181" spans="1:11" s="10" customFormat="1" ht="12.75">
      <c r="A181" s="60"/>
      <c r="B181" s="61" t="s">
        <v>342</v>
      </c>
      <c r="C181" s="62"/>
      <c r="D181" s="63">
        <f>SUM(D175:D180)</f>
        <v>462148310</v>
      </c>
      <c r="E181" s="63">
        <f>SUM(E175:E180)</f>
        <v>468772926</v>
      </c>
      <c r="F181" s="63">
        <f>SUM(F175:F180)</f>
        <v>359725430</v>
      </c>
      <c r="G181" s="45">
        <f t="shared" si="41"/>
        <v>0.7783765994946514</v>
      </c>
      <c r="H181" s="30">
        <f t="shared" si="42"/>
        <v>0.7673767191921831</v>
      </c>
      <c r="I181" s="50">
        <f>SUM(I175:I180)</f>
        <v>-6480788</v>
      </c>
      <c r="J181" s="49">
        <f>SUM(J175:J180)</f>
        <v>115528284</v>
      </c>
      <c r="K181" s="64">
        <f t="shared" si="43"/>
        <v>0.23262328080781697</v>
      </c>
    </row>
    <row r="182" spans="1:11" s="10" customFormat="1" ht="12.75">
      <c r="A182" s="68"/>
      <c r="B182" s="69" t="s">
        <v>343</v>
      </c>
      <c r="C182" s="70"/>
      <c r="D182" s="71">
        <f>SUM(D110,D112:D118,D120:D127,D129:D134,D136:D140,D142:D145,D147:D152,D154:D159,D161:D167,D169:D173,D175:D180)</f>
        <v>10848900785</v>
      </c>
      <c r="E182" s="71">
        <f>SUM(E110,E112:E118,E120:E127,E129:E134,E136:E140,E142:E145,E147:E152,E154:E159,E161:E167,E169:E173,E175:E180)</f>
        <v>10902682806</v>
      </c>
      <c r="F182" s="71">
        <f>SUM(F110,F112:F118,F120:F127,F129:F134,F136:F140,F142:F145,F147:F152,F154:F159,F161:F167,F169:F173,F175:F180)</f>
        <v>8152242186</v>
      </c>
      <c r="G182" s="72">
        <f t="shared" si="41"/>
        <v>0.7514348547893002</v>
      </c>
      <c r="H182" s="73">
        <f t="shared" si="42"/>
        <v>0.747728089595859</v>
      </c>
      <c r="I182" s="50">
        <f>I181+I174+I168+I160+I153+I146+I141+I135+I128+I119+I111</f>
        <v>-82406089</v>
      </c>
      <c r="J182" s="49">
        <f>J181+J174+J168+J160+J153+J146+J141+J135+J128+J119+J111</f>
        <v>2832846709</v>
      </c>
      <c r="K182" s="74">
        <f t="shared" si="43"/>
        <v>0.25227191040414093</v>
      </c>
    </row>
    <row r="183" spans="1:11" s="10" customFormat="1" ht="12.75">
      <c r="A183" s="52"/>
      <c r="B183" s="46"/>
      <c r="C183" s="13"/>
      <c r="D183" s="65"/>
      <c r="E183" s="65"/>
      <c r="F183" s="65"/>
      <c r="G183" s="44"/>
      <c r="H183" s="22"/>
      <c r="I183" s="66"/>
      <c r="J183" s="67"/>
      <c r="K183" s="59"/>
    </row>
    <row r="184" spans="1:11" s="10" customFormat="1" ht="12.75">
      <c r="A184" s="52"/>
      <c r="B184" s="53" t="s">
        <v>344</v>
      </c>
      <c r="C184" s="12"/>
      <c r="D184" s="65"/>
      <c r="E184" s="65"/>
      <c r="F184" s="65"/>
      <c r="G184" s="44"/>
      <c r="H184" s="22"/>
      <c r="I184" s="66"/>
      <c r="J184" s="67"/>
      <c r="K184" s="59"/>
    </row>
    <row r="185" spans="1:11" s="10" customFormat="1" ht="12.75">
      <c r="A185" s="55" t="s">
        <v>33</v>
      </c>
      <c r="B185" s="56" t="s">
        <v>345</v>
      </c>
      <c r="C185" s="19" t="s">
        <v>346</v>
      </c>
      <c r="D185" s="20">
        <v>73555000</v>
      </c>
      <c r="E185" s="20">
        <v>73555000</v>
      </c>
      <c r="F185" s="20">
        <v>32434759</v>
      </c>
      <c r="G185" s="44">
        <f aca="true" t="shared" si="46" ref="G185:G220">IF($D185=0,0,$F185/$D185)</f>
        <v>0.44095926857453605</v>
      </c>
      <c r="H185" s="22">
        <f aca="true" t="shared" si="47" ref="H185:H220">IF($E185=0,0,$F185/$E185)</f>
        <v>0.44095926857453605</v>
      </c>
      <c r="I185" s="57">
        <f aca="true" t="shared" si="48" ref="I185:I218">IF($F185&gt;$E185,$E185-$F185,0)</f>
        <v>0</v>
      </c>
      <c r="J185" s="58">
        <f aca="true" t="shared" si="49" ref="J185:J190">IF($F185&lt;=$E185,$E185-$F185,0)</f>
        <v>41120241</v>
      </c>
      <c r="K185" s="59">
        <f aca="true" t="shared" si="50" ref="K185:K220">IF($E185=0,0,($E185-$F185)/$E185)</f>
        <v>0.559040731425464</v>
      </c>
    </row>
    <row r="186" spans="1:11" s="10" customFormat="1" ht="12.75">
      <c r="A186" s="55" t="s">
        <v>33</v>
      </c>
      <c r="B186" s="56" t="s">
        <v>347</v>
      </c>
      <c r="C186" s="19" t="s">
        <v>348</v>
      </c>
      <c r="D186" s="20">
        <v>99992200</v>
      </c>
      <c r="E186" s="20">
        <v>99992200</v>
      </c>
      <c r="F186" s="20">
        <v>58581088</v>
      </c>
      <c r="G186" s="44">
        <f t="shared" si="46"/>
        <v>0.5858565768129914</v>
      </c>
      <c r="H186" s="22">
        <f t="shared" si="47"/>
        <v>0.5858565768129914</v>
      </c>
      <c r="I186" s="57">
        <f t="shared" si="48"/>
        <v>0</v>
      </c>
      <c r="J186" s="58">
        <f t="shared" si="49"/>
        <v>41411112</v>
      </c>
      <c r="K186" s="59">
        <f t="shared" si="50"/>
        <v>0.4141434231870086</v>
      </c>
    </row>
    <row r="187" spans="1:11" s="10" customFormat="1" ht="12.75">
      <c r="A187" s="55" t="s">
        <v>33</v>
      </c>
      <c r="B187" s="56" t="s">
        <v>349</v>
      </c>
      <c r="C187" s="19" t="s">
        <v>350</v>
      </c>
      <c r="D187" s="20">
        <v>118654828</v>
      </c>
      <c r="E187" s="20">
        <v>115591062</v>
      </c>
      <c r="F187" s="20">
        <v>89902813</v>
      </c>
      <c r="G187" s="44">
        <f t="shared" si="46"/>
        <v>0.7576835642962628</v>
      </c>
      <c r="H187" s="22">
        <f t="shared" si="47"/>
        <v>0.7777661303950992</v>
      </c>
      <c r="I187" s="57">
        <f t="shared" si="48"/>
        <v>0</v>
      </c>
      <c r="J187" s="58">
        <f t="shared" si="49"/>
        <v>25688249</v>
      </c>
      <c r="K187" s="59">
        <f t="shared" si="50"/>
        <v>0.22223386960490077</v>
      </c>
    </row>
    <row r="188" spans="1:11" s="10" customFormat="1" ht="12.75">
      <c r="A188" s="55" t="s">
        <v>33</v>
      </c>
      <c r="B188" s="56" t="s">
        <v>351</v>
      </c>
      <c r="C188" s="19" t="s">
        <v>352</v>
      </c>
      <c r="D188" s="20">
        <v>54117400</v>
      </c>
      <c r="E188" s="20">
        <v>55921400</v>
      </c>
      <c r="F188" s="20">
        <v>42990999</v>
      </c>
      <c r="G188" s="44">
        <f t="shared" si="46"/>
        <v>0.7944025211854228</v>
      </c>
      <c r="H188" s="22">
        <f t="shared" si="47"/>
        <v>0.7687754419596076</v>
      </c>
      <c r="I188" s="57">
        <f t="shared" si="48"/>
        <v>0</v>
      </c>
      <c r="J188" s="58">
        <f t="shared" si="49"/>
        <v>12930401</v>
      </c>
      <c r="K188" s="59">
        <f t="shared" si="50"/>
        <v>0.2312245580403924</v>
      </c>
    </row>
    <row r="189" spans="1:11" s="10" customFormat="1" ht="12.75">
      <c r="A189" s="55" t="s">
        <v>33</v>
      </c>
      <c r="B189" s="56" t="s">
        <v>353</v>
      </c>
      <c r="C189" s="19" t="s">
        <v>354</v>
      </c>
      <c r="D189" s="20">
        <v>47890161</v>
      </c>
      <c r="E189" s="20">
        <v>47890161</v>
      </c>
      <c r="F189" s="20">
        <v>39957265</v>
      </c>
      <c r="G189" s="44">
        <f t="shared" si="46"/>
        <v>0.8343522795841092</v>
      </c>
      <c r="H189" s="22">
        <f t="shared" si="47"/>
        <v>0.8343522795841092</v>
      </c>
      <c r="I189" s="57">
        <f t="shared" si="48"/>
        <v>0</v>
      </c>
      <c r="J189" s="58">
        <f t="shared" si="49"/>
        <v>7932896</v>
      </c>
      <c r="K189" s="59">
        <f t="shared" si="50"/>
        <v>0.16564772041589085</v>
      </c>
    </row>
    <row r="190" spans="1:11" s="10" customFormat="1" ht="12.75">
      <c r="A190" s="55" t="s">
        <v>52</v>
      </c>
      <c r="B190" s="56" t="s">
        <v>355</v>
      </c>
      <c r="C190" s="19" t="s">
        <v>356</v>
      </c>
      <c r="D190" s="20">
        <v>294860000</v>
      </c>
      <c r="E190" s="20">
        <v>294860000</v>
      </c>
      <c r="F190" s="20">
        <v>213962806</v>
      </c>
      <c r="G190" s="44">
        <f t="shared" si="46"/>
        <v>0.7256420199416672</v>
      </c>
      <c r="H190" s="22">
        <f t="shared" si="47"/>
        <v>0.7256420199416672</v>
      </c>
      <c r="I190" s="57">
        <f t="shared" si="48"/>
        <v>0</v>
      </c>
      <c r="J190" s="58">
        <f t="shared" si="49"/>
        <v>80897194</v>
      </c>
      <c r="K190" s="59">
        <f t="shared" si="50"/>
        <v>0.2743579800583328</v>
      </c>
    </row>
    <row r="191" spans="1:11" s="10" customFormat="1" ht="12.75">
      <c r="A191" s="60"/>
      <c r="B191" s="61" t="s">
        <v>357</v>
      </c>
      <c r="C191" s="62"/>
      <c r="D191" s="63">
        <f>SUM(D185:D190)</f>
        <v>689069589</v>
      </c>
      <c r="E191" s="63">
        <f>SUM(E185:E190)</f>
        <v>687809823</v>
      </c>
      <c r="F191" s="63">
        <f>SUM(F185:F190)</f>
        <v>477829730</v>
      </c>
      <c r="G191" s="45">
        <f t="shared" si="46"/>
        <v>0.6934419072149766</v>
      </c>
      <c r="H191" s="30">
        <f t="shared" si="47"/>
        <v>0.694711988723662</v>
      </c>
      <c r="I191" s="50">
        <f>SUM(I185:I190)</f>
        <v>0</v>
      </c>
      <c r="J191" s="49">
        <f>SUM(J185:J190)</f>
        <v>209980093</v>
      </c>
      <c r="K191" s="64">
        <f t="shared" si="50"/>
        <v>0.3052880112763379</v>
      </c>
    </row>
    <row r="192" spans="1:11" s="10" customFormat="1" ht="12.75">
      <c r="A192" s="55" t="s">
        <v>33</v>
      </c>
      <c r="B192" s="56" t="s">
        <v>358</v>
      </c>
      <c r="C192" s="19" t="s">
        <v>359</v>
      </c>
      <c r="D192" s="20">
        <v>14604000</v>
      </c>
      <c r="E192" s="20">
        <v>14604000</v>
      </c>
      <c r="F192" s="20">
        <v>9000734</v>
      </c>
      <c r="G192" s="44">
        <f t="shared" si="46"/>
        <v>0.616319775403999</v>
      </c>
      <c r="H192" s="22">
        <f t="shared" si="47"/>
        <v>0.616319775403999</v>
      </c>
      <c r="I192" s="57">
        <f t="shared" si="48"/>
        <v>0</v>
      </c>
      <c r="J192" s="58">
        <f>IF($F192&lt;=$E192,$E192-$F192,0)</f>
        <v>5603266</v>
      </c>
      <c r="K192" s="59">
        <f t="shared" si="50"/>
        <v>0.3836802245960011</v>
      </c>
    </row>
    <row r="193" spans="1:11" s="10" customFormat="1" ht="12.75">
      <c r="A193" s="55" t="s">
        <v>33</v>
      </c>
      <c r="B193" s="56" t="s">
        <v>360</v>
      </c>
      <c r="C193" s="19" t="s">
        <v>361</v>
      </c>
      <c r="D193" s="20">
        <v>18543150</v>
      </c>
      <c r="E193" s="20">
        <v>18543150</v>
      </c>
      <c r="F193" s="20">
        <v>19731292</v>
      </c>
      <c r="G193" s="44">
        <f t="shared" si="46"/>
        <v>1.064074442583919</v>
      </c>
      <c r="H193" s="22">
        <f t="shared" si="47"/>
        <v>1.064074442583919</v>
      </c>
      <c r="I193" s="57">
        <f t="shared" si="48"/>
        <v>-1188142</v>
      </c>
      <c r="J193" s="58">
        <f>IF($F193&lt;=$E193,$E193-$F193,0)</f>
        <v>0</v>
      </c>
      <c r="K193" s="59">
        <f t="shared" si="50"/>
        <v>-0.06407444258391913</v>
      </c>
    </row>
    <row r="194" spans="1:11" s="10" customFormat="1" ht="12.75">
      <c r="A194" s="55" t="s">
        <v>33</v>
      </c>
      <c r="B194" s="56" t="s">
        <v>362</v>
      </c>
      <c r="C194" s="19" t="s">
        <v>363</v>
      </c>
      <c r="D194" s="20">
        <v>206783000</v>
      </c>
      <c r="E194" s="20">
        <v>189930000</v>
      </c>
      <c r="F194" s="20">
        <v>103239916</v>
      </c>
      <c r="G194" s="44">
        <f t="shared" si="46"/>
        <v>0.49926694167315494</v>
      </c>
      <c r="H194" s="22">
        <f t="shared" si="47"/>
        <v>0.5435682409308693</v>
      </c>
      <c r="I194" s="57">
        <f t="shared" si="48"/>
        <v>0</v>
      </c>
      <c r="J194" s="58">
        <f>IF($F194&lt;=$E194,$E194-$F194,0)</f>
        <v>86690084</v>
      </c>
      <c r="K194" s="59">
        <f t="shared" si="50"/>
        <v>0.45643175906913075</v>
      </c>
    </row>
    <row r="195" spans="1:11" s="10" customFormat="1" ht="12.75">
      <c r="A195" s="55" t="s">
        <v>33</v>
      </c>
      <c r="B195" s="56" t="s">
        <v>364</v>
      </c>
      <c r="C195" s="19" t="s">
        <v>365</v>
      </c>
      <c r="D195" s="20">
        <v>123193337</v>
      </c>
      <c r="E195" s="20">
        <v>123193337</v>
      </c>
      <c r="F195" s="20">
        <v>169460453</v>
      </c>
      <c r="G195" s="44">
        <f t="shared" si="46"/>
        <v>1.3755650843356892</v>
      </c>
      <c r="H195" s="22">
        <f t="shared" si="47"/>
        <v>1.3755650843356892</v>
      </c>
      <c r="I195" s="57">
        <f t="shared" si="48"/>
        <v>-46267116</v>
      </c>
      <c r="J195" s="58">
        <f>IF($F195&lt;=$E195,$E195-$F195,0)</f>
        <v>0</v>
      </c>
      <c r="K195" s="59">
        <f t="shared" si="50"/>
        <v>-0.37556508433568936</v>
      </c>
    </row>
    <row r="196" spans="1:11" s="10" customFormat="1" ht="12.75">
      <c r="A196" s="55" t="s">
        <v>52</v>
      </c>
      <c r="B196" s="56" t="s">
        <v>366</v>
      </c>
      <c r="C196" s="19" t="s">
        <v>367</v>
      </c>
      <c r="D196" s="20">
        <v>567808838</v>
      </c>
      <c r="E196" s="20">
        <v>513175516</v>
      </c>
      <c r="F196" s="20">
        <v>326792135</v>
      </c>
      <c r="G196" s="44">
        <f t="shared" si="46"/>
        <v>0.5755319627483502</v>
      </c>
      <c r="H196" s="22">
        <f t="shared" si="47"/>
        <v>0.6368038318492186</v>
      </c>
      <c r="I196" s="57">
        <f t="shared" si="48"/>
        <v>0</v>
      </c>
      <c r="J196" s="58">
        <f>IF($F196&lt;=$E196,$E196-$F196,0)</f>
        <v>186383381</v>
      </c>
      <c r="K196" s="59">
        <f t="shared" si="50"/>
        <v>0.3631961681507814</v>
      </c>
    </row>
    <row r="197" spans="1:11" s="10" customFormat="1" ht="12.75">
      <c r="A197" s="60"/>
      <c r="B197" s="61" t="s">
        <v>368</v>
      </c>
      <c r="C197" s="62"/>
      <c r="D197" s="63">
        <f>SUM(D192:D196)</f>
        <v>930932325</v>
      </c>
      <c r="E197" s="63">
        <f>SUM(E192:E196)</f>
        <v>859446003</v>
      </c>
      <c r="F197" s="63">
        <f>SUM(F192:F196)</f>
        <v>628224530</v>
      </c>
      <c r="G197" s="45">
        <f t="shared" si="46"/>
        <v>0.6748337265010107</v>
      </c>
      <c r="H197" s="30">
        <f t="shared" si="47"/>
        <v>0.7309645141255023</v>
      </c>
      <c r="I197" s="50">
        <f>SUM(I192:I196)</f>
        <v>-47455258</v>
      </c>
      <c r="J197" s="49">
        <f>SUM(J192:J196)</f>
        <v>278676731</v>
      </c>
      <c r="K197" s="64">
        <f t="shared" si="50"/>
        <v>0.2690354858744977</v>
      </c>
    </row>
    <row r="198" spans="1:11" s="10" customFormat="1" ht="12.75">
      <c r="A198" s="55" t="s">
        <v>33</v>
      </c>
      <c r="B198" s="56" t="s">
        <v>369</v>
      </c>
      <c r="C198" s="19" t="s">
        <v>370</v>
      </c>
      <c r="D198" s="20">
        <v>40950000</v>
      </c>
      <c r="E198" s="20">
        <v>40950000</v>
      </c>
      <c r="F198" s="20">
        <v>29300233</v>
      </c>
      <c r="G198" s="44">
        <f t="shared" si="46"/>
        <v>0.7155124053724053</v>
      </c>
      <c r="H198" s="22">
        <f t="shared" si="47"/>
        <v>0.7155124053724053</v>
      </c>
      <c r="I198" s="57">
        <f t="shared" si="48"/>
        <v>0</v>
      </c>
      <c r="J198" s="58">
        <f aca="true" t="shared" si="51" ref="J198:J203">IF($F198&lt;=$E198,$E198-$F198,0)</f>
        <v>11649767</v>
      </c>
      <c r="K198" s="59">
        <f t="shared" si="50"/>
        <v>0.28448759462759465</v>
      </c>
    </row>
    <row r="199" spans="1:11" s="10" customFormat="1" ht="12.75">
      <c r="A199" s="55" t="s">
        <v>33</v>
      </c>
      <c r="B199" s="56" t="s">
        <v>371</v>
      </c>
      <c r="C199" s="19" t="s">
        <v>372</v>
      </c>
      <c r="D199" s="20">
        <v>41743700</v>
      </c>
      <c r="E199" s="20">
        <v>41743700</v>
      </c>
      <c r="F199" s="20">
        <v>31944746</v>
      </c>
      <c r="G199" s="44">
        <f t="shared" si="46"/>
        <v>0.7652590929888822</v>
      </c>
      <c r="H199" s="22">
        <f t="shared" si="47"/>
        <v>0.7652590929888822</v>
      </c>
      <c r="I199" s="57">
        <f t="shared" si="48"/>
        <v>0</v>
      </c>
      <c r="J199" s="58">
        <f t="shared" si="51"/>
        <v>9798954</v>
      </c>
      <c r="K199" s="59">
        <f t="shared" si="50"/>
        <v>0.23474090701111786</v>
      </c>
    </row>
    <row r="200" spans="1:11" s="10" customFormat="1" ht="12.75">
      <c r="A200" s="55" t="s">
        <v>33</v>
      </c>
      <c r="B200" s="56" t="s">
        <v>373</v>
      </c>
      <c r="C200" s="19" t="s">
        <v>374</v>
      </c>
      <c r="D200" s="20">
        <v>53011396</v>
      </c>
      <c r="E200" s="20">
        <v>53011396</v>
      </c>
      <c r="F200" s="20">
        <v>30440243</v>
      </c>
      <c r="G200" s="44">
        <f t="shared" si="46"/>
        <v>0.5742207392538766</v>
      </c>
      <c r="H200" s="22">
        <f t="shared" si="47"/>
        <v>0.5742207392538766</v>
      </c>
      <c r="I200" s="57">
        <f t="shared" si="48"/>
        <v>0</v>
      </c>
      <c r="J200" s="58">
        <f t="shared" si="51"/>
        <v>22571153</v>
      </c>
      <c r="K200" s="59">
        <f t="shared" si="50"/>
        <v>0.4257792607461233</v>
      </c>
    </row>
    <row r="201" spans="1:11" s="10" customFormat="1" ht="12.75">
      <c r="A201" s="55" t="s">
        <v>33</v>
      </c>
      <c r="B201" s="56" t="s">
        <v>375</v>
      </c>
      <c r="C201" s="19" t="s">
        <v>376</v>
      </c>
      <c r="D201" s="20">
        <v>485070000</v>
      </c>
      <c r="E201" s="20">
        <v>485070000</v>
      </c>
      <c r="F201" s="20">
        <v>370028914</v>
      </c>
      <c r="G201" s="44">
        <f t="shared" si="46"/>
        <v>0.7628361143752448</v>
      </c>
      <c r="H201" s="22">
        <f t="shared" si="47"/>
        <v>0.7628361143752448</v>
      </c>
      <c r="I201" s="57">
        <f t="shared" si="48"/>
        <v>0</v>
      </c>
      <c r="J201" s="58">
        <f t="shared" si="51"/>
        <v>115041086</v>
      </c>
      <c r="K201" s="59">
        <f t="shared" si="50"/>
        <v>0.23716388562475518</v>
      </c>
    </row>
    <row r="202" spans="1:11" s="10" customFormat="1" ht="12.75">
      <c r="A202" s="55" t="s">
        <v>33</v>
      </c>
      <c r="B202" s="56" t="s">
        <v>377</v>
      </c>
      <c r="C202" s="19" t="s">
        <v>378</v>
      </c>
      <c r="D202" s="20">
        <v>120104200</v>
      </c>
      <c r="E202" s="20">
        <v>120104200</v>
      </c>
      <c r="F202" s="20">
        <v>59818546</v>
      </c>
      <c r="G202" s="44">
        <f t="shared" si="46"/>
        <v>0.49805540522313124</v>
      </c>
      <c r="H202" s="22">
        <f t="shared" si="47"/>
        <v>0.49805540522313124</v>
      </c>
      <c r="I202" s="57">
        <f t="shared" si="48"/>
        <v>0</v>
      </c>
      <c r="J202" s="58">
        <f t="shared" si="51"/>
        <v>60285654</v>
      </c>
      <c r="K202" s="59">
        <f t="shared" si="50"/>
        <v>0.5019445947768687</v>
      </c>
    </row>
    <row r="203" spans="1:11" s="10" customFormat="1" ht="12.75">
      <c r="A203" s="55" t="s">
        <v>52</v>
      </c>
      <c r="B203" s="56" t="s">
        <v>379</v>
      </c>
      <c r="C203" s="19" t="s">
        <v>380</v>
      </c>
      <c r="D203" s="20">
        <v>276463716</v>
      </c>
      <c r="E203" s="20">
        <v>276463716</v>
      </c>
      <c r="F203" s="20">
        <v>234688082</v>
      </c>
      <c r="G203" s="44">
        <f t="shared" si="46"/>
        <v>0.8488928869059982</v>
      </c>
      <c r="H203" s="22">
        <f t="shared" si="47"/>
        <v>0.8488928869059982</v>
      </c>
      <c r="I203" s="57">
        <f t="shared" si="48"/>
        <v>0</v>
      </c>
      <c r="J203" s="58">
        <f t="shared" si="51"/>
        <v>41775634</v>
      </c>
      <c r="K203" s="59">
        <f t="shared" si="50"/>
        <v>0.15110711309400182</v>
      </c>
    </row>
    <row r="204" spans="1:11" s="10" customFormat="1" ht="12.75">
      <c r="A204" s="60"/>
      <c r="B204" s="61" t="s">
        <v>381</v>
      </c>
      <c r="C204" s="62"/>
      <c r="D204" s="63">
        <f>SUM(D198:D203)</f>
        <v>1017343012</v>
      </c>
      <c r="E204" s="63">
        <f>SUM(E198:E203)</f>
        <v>1017343012</v>
      </c>
      <c r="F204" s="63">
        <f>SUM(F198:F203)</f>
        <v>756220764</v>
      </c>
      <c r="G204" s="45">
        <f t="shared" si="46"/>
        <v>0.7433291968196072</v>
      </c>
      <c r="H204" s="30">
        <f t="shared" si="47"/>
        <v>0.7433291968196072</v>
      </c>
      <c r="I204" s="50">
        <f>SUM(I198:I203)</f>
        <v>0</v>
      </c>
      <c r="J204" s="49">
        <f>SUM(J198:J203)</f>
        <v>261122248</v>
      </c>
      <c r="K204" s="64">
        <f t="shared" si="50"/>
        <v>0.2566708031803928</v>
      </c>
    </row>
    <row r="205" spans="1:11" s="10" customFormat="1" ht="12.75">
      <c r="A205" s="55" t="s">
        <v>33</v>
      </c>
      <c r="B205" s="56" t="s">
        <v>382</v>
      </c>
      <c r="C205" s="19" t="s">
        <v>383</v>
      </c>
      <c r="D205" s="20">
        <v>166855022</v>
      </c>
      <c r="E205" s="20">
        <v>308934672</v>
      </c>
      <c r="F205" s="20">
        <v>2021584</v>
      </c>
      <c r="G205" s="44">
        <f t="shared" si="46"/>
        <v>0.01211581153367982</v>
      </c>
      <c r="H205" s="22">
        <f t="shared" si="47"/>
        <v>0.0065437265002097275</v>
      </c>
      <c r="I205" s="57">
        <f t="shared" si="48"/>
        <v>0</v>
      </c>
      <c r="J205" s="58">
        <f aca="true" t="shared" si="52" ref="J205:J211">IF($F205&lt;=$E205,$E205-$F205,0)</f>
        <v>306913088</v>
      </c>
      <c r="K205" s="59">
        <f t="shared" si="50"/>
        <v>0.9934562734997903</v>
      </c>
    </row>
    <row r="206" spans="1:11" s="10" customFormat="1" ht="12.75">
      <c r="A206" s="55" t="s">
        <v>33</v>
      </c>
      <c r="B206" s="56" t="s">
        <v>384</v>
      </c>
      <c r="C206" s="19" t="s">
        <v>385</v>
      </c>
      <c r="D206" s="20">
        <v>76873808</v>
      </c>
      <c r="E206" s="20">
        <v>76873808</v>
      </c>
      <c r="F206" s="20">
        <v>22378604</v>
      </c>
      <c r="G206" s="44">
        <f t="shared" si="46"/>
        <v>0.29110830570537105</v>
      </c>
      <c r="H206" s="22">
        <f t="shared" si="47"/>
        <v>0.29110830570537105</v>
      </c>
      <c r="I206" s="57">
        <f t="shared" si="48"/>
        <v>0</v>
      </c>
      <c r="J206" s="58">
        <f t="shared" si="52"/>
        <v>54495204</v>
      </c>
      <c r="K206" s="59">
        <f t="shared" si="50"/>
        <v>0.708891694294629</v>
      </c>
    </row>
    <row r="207" spans="1:11" s="10" customFormat="1" ht="12.75">
      <c r="A207" s="55" t="s">
        <v>33</v>
      </c>
      <c r="B207" s="56" t="s">
        <v>386</v>
      </c>
      <c r="C207" s="19" t="s">
        <v>387</v>
      </c>
      <c r="D207" s="20">
        <v>26790784</v>
      </c>
      <c r="E207" s="20">
        <v>23488150</v>
      </c>
      <c r="F207" s="20">
        <v>15981005</v>
      </c>
      <c r="G207" s="44">
        <f t="shared" si="46"/>
        <v>0.5965112853733583</v>
      </c>
      <c r="H207" s="22">
        <f t="shared" si="47"/>
        <v>0.6803858541434723</v>
      </c>
      <c r="I207" s="57">
        <f t="shared" si="48"/>
        <v>0</v>
      </c>
      <c r="J207" s="58">
        <f t="shared" si="52"/>
        <v>7507145</v>
      </c>
      <c r="K207" s="59">
        <f t="shared" si="50"/>
        <v>0.31961414585652764</v>
      </c>
    </row>
    <row r="208" spans="1:11" s="10" customFormat="1" ht="12.75">
      <c r="A208" s="55" t="s">
        <v>33</v>
      </c>
      <c r="B208" s="56" t="s">
        <v>388</v>
      </c>
      <c r="C208" s="19" t="s">
        <v>389</v>
      </c>
      <c r="D208" s="20">
        <v>65430378</v>
      </c>
      <c r="E208" s="20">
        <v>61238378</v>
      </c>
      <c r="F208" s="20">
        <v>33669685</v>
      </c>
      <c r="G208" s="44">
        <f t="shared" si="46"/>
        <v>0.5145879640187926</v>
      </c>
      <c r="H208" s="22">
        <f t="shared" si="47"/>
        <v>0.5498134682796465</v>
      </c>
      <c r="I208" s="57">
        <f t="shared" si="48"/>
        <v>0</v>
      </c>
      <c r="J208" s="58">
        <f t="shared" si="52"/>
        <v>27568693</v>
      </c>
      <c r="K208" s="59">
        <f t="shared" si="50"/>
        <v>0.45018653172035356</v>
      </c>
    </row>
    <row r="209" spans="1:11" s="10" customFormat="1" ht="12.75">
      <c r="A209" s="55" t="s">
        <v>33</v>
      </c>
      <c r="B209" s="56" t="s">
        <v>390</v>
      </c>
      <c r="C209" s="19" t="s">
        <v>391</v>
      </c>
      <c r="D209" s="20">
        <v>25892000</v>
      </c>
      <c r="E209" s="20">
        <v>25892000</v>
      </c>
      <c r="F209" s="20">
        <v>11408235</v>
      </c>
      <c r="G209" s="44">
        <f t="shared" si="46"/>
        <v>0.44060848910860495</v>
      </c>
      <c r="H209" s="22">
        <f t="shared" si="47"/>
        <v>0.44060848910860495</v>
      </c>
      <c r="I209" s="57">
        <f t="shared" si="48"/>
        <v>0</v>
      </c>
      <c r="J209" s="58">
        <f t="shared" si="52"/>
        <v>14483765</v>
      </c>
      <c r="K209" s="59">
        <f t="shared" si="50"/>
        <v>0.559391510891395</v>
      </c>
    </row>
    <row r="210" spans="1:11" s="10" customFormat="1" ht="12.75">
      <c r="A210" s="55" t="s">
        <v>33</v>
      </c>
      <c r="B210" s="56" t="s">
        <v>392</v>
      </c>
      <c r="C210" s="19" t="s">
        <v>393</v>
      </c>
      <c r="D210" s="20">
        <v>255483921</v>
      </c>
      <c r="E210" s="20">
        <v>255483921</v>
      </c>
      <c r="F210" s="20">
        <v>261104379</v>
      </c>
      <c r="G210" s="44">
        <f t="shared" si="46"/>
        <v>1.0219992631160535</v>
      </c>
      <c r="H210" s="22">
        <f t="shared" si="47"/>
        <v>1.0219992631160535</v>
      </c>
      <c r="I210" s="57">
        <f t="shared" si="48"/>
        <v>-5620458</v>
      </c>
      <c r="J210" s="58">
        <f t="shared" si="52"/>
        <v>0</v>
      </c>
      <c r="K210" s="59">
        <f t="shared" si="50"/>
        <v>-0.021999263116053398</v>
      </c>
    </row>
    <row r="211" spans="1:11" s="10" customFormat="1" ht="12.75">
      <c r="A211" s="55" t="s">
        <v>52</v>
      </c>
      <c r="B211" s="56" t="s">
        <v>394</v>
      </c>
      <c r="C211" s="19" t="s">
        <v>395</v>
      </c>
      <c r="D211" s="20">
        <v>6812000</v>
      </c>
      <c r="E211" s="20">
        <v>20209109</v>
      </c>
      <c r="F211" s="20">
        <v>6588512</v>
      </c>
      <c r="G211" s="44">
        <f t="shared" si="46"/>
        <v>0.9671920140927774</v>
      </c>
      <c r="H211" s="22">
        <f t="shared" si="47"/>
        <v>0.3260169461206825</v>
      </c>
      <c r="I211" s="57">
        <f t="shared" si="48"/>
        <v>0</v>
      </c>
      <c r="J211" s="58">
        <f t="shared" si="52"/>
        <v>13620597</v>
      </c>
      <c r="K211" s="59">
        <f t="shared" si="50"/>
        <v>0.6739830538793175</v>
      </c>
    </row>
    <row r="212" spans="1:11" s="10" customFormat="1" ht="12.75">
      <c r="A212" s="60"/>
      <c r="B212" s="61" t="s">
        <v>396</v>
      </c>
      <c r="C212" s="62"/>
      <c r="D212" s="63">
        <f>SUM(D205:D211)</f>
        <v>624137913</v>
      </c>
      <c r="E212" s="63">
        <f>SUM(E205:E211)</f>
        <v>772120038</v>
      </c>
      <c r="F212" s="63">
        <f>SUM(F205:F211)</f>
        <v>353152004</v>
      </c>
      <c r="G212" s="45">
        <f t="shared" si="46"/>
        <v>0.5658236691671701</v>
      </c>
      <c r="H212" s="30">
        <f t="shared" si="47"/>
        <v>0.4573796645852623</v>
      </c>
      <c r="I212" s="50">
        <f>SUM(I205:I211)</f>
        <v>-5620458</v>
      </c>
      <c r="J212" s="49">
        <f>SUM(J205:J211)</f>
        <v>424588492</v>
      </c>
      <c r="K212" s="64">
        <f t="shared" si="50"/>
        <v>0.5426203354147376</v>
      </c>
    </row>
    <row r="213" spans="1:11" s="10" customFormat="1" ht="12.75">
      <c r="A213" s="55" t="s">
        <v>33</v>
      </c>
      <c r="B213" s="56" t="s">
        <v>397</v>
      </c>
      <c r="C213" s="19" t="s">
        <v>398</v>
      </c>
      <c r="D213" s="20">
        <v>46795000</v>
      </c>
      <c r="E213" s="20">
        <v>52523238</v>
      </c>
      <c r="F213" s="20">
        <v>28864108</v>
      </c>
      <c r="G213" s="44">
        <f t="shared" si="46"/>
        <v>0.6168203440538519</v>
      </c>
      <c r="H213" s="22">
        <f t="shared" si="47"/>
        <v>0.549549287117447</v>
      </c>
      <c r="I213" s="57">
        <f t="shared" si="48"/>
        <v>0</v>
      </c>
      <c r="J213" s="58">
        <f aca="true" t="shared" si="53" ref="J213:J218">IF($F213&lt;=$E213,$E213-$F213,0)</f>
        <v>23659130</v>
      </c>
      <c r="K213" s="59">
        <f t="shared" si="50"/>
        <v>0.45045071288255306</v>
      </c>
    </row>
    <row r="214" spans="1:11" s="10" customFormat="1" ht="12.75">
      <c r="A214" s="55" t="s">
        <v>33</v>
      </c>
      <c r="B214" s="56" t="s">
        <v>399</v>
      </c>
      <c r="C214" s="19" t="s">
        <v>400</v>
      </c>
      <c r="D214" s="20">
        <v>57412000</v>
      </c>
      <c r="E214" s="20">
        <v>57412000</v>
      </c>
      <c r="F214" s="20">
        <v>38717649</v>
      </c>
      <c r="G214" s="44">
        <f t="shared" si="46"/>
        <v>0.6743825158503449</v>
      </c>
      <c r="H214" s="22">
        <f t="shared" si="47"/>
        <v>0.6743825158503449</v>
      </c>
      <c r="I214" s="57">
        <f t="shared" si="48"/>
        <v>0</v>
      </c>
      <c r="J214" s="58">
        <f t="shared" si="53"/>
        <v>18694351</v>
      </c>
      <c r="K214" s="59">
        <f t="shared" si="50"/>
        <v>0.32561748414965513</v>
      </c>
    </row>
    <row r="215" spans="1:11" s="10" customFormat="1" ht="12.75">
      <c r="A215" s="55" t="s">
        <v>33</v>
      </c>
      <c r="B215" s="56" t="s">
        <v>401</v>
      </c>
      <c r="C215" s="19" t="s">
        <v>402</v>
      </c>
      <c r="D215" s="20">
        <v>105313546</v>
      </c>
      <c r="E215" s="20">
        <v>105313546</v>
      </c>
      <c r="F215" s="20">
        <v>53269788</v>
      </c>
      <c r="G215" s="44">
        <f t="shared" si="46"/>
        <v>0.5058208561318408</v>
      </c>
      <c r="H215" s="22">
        <f t="shared" si="47"/>
        <v>0.5058208561318408</v>
      </c>
      <c r="I215" s="57">
        <f t="shared" si="48"/>
        <v>0</v>
      </c>
      <c r="J215" s="58">
        <f t="shared" si="53"/>
        <v>52043758</v>
      </c>
      <c r="K215" s="59">
        <f t="shared" si="50"/>
        <v>0.4941791438681592</v>
      </c>
    </row>
    <row r="216" spans="1:11" s="10" customFormat="1" ht="12.75">
      <c r="A216" s="55" t="s">
        <v>33</v>
      </c>
      <c r="B216" s="56" t="s">
        <v>403</v>
      </c>
      <c r="C216" s="19" t="s">
        <v>404</v>
      </c>
      <c r="D216" s="20">
        <v>22132741</v>
      </c>
      <c r="E216" s="20">
        <v>26518317</v>
      </c>
      <c r="F216" s="20">
        <v>15530941</v>
      </c>
      <c r="G216" s="44">
        <f t="shared" si="46"/>
        <v>0.7017179209750839</v>
      </c>
      <c r="H216" s="22">
        <f t="shared" si="47"/>
        <v>0.5856684268462437</v>
      </c>
      <c r="I216" s="57">
        <f t="shared" si="48"/>
        <v>0</v>
      </c>
      <c r="J216" s="58">
        <f t="shared" si="53"/>
        <v>10987376</v>
      </c>
      <c r="K216" s="59">
        <f t="shared" si="50"/>
        <v>0.41433157315375635</v>
      </c>
    </row>
    <row r="217" spans="1:11" s="10" customFormat="1" ht="12.75">
      <c r="A217" s="55" t="s">
        <v>33</v>
      </c>
      <c r="B217" s="56" t="s">
        <v>405</v>
      </c>
      <c r="C217" s="19" t="s">
        <v>406</v>
      </c>
      <c r="D217" s="20">
        <v>51200000</v>
      </c>
      <c r="E217" s="20">
        <v>51200000</v>
      </c>
      <c r="F217" s="20">
        <v>8045930</v>
      </c>
      <c r="G217" s="44">
        <f t="shared" si="46"/>
        <v>0.1571470703125</v>
      </c>
      <c r="H217" s="22">
        <f t="shared" si="47"/>
        <v>0.1571470703125</v>
      </c>
      <c r="I217" s="57">
        <f t="shared" si="48"/>
        <v>0</v>
      </c>
      <c r="J217" s="58">
        <f t="shared" si="53"/>
        <v>43154070</v>
      </c>
      <c r="K217" s="59">
        <f t="shared" si="50"/>
        <v>0.8428529296875</v>
      </c>
    </row>
    <row r="218" spans="1:11" s="10" customFormat="1" ht="12.75">
      <c r="A218" s="55" t="s">
        <v>52</v>
      </c>
      <c r="B218" s="56" t="s">
        <v>407</v>
      </c>
      <c r="C218" s="19" t="s">
        <v>408</v>
      </c>
      <c r="D218" s="20">
        <v>819082000</v>
      </c>
      <c r="E218" s="20">
        <v>819082000</v>
      </c>
      <c r="F218" s="20">
        <v>363988521</v>
      </c>
      <c r="G218" s="44">
        <f t="shared" si="46"/>
        <v>0.4443859357182797</v>
      </c>
      <c r="H218" s="22">
        <f t="shared" si="47"/>
        <v>0.4443859357182797</v>
      </c>
      <c r="I218" s="57">
        <f t="shared" si="48"/>
        <v>0</v>
      </c>
      <c r="J218" s="58">
        <f t="shared" si="53"/>
        <v>455093479</v>
      </c>
      <c r="K218" s="59">
        <f t="shared" si="50"/>
        <v>0.5556140642817202</v>
      </c>
    </row>
    <row r="219" spans="1:11" s="10" customFormat="1" ht="12.75">
      <c r="A219" s="60"/>
      <c r="B219" s="61" t="s">
        <v>409</v>
      </c>
      <c r="C219" s="62"/>
      <c r="D219" s="63">
        <f>SUM(D213:D218)</f>
        <v>1101935287</v>
      </c>
      <c r="E219" s="63">
        <f>SUM(E213:E218)</f>
        <v>1112049101</v>
      </c>
      <c r="F219" s="63">
        <f>SUM(F213:F218)</f>
        <v>508416937</v>
      </c>
      <c r="G219" s="45">
        <f t="shared" si="46"/>
        <v>0.46138547607832436</v>
      </c>
      <c r="H219" s="30">
        <f t="shared" si="47"/>
        <v>0.45718928826327065</v>
      </c>
      <c r="I219" s="50">
        <f>SUM(I213:I218)</f>
        <v>0</v>
      </c>
      <c r="J219" s="49">
        <f>SUM(J213:J218)</f>
        <v>603632164</v>
      </c>
      <c r="K219" s="64">
        <f t="shared" si="50"/>
        <v>0.5428107117367293</v>
      </c>
    </row>
    <row r="220" spans="1:11" s="10" customFormat="1" ht="12.75">
      <c r="A220" s="68"/>
      <c r="B220" s="69" t="s">
        <v>410</v>
      </c>
      <c r="C220" s="70"/>
      <c r="D220" s="71">
        <f>SUM(D185:D190,D192:D196,D198:D203,D205:D211,D213:D218)</f>
        <v>4363418126</v>
      </c>
      <c r="E220" s="71">
        <f>SUM(E185:E190,E192:E196,E198:E203,E205:E211,E213:E218)</f>
        <v>4448767977</v>
      </c>
      <c r="F220" s="71">
        <f>SUM(F185:F190,F192:F196,F198:F203,F205:F211,F213:F218)</f>
        <v>2723843965</v>
      </c>
      <c r="G220" s="72">
        <f t="shared" si="46"/>
        <v>0.6242454622374184</v>
      </c>
      <c r="H220" s="73">
        <f t="shared" si="47"/>
        <v>0.6122692797381643</v>
      </c>
      <c r="I220" s="50">
        <f>I219+I212+I204+I197+I191</f>
        <v>-53075716</v>
      </c>
      <c r="J220" s="49">
        <f>J219+J212+J204+J197+J191</f>
        <v>1777999728</v>
      </c>
      <c r="K220" s="74">
        <f t="shared" si="50"/>
        <v>0.38773072026183575</v>
      </c>
    </row>
    <row r="221" spans="1:11" s="10" customFormat="1" ht="12.75">
      <c r="A221" s="52"/>
      <c r="B221" s="46"/>
      <c r="C221" s="13"/>
      <c r="D221" s="65"/>
      <c r="E221" s="65"/>
      <c r="F221" s="65"/>
      <c r="G221" s="44"/>
      <c r="H221" s="22"/>
      <c r="I221" s="66"/>
      <c r="J221" s="67"/>
      <c r="K221" s="59"/>
    </row>
    <row r="222" spans="1:11" s="10" customFormat="1" ht="12.75">
      <c r="A222" s="52"/>
      <c r="B222" s="53" t="s">
        <v>411</v>
      </c>
      <c r="C222" s="12"/>
      <c r="D222" s="65"/>
      <c r="E222" s="65"/>
      <c r="F222" s="65"/>
      <c r="G222" s="44"/>
      <c r="H222" s="22"/>
      <c r="I222" s="66"/>
      <c r="J222" s="67"/>
      <c r="K222" s="59"/>
    </row>
    <row r="223" spans="1:11" s="10" customFormat="1" ht="12.75">
      <c r="A223" s="55" t="s">
        <v>33</v>
      </c>
      <c r="B223" s="56" t="s">
        <v>412</v>
      </c>
      <c r="C223" s="19" t="s">
        <v>413</v>
      </c>
      <c r="D223" s="20">
        <v>132916000</v>
      </c>
      <c r="E223" s="20">
        <v>132916000</v>
      </c>
      <c r="F223" s="20">
        <v>121556596</v>
      </c>
      <c r="G223" s="44">
        <f aca="true" t="shared" si="54" ref="G223:G247">IF($D223=0,0,$F223/$D223)</f>
        <v>0.9145369707183484</v>
      </c>
      <c r="H223" s="22">
        <f aca="true" t="shared" si="55" ref="H223:H247">IF($E223=0,0,$F223/$E223)</f>
        <v>0.9145369707183484</v>
      </c>
      <c r="I223" s="57">
        <f aca="true" t="shared" si="56" ref="I223:I230">IF($F223&gt;$E223,$E223-$F223,0)</f>
        <v>0</v>
      </c>
      <c r="J223" s="58">
        <f aca="true" t="shared" si="57" ref="J223:J230">IF($F223&lt;=$E223,$E223-$F223,0)</f>
        <v>11359404</v>
      </c>
      <c r="K223" s="59">
        <f aca="true" t="shared" si="58" ref="K223:K247">IF($E223=0,0,($E223-$F223)/$E223)</f>
        <v>0.08546302928165157</v>
      </c>
    </row>
    <row r="224" spans="1:11" s="10" customFormat="1" ht="12.75">
      <c r="A224" s="55" t="s">
        <v>33</v>
      </c>
      <c r="B224" s="56" t="s">
        <v>414</v>
      </c>
      <c r="C224" s="19" t="s">
        <v>415</v>
      </c>
      <c r="D224" s="20">
        <v>81862150</v>
      </c>
      <c r="E224" s="20">
        <v>81862150</v>
      </c>
      <c r="F224" s="20">
        <v>17975797</v>
      </c>
      <c r="G224" s="44">
        <f t="shared" si="54"/>
        <v>0.21958618238099048</v>
      </c>
      <c r="H224" s="22">
        <f t="shared" si="55"/>
        <v>0.21958618238099048</v>
      </c>
      <c r="I224" s="57">
        <f t="shared" si="56"/>
        <v>0</v>
      </c>
      <c r="J224" s="58">
        <f t="shared" si="57"/>
        <v>63886353</v>
      </c>
      <c r="K224" s="59">
        <f t="shared" si="58"/>
        <v>0.7804138176190095</v>
      </c>
    </row>
    <row r="225" spans="1:11" s="10" customFormat="1" ht="12.75">
      <c r="A225" s="55" t="s">
        <v>33</v>
      </c>
      <c r="B225" s="56" t="s">
        <v>416</v>
      </c>
      <c r="C225" s="19" t="s">
        <v>417</v>
      </c>
      <c r="D225" s="20">
        <v>96746783</v>
      </c>
      <c r="E225" s="20">
        <v>96746783</v>
      </c>
      <c r="F225" s="20">
        <v>5445474</v>
      </c>
      <c r="G225" s="44">
        <f t="shared" si="54"/>
        <v>0.05628584053280614</v>
      </c>
      <c r="H225" s="22">
        <f t="shared" si="55"/>
        <v>0.05628584053280614</v>
      </c>
      <c r="I225" s="57">
        <f t="shared" si="56"/>
        <v>0</v>
      </c>
      <c r="J225" s="58">
        <f t="shared" si="57"/>
        <v>91301309</v>
      </c>
      <c r="K225" s="59">
        <f t="shared" si="58"/>
        <v>0.9437141594671938</v>
      </c>
    </row>
    <row r="226" spans="1:11" s="10" customFormat="1" ht="12.75">
      <c r="A226" s="55" t="s">
        <v>33</v>
      </c>
      <c r="B226" s="56" t="s">
        <v>418</v>
      </c>
      <c r="C226" s="19" t="s">
        <v>419</v>
      </c>
      <c r="D226" s="20">
        <v>32237000</v>
      </c>
      <c r="E226" s="20">
        <v>32237000</v>
      </c>
      <c r="F226" s="20">
        <v>29881286</v>
      </c>
      <c r="G226" s="44">
        <f t="shared" si="54"/>
        <v>0.9269251481217234</v>
      </c>
      <c r="H226" s="22">
        <f t="shared" si="55"/>
        <v>0.9269251481217234</v>
      </c>
      <c r="I226" s="57">
        <f t="shared" si="56"/>
        <v>0</v>
      </c>
      <c r="J226" s="58">
        <f t="shared" si="57"/>
        <v>2355714</v>
      </c>
      <c r="K226" s="59">
        <f t="shared" si="58"/>
        <v>0.07307485187827652</v>
      </c>
    </row>
    <row r="227" spans="1:11" s="10" customFormat="1" ht="12.75">
      <c r="A227" s="55" t="s">
        <v>33</v>
      </c>
      <c r="B227" s="56" t="s">
        <v>420</v>
      </c>
      <c r="C227" s="19" t="s">
        <v>421</v>
      </c>
      <c r="D227" s="20">
        <v>56847438</v>
      </c>
      <c r="E227" s="20">
        <v>56847438</v>
      </c>
      <c r="F227" s="20">
        <v>35437472</v>
      </c>
      <c r="G227" s="44">
        <f t="shared" si="54"/>
        <v>0.6233785241122036</v>
      </c>
      <c r="H227" s="22">
        <f t="shared" si="55"/>
        <v>0.6233785241122036</v>
      </c>
      <c r="I227" s="57">
        <f t="shared" si="56"/>
        <v>0</v>
      </c>
      <c r="J227" s="58">
        <f t="shared" si="57"/>
        <v>21409966</v>
      </c>
      <c r="K227" s="59">
        <f t="shared" si="58"/>
        <v>0.3766214758877964</v>
      </c>
    </row>
    <row r="228" spans="1:11" s="10" customFormat="1" ht="12.75">
      <c r="A228" s="55" t="s">
        <v>33</v>
      </c>
      <c r="B228" s="56" t="s">
        <v>422</v>
      </c>
      <c r="C228" s="19" t="s">
        <v>423</v>
      </c>
      <c r="D228" s="20">
        <v>43091397</v>
      </c>
      <c r="E228" s="20">
        <v>43091397</v>
      </c>
      <c r="F228" s="20">
        <v>9229321</v>
      </c>
      <c r="G228" s="44">
        <f t="shared" si="54"/>
        <v>0.21418012973680106</v>
      </c>
      <c r="H228" s="22">
        <f t="shared" si="55"/>
        <v>0.21418012973680106</v>
      </c>
      <c r="I228" s="57">
        <f t="shared" si="56"/>
        <v>0</v>
      </c>
      <c r="J228" s="58">
        <f t="shared" si="57"/>
        <v>33862076</v>
      </c>
      <c r="K228" s="59">
        <f t="shared" si="58"/>
        <v>0.785819870263199</v>
      </c>
    </row>
    <row r="229" spans="1:11" s="10" customFormat="1" ht="12.75">
      <c r="A229" s="55" t="s">
        <v>33</v>
      </c>
      <c r="B229" s="56" t="s">
        <v>424</v>
      </c>
      <c r="C229" s="19" t="s">
        <v>425</v>
      </c>
      <c r="D229" s="20">
        <v>261809178</v>
      </c>
      <c r="E229" s="20">
        <v>261809178</v>
      </c>
      <c r="F229" s="20">
        <v>96077583</v>
      </c>
      <c r="G229" s="44">
        <f t="shared" si="54"/>
        <v>0.36697561076334767</v>
      </c>
      <c r="H229" s="22">
        <f t="shared" si="55"/>
        <v>0.36697561076334767</v>
      </c>
      <c r="I229" s="57">
        <f t="shared" si="56"/>
        <v>0</v>
      </c>
      <c r="J229" s="58">
        <f t="shared" si="57"/>
        <v>165731595</v>
      </c>
      <c r="K229" s="59">
        <f t="shared" si="58"/>
        <v>0.6330243892366524</v>
      </c>
    </row>
    <row r="230" spans="1:11" s="10" customFormat="1" ht="12.75">
      <c r="A230" s="55" t="s">
        <v>52</v>
      </c>
      <c r="B230" s="56" t="s">
        <v>426</v>
      </c>
      <c r="C230" s="19" t="s">
        <v>427</v>
      </c>
      <c r="D230" s="20">
        <v>32000000</v>
      </c>
      <c r="E230" s="20">
        <v>32000000</v>
      </c>
      <c r="F230" s="20">
        <v>19619277</v>
      </c>
      <c r="G230" s="44">
        <f t="shared" si="54"/>
        <v>0.61310240625</v>
      </c>
      <c r="H230" s="22">
        <f t="shared" si="55"/>
        <v>0.61310240625</v>
      </c>
      <c r="I230" s="57">
        <f t="shared" si="56"/>
        <v>0</v>
      </c>
      <c r="J230" s="58">
        <f t="shared" si="57"/>
        <v>12380723</v>
      </c>
      <c r="K230" s="59">
        <f t="shared" si="58"/>
        <v>0.38689759375</v>
      </c>
    </row>
    <row r="231" spans="1:11" s="10" customFormat="1" ht="12.75">
      <c r="A231" s="60"/>
      <c r="B231" s="61" t="s">
        <v>428</v>
      </c>
      <c r="C231" s="62"/>
      <c r="D231" s="63">
        <f>SUM(D223:D230)</f>
        <v>737509946</v>
      </c>
      <c r="E231" s="63">
        <f>SUM(E223:E230)</f>
        <v>737509946</v>
      </c>
      <c r="F231" s="63">
        <f>SUM(F223:F230)</f>
        <v>335222806</v>
      </c>
      <c r="G231" s="45">
        <f t="shared" si="54"/>
        <v>0.45453326808422456</v>
      </c>
      <c r="H231" s="30">
        <f t="shared" si="55"/>
        <v>0.45453326808422456</v>
      </c>
      <c r="I231" s="50">
        <f>SUM(I223:I230)</f>
        <v>0</v>
      </c>
      <c r="J231" s="49">
        <f>SUM(J223:J230)</f>
        <v>402287140</v>
      </c>
      <c r="K231" s="64">
        <f t="shared" si="58"/>
        <v>0.5454667319157754</v>
      </c>
    </row>
    <row r="232" spans="1:11" s="10" customFormat="1" ht="12.75">
      <c r="A232" s="55" t="s">
        <v>33</v>
      </c>
      <c r="B232" s="56" t="s">
        <v>429</v>
      </c>
      <c r="C232" s="19" t="s">
        <v>430</v>
      </c>
      <c r="D232" s="20">
        <v>0</v>
      </c>
      <c r="E232" s="20">
        <v>0</v>
      </c>
      <c r="F232" s="20">
        <v>110599948</v>
      </c>
      <c r="G232" s="44">
        <f t="shared" si="54"/>
        <v>0</v>
      </c>
      <c r="H232" s="22">
        <f t="shared" si="55"/>
        <v>0</v>
      </c>
      <c r="I232" s="57">
        <f aca="true" t="shared" si="59" ref="I232:I238">IF($F232&gt;$E232,$E232-$F232,0)</f>
        <v>-110599948</v>
      </c>
      <c r="J232" s="58">
        <f aca="true" t="shared" si="60" ref="J232:J238">IF($F232&lt;=$E232,$E232-$F232,0)</f>
        <v>0</v>
      </c>
      <c r="K232" s="59">
        <f t="shared" si="58"/>
        <v>0</v>
      </c>
    </row>
    <row r="233" spans="1:11" s="10" customFormat="1" ht="12.75">
      <c r="A233" s="55" t="s">
        <v>33</v>
      </c>
      <c r="B233" s="56" t="s">
        <v>431</v>
      </c>
      <c r="C233" s="19" t="s">
        <v>432</v>
      </c>
      <c r="D233" s="20">
        <v>149380208</v>
      </c>
      <c r="E233" s="20">
        <v>149380208</v>
      </c>
      <c r="F233" s="20">
        <v>52538426</v>
      </c>
      <c r="G233" s="44">
        <f t="shared" si="54"/>
        <v>0.3517094178902201</v>
      </c>
      <c r="H233" s="22">
        <f t="shared" si="55"/>
        <v>0.3517094178902201</v>
      </c>
      <c r="I233" s="57">
        <f t="shared" si="59"/>
        <v>0</v>
      </c>
      <c r="J233" s="58">
        <f t="shared" si="60"/>
        <v>96841782</v>
      </c>
      <c r="K233" s="59">
        <f t="shared" si="58"/>
        <v>0.6482905821097799</v>
      </c>
    </row>
    <row r="234" spans="1:11" s="10" customFormat="1" ht="12.75">
      <c r="A234" s="55" t="s">
        <v>33</v>
      </c>
      <c r="B234" s="56" t="s">
        <v>433</v>
      </c>
      <c r="C234" s="19" t="s">
        <v>434</v>
      </c>
      <c r="D234" s="20">
        <v>195689000</v>
      </c>
      <c r="E234" s="20">
        <v>292734123</v>
      </c>
      <c r="F234" s="20">
        <v>184300638</v>
      </c>
      <c r="G234" s="44">
        <f t="shared" si="54"/>
        <v>0.9418037702681296</v>
      </c>
      <c r="H234" s="22">
        <f t="shared" si="55"/>
        <v>0.6295837195583789</v>
      </c>
      <c r="I234" s="57">
        <f t="shared" si="59"/>
        <v>0</v>
      </c>
      <c r="J234" s="58">
        <f t="shared" si="60"/>
        <v>108433485</v>
      </c>
      <c r="K234" s="59">
        <f t="shared" si="58"/>
        <v>0.37041628044162106</v>
      </c>
    </row>
    <row r="235" spans="1:11" s="10" customFormat="1" ht="12.75">
      <c r="A235" s="55" t="s">
        <v>33</v>
      </c>
      <c r="B235" s="56" t="s">
        <v>435</v>
      </c>
      <c r="C235" s="19" t="s">
        <v>436</v>
      </c>
      <c r="D235" s="20">
        <v>17581921</v>
      </c>
      <c r="E235" s="20">
        <v>16875150</v>
      </c>
      <c r="F235" s="20">
        <v>15459624</v>
      </c>
      <c r="G235" s="44">
        <f t="shared" si="54"/>
        <v>0.8792909489241818</v>
      </c>
      <c r="H235" s="22">
        <f t="shared" si="55"/>
        <v>0.9161177233980142</v>
      </c>
      <c r="I235" s="57">
        <f t="shared" si="59"/>
        <v>0</v>
      </c>
      <c r="J235" s="58">
        <f t="shared" si="60"/>
        <v>1415526</v>
      </c>
      <c r="K235" s="59">
        <f t="shared" si="58"/>
        <v>0.08388227660198576</v>
      </c>
    </row>
    <row r="236" spans="1:11" s="10" customFormat="1" ht="12.75">
      <c r="A236" s="55" t="s">
        <v>33</v>
      </c>
      <c r="B236" s="56" t="s">
        <v>437</v>
      </c>
      <c r="C236" s="19" t="s">
        <v>438</v>
      </c>
      <c r="D236" s="20">
        <v>124822000</v>
      </c>
      <c r="E236" s="20">
        <v>124822000</v>
      </c>
      <c r="F236" s="20">
        <v>120518280</v>
      </c>
      <c r="G236" s="44">
        <f t="shared" si="54"/>
        <v>0.9655211421063594</v>
      </c>
      <c r="H236" s="22">
        <f t="shared" si="55"/>
        <v>0.9655211421063594</v>
      </c>
      <c r="I236" s="57">
        <f t="shared" si="59"/>
        <v>0</v>
      </c>
      <c r="J236" s="58">
        <f t="shared" si="60"/>
        <v>4303720</v>
      </c>
      <c r="K236" s="59">
        <f t="shared" si="58"/>
        <v>0.034478857893640545</v>
      </c>
    </row>
    <row r="237" spans="1:11" s="10" customFormat="1" ht="12.75">
      <c r="A237" s="55" t="s">
        <v>33</v>
      </c>
      <c r="B237" s="56" t="s">
        <v>439</v>
      </c>
      <c r="C237" s="19" t="s">
        <v>440</v>
      </c>
      <c r="D237" s="20">
        <v>138621751</v>
      </c>
      <c r="E237" s="20">
        <v>138621751</v>
      </c>
      <c r="F237" s="20">
        <v>74005713</v>
      </c>
      <c r="G237" s="44">
        <f t="shared" si="54"/>
        <v>0.5338679714123652</v>
      </c>
      <c r="H237" s="22">
        <f t="shared" si="55"/>
        <v>0.5338679714123652</v>
      </c>
      <c r="I237" s="57">
        <f t="shared" si="59"/>
        <v>0</v>
      </c>
      <c r="J237" s="58">
        <f t="shared" si="60"/>
        <v>64616038</v>
      </c>
      <c r="K237" s="59">
        <f t="shared" si="58"/>
        <v>0.46613202858763486</v>
      </c>
    </row>
    <row r="238" spans="1:11" s="10" customFormat="1" ht="12.75">
      <c r="A238" s="55" t="s">
        <v>52</v>
      </c>
      <c r="B238" s="56" t="s">
        <v>441</v>
      </c>
      <c r="C238" s="19" t="s">
        <v>442</v>
      </c>
      <c r="D238" s="20">
        <v>66365016</v>
      </c>
      <c r="E238" s="20">
        <v>66365016</v>
      </c>
      <c r="F238" s="20">
        <v>9846995</v>
      </c>
      <c r="G238" s="44">
        <f t="shared" si="54"/>
        <v>0.14837629211149442</v>
      </c>
      <c r="H238" s="22">
        <f t="shared" si="55"/>
        <v>0.14837629211149442</v>
      </c>
      <c r="I238" s="57">
        <f t="shared" si="59"/>
        <v>0</v>
      </c>
      <c r="J238" s="58">
        <f t="shared" si="60"/>
        <v>56518021</v>
      </c>
      <c r="K238" s="59">
        <f t="shared" si="58"/>
        <v>0.8516237078885056</v>
      </c>
    </row>
    <row r="239" spans="1:11" s="10" customFormat="1" ht="12.75">
      <c r="A239" s="60"/>
      <c r="B239" s="61" t="s">
        <v>443</v>
      </c>
      <c r="C239" s="62"/>
      <c r="D239" s="63">
        <f>SUM(D232:D238)</f>
        <v>692459896</v>
      </c>
      <c r="E239" s="63">
        <f>SUM(E232:E238)</f>
        <v>788798248</v>
      </c>
      <c r="F239" s="63">
        <f>SUM(F232:F238)</f>
        <v>567269624</v>
      </c>
      <c r="G239" s="45">
        <f t="shared" si="54"/>
        <v>0.8192093538944817</v>
      </c>
      <c r="H239" s="30">
        <f t="shared" si="55"/>
        <v>0.7191568001555704</v>
      </c>
      <c r="I239" s="50">
        <f>SUM(I232:I238)</f>
        <v>-110599948</v>
      </c>
      <c r="J239" s="49">
        <f>SUM(J232:J238)</f>
        <v>332128572</v>
      </c>
      <c r="K239" s="64">
        <f t="shared" si="58"/>
        <v>0.2808431998444297</v>
      </c>
    </row>
    <row r="240" spans="1:11" s="10" customFormat="1" ht="12.75">
      <c r="A240" s="55" t="s">
        <v>33</v>
      </c>
      <c r="B240" s="56" t="s">
        <v>444</v>
      </c>
      <c r="C240" s="19" t="s">
        <v>445</v>
      </c>
      <c r="D240" s="20">
        <v>137171000</v>
      </c>
      <c r="E240" s="20">
        <v>137171000</v>
      </c>
      <c r="F240" s="20">
        <v>16713370</v>
      </c>
      <c r="G240" s="44">
        <f t="shared" si="54"/>
        <v>0.12184331965211305</v>
      </c>
      <c r="H240" s="22">
        <f t="shared" si="55"/>
        <v>0.12184331965211305</v>
      </c>
      <c r="I240" s="57">
        <f aca="true" t="shared" si="61" ref="I240:I245">IF($F240&gt;$E240,$E240-$F240,0)</f>
        <v>0</v>
      </c>
      <c r="J240" s="58">
        <f aca="true" t="shared" si="62" ref="J240:J245">IF($F240&lt;=$E240,$E240-$F240,0)</f>
        <v>120457630</v>
      </c>
      <c r="K240" s="59">
        <f t="shared" si="58"/>
        <v>0.878156680347887</v>
      </c>
    </row>
    <row r="241" spans="1:11" s="10" customFormat="1" ht="12.75">
      <c r="A241" s="55" t="s">
        <v>33</v>
      </c>
      <c r="B241" s="56" t="s">
        <v>446</v>
      </c>
      <c r="C241" s="19" t="s">
        <v>447</v>
      </c>
      <c r="D241" s="20">
        <v>541567987</v>
      </c>
      <c r="E241" s="20">
        <v>523095917</v>
      </c>
      <c r="F241" s="20">
        <v>262687714</v>
      </c>
      <c r="G241" s="44">
        <f t="shared" si="54"/>
        <v>0.48505029895720186</v>
      </c>
      <c r="H241" s="22">
        <f t="shared" si="55"/>
        <v>0.5021788652194737</v>
      </c>
      <c r="I241" s="57">
        <f t="shared" si="61"/>
        <v>0</v>
      </c>
      <c r="J241" s="58">
        <f t="shared" si="62"/>
        <v>260408203</v>
      </c>
      <c r="K241" s="59">
        <f t="shared" si="58"/>
        <v>0.4978211347805263</v>
      </c>
    </row>
    <row r="242" spans="1:11" s="10" customFormat="1" ht="12.75">
      <c r="A242" s="55" t="s">
        <v>33</v>
      </c>
      <c r="B242" s="56" t="s">
        <v>448</v>
      </c>
      <c r="C242" s="19" t="s">
        <v>449</v>
      </c>
      <c r="D242" s="20">
        <v>41963500</v>
      </c>
      <c r="E242" s="20">
        <v>43774488</v>
      </c>
      <c r="F242" s="20">
        <v>22658280</v>
      </c>
      <c r="G242" s="44">
        <f t="shared" si="54"/>
        <v>0.5399521012308316</v>
      </c>
      <c r="H242" s="22">
        <f t="shared" si="55"/>
        <v>0.5176138210914083</v>
      </c>
      <c r="I242" s="57">
        <f t="shared" si="61"/>
        <v>0</v>
      </c>
      <c r="J242" s="58">
        <f t="shared" si="62"/>
        <v>21116208</v>
      </c>
      <c r="K242" s="59">
        <f t="shared" si="58"/>
        <v>0.4823861789085917</v>
      </c>
    </row>
    <row r="243" spans="1:11" s="10" customFormat="1" ht="12.75">
      <c r="A243" s="55" t="s">
        <v>33</v>
      </c>
      <c r="B243" s="56" t="s">
        <v>450</v>
      </c>
      <c r="C243" s="19" t="s">
        <v>451</v>
      </c>
      <c r="D243" s="20">
        <v>185546720</v>
      </c>
      <c r="E243" s="20">
        <v>185546720</v>
      </c>
      <c r="F243" s="20">
        <v>124396101</v>
      </c>
      <c r="G243" s="44">
        <f t="shared" si="54"/>
        <v>0.6704300728140061</v>
      </c>
      <c r="H243" s="22">
        <f t="shared" si="55"/>
        <v>0.6704300728140061</v>
      </c>
      <c r="I243" s="57">
        <f t="shared" si="61"/>
        <v>0</v>
      </c>
      <c r="J243" s="58">
        <f t="shared" si="62"/>
        <v>61150619</v>
      </c>
      <c r="K243" s="59">
        <f t="shared" si="58"/>
        <v>0.3295699271859939</v>
      </c>
    </row>
    <row r="244" spans="1:11" s="10" customFormat="1" ht="12.75">
      <c r="A244" s="55" t="s">
        <v>33</v>
      </c>
      <c r="B244" s="56" t="s">
        <v>452</v>
      </c>
      <c r="C244" s="19" t="s">
        <v>453</v>
      </c>
      <c r="D244" s="20">
        <v>510808000</v>
      </c>
      <c r="E244" s="20">
        <v>510808000</v>
      </c>
      <c r="F244" s="20">
        <v>96400887</v>
      </c>
      <c r="G244" s="44">
        <f t="shared" si="54"/>
        <v>0.1887223516468027</v>
      </c>
      <c r="H244" s="22">
        <f t="shared" si="55"/>
        <v>0.1887223516468027</v>
      </c>
      <c r="I244" s="57">
        <f t="shared" si="61"/>
        <v>0</v>
      </c>
      <c r="J244" s="58">
        <f t="shared" si="62"/>
        <v>414407113</v>
      </c>
      <c r="K244" s="59">
        <f t="shared" si="58"/>
        <v>0.8112776483531973</v>
      </c>
    </row>
    <row r="245" spans="1:11" s="10" customFormat="1" ht="12.75">
      <c r="A245" s="55" t="s">
        <v>52</v>
      </c>
      <c r="B245" s="56" t="s">
        <v>454</v>
      </c>
      <c r="C245" s="19" t="s">
        <v>455</v>
      </c>
      <c r="D245" s="20">
        <v>40319366</v>
      </c>
      <c r="E245" s="20">
        <v>37664366</v>
      </c>
      <c r="F245" s="20">
        <v>66957822</v>
      </c>
      <c r="G245" s="44">
        <f t="shared" si="54"/>
        <v>1.6606863808324763</v>
      </c>
      <c r="H245" s="22">
        <f t="shared" si="55"/>
        <v>1.7777498763685549</v>
      </c>
      <c r="I245" s="57">
        <f t="shared" si="61"/>
        <v>-29293456</v>
      </c>
      <c r="J245" s="58">
        <f t="shared" si="62"/>
        <v>0</v>
      </c>
      <c r="K245" s="59">
        <f t="shared" si="58"/>
        <v>-0.7777498763685549</v>
      </c>
    </row>
    <row r="246" spans="1:11" s="10" customFormat="1" ht="12.75">
      <c r="A246" s="60"/>
      <c r="B246" s="61" t="s">
        <v>456</v>
      </c>
      <c r="C246" s="62"/>
      <c r="D246" s="63">
        <f>SUM(D240:D245)</f>
        <v>1457376573</v>
      </c>
      <c r="E246" s="63">
        <f>SUM(E240:E245)</f>
        <v>1438060491</v>
      </c>
      <c r="F246" s="63">
        <f>SUM(F240:F245)</f>
        <v>589814174</v>
      </c>
      <c r="G246" s="45">
        <f t="shared" si="54"/>
        <v>0.4047095204679127</v>
      </c>
      <c r="H246" s="30">
        <f t="shared" si="55"/>
        <v>0.41014559379894683</v>
      </c>
      <c r="I246" s="50">
        <f>SUM(I240:I245)</f>
        <v>-29293456</v>
      </c>
      <c r="J246" s="49">
        <f>SUM(J240:J245)</f>
        <v>877539773</v>
      </c>
      <c r="K246" s="64">
        <f t="shared" si="58"/>
        <v>0.5898544062010532</v>
      </c>
    </row>
    <row r="247" spans="1:11" s="10" customFormat="1" ht="12.75">
      <c r="A247" s="68"/>
      <c r="B247" s="69" t="s">
        <v>457</v>
      </c>
      <c r="C247" s="70"/>
      <c r="D247" s="71">
        <f>SUM(D223:D230,D232:D238,D240:D245)</f>
        <v>2887346415</v>
      </c>
      <c r="E247" s="71">
        <f>SUM(E223:E230,E232:E238,E240:E245)</f>
        <v>2964368685</v>
      </c>
      <c r="F247" s="71">
        <f>SUM(F223:F230,F232:F238,F240:F245)</f>
        <v>1492306604</v>
      </c>
      <c r="G247" s="72">
        <f t="shared" si="54"/>
        <v>0.5168436306247652</v>
      </c>
      <c r="H247" s="73">
        <f t="shared" si="55"/>
        <v>0.5034146432430013</v>
      </c>
      <c r="I247" s="50">
        <f>I246+I239+I231</f>
        <v>-139893404</v>
      </c>
      <c r="J247" s="49">
        <f>J246+J239+J231</f>
        <v>1611955485</v>
      </c>
      <c r="K247" s="74">
        <f t="shared" si="58"/>
        <v>0.49658535675699866</v>
      </c>
    </row>
    <row r="248" spans="1:11" s="10" customFormat="1" ht="12.75">
      <c r="A248" s="52"/>
      <c r="B248" s="46"/>
      <c r="C248" s="13"/>
      <c r="D248" s="65"/>
      <c r="E248" s="65"/>
      <c r="F248" s="65"/>
      <c r="G248" s="44"/>
      <c r="H248" s="75"/>
      <c r="I248" s="66"/>
      <c r="J248" s="67"/>
      <c r="K248" s="59"/>
    </row>
    <row r="249" spans="1:11" s="10" customFormat="1" ht="12.75">
      <c r="A249" s="52"/>
      <c r="B249" s="53" t="s">
        <v>458</v>
      </c>
      <c r="C249" s="12"/>
      <c r="D249" s="65"/>
      <c r="E249" s="65"/>
      <c r="F249" s="65"/>
      <c r="G249" s="44"/>
      <c r="H249" s="22"/>
      <c r="I249" s="66"/>
      <c r="J249" s="67"/>
      <c r="K249" s="59"/>
    </row>
    <row r="250" spans="1:11" s="10" customFormat="1" ht="12.75">
      <c r="A250" s="55" t="s">
        <v>33</v>
      </c>
      <c r="B250" s="56" t="s">
        <v>459</v>
      </c>
      <c r="C250" s="19" t="s">
        <v>460</v>
      </c>
      <c r="D250" s="20">
        <v>140942414</v>
      </c>
      <c r="E250" s="20">
        <v>140943000</v>
      </c>
      <c r="F250" s="20">
        <v>124929315</v>
      </c>
      <c r="G250" s="44">
        <f aca="true" t="shared" si="63" ref="G250:G277">IF($D250=0,0,$F250/$D250)</f>
        <v>0.8863855205431631</v>
      </c>
      <c r="H250" s="22">
        <f aca="true" t="shared" si="64" ref="H250:H277">IF($E250=0,0,$F250/$E250)</f>
        <v>0.8863818352099785</v>
      </c>
      <c r="I250" s="57">
        <f aca="true" t="shared" si="65" ref="I250:I255">IF($F250&gt;$E250,$E250-$F250,0)</f>
        <v>0</v>
      </c>
      <c r="J250" s="47">
        <f aca="true" t="shared" si="66" ref="J250:J255">IF($F250&lt;=$E250,$E250-$F250,0)</f>
        <v>16013685</v>
      </c>
      <c r="K250" s="59">
        <f aca="true" t="shared" si="67" ref="K250:K277">IF($E250=0,0,($E250-$F250)/$E250)</f>
        <v>0.1136181647900215</v>
      </c>
    </row>
    <row r="251" spans="1:11" s="10" customFormat="1" ht="12.75">
      <c r="A251" s="55" t="s">
        <v>33</v>
      </c>
      <c r="B251" s="56" t="s">
        <v>461</v>
      </c>
      <c r="C251" s="19" t="s">
        <v>462</v>
      </c>
      <c r="D251" s="20">
        <v>210500000</v>
      </c>
      <c r="E251" s="20">
        <v>278807384</v>
      </c>
      <c r="F251" s="20">
        <v>243534830</v>
      </c>
      <c r="G251" s="44">
        <f t="shared" si="63"/>
        <v>1.1569350593824228</v>
      </c>
      <c r="H251" s="22">
        <f t="shared" si="64"/>
        <v>0.8734877337395053</v>
      </c>
      <c r="I251" s="57">
        <f t="shared" si="65"/>
        <v>0</v>
      </c>
      <c r="J251" s="47">
        <f t="shared" si="66"/>
        <v>35272554</v>
      </c>
      <c r="K251" s="59">
        <f t="shared" si="67"/>
        <v>0.12651226626049475</v>
      </c>
    </row>
    <row r="252" spans="1:11" s="10" customFormat="1" ht="12.75">
      <c r="A252" s="55" t="s">
        <v>33</v>
      </c>
      <c r="B252" s="56" t="s">
        <v>463</v>
      </c>
      <c r="C252" s="19" t="s">
        <v>464</v>
      </c>
      <c r="D252" s="20">
        <v>888772983</v>
      </c>
      <c r="E252" s="20">
        <v>949749098</v>
      </c>
      <c r="F252" s="20">
        <v>750337205</v>
      </c>
      <c r="G252" s="44">
        <f t="shared" si="63"/>
        <v>0.8442394394880025</v>
      </c>
      <c r="H252" s="22">
        <f t="shared" si="64"/>
        <v>0.790037291512121</v>
      </c>
      <c r="I252" s="57">
        <f t="shared" si="65"/>
        <v>0</v>
      </c>
      <c r="J252" s="47">
        <f t="shared" si="66"/>
        <v>199411893</v>
      </c>
      <c r="K252" s="59">
        <f t="shared" si="67"/>
        <v>0.20996270848787899</v>
      </c>
    </row>
    <row r="253" spans="1:11" s="10" customFormat="1" ht="12.75">
      <c r="A253" s="55" t="s">
        <v>33</v>
      </c>
      <c r="B253" s="56" t="s">
        <v>465</v>
      </c>
      <c r="C253" s="19" t="s">
        <v>466</v>
      </c>
      <c r="D253" s="20">
        <v>35437000</v>
      </c>
      <c r="E253" s="20">
        <v>41125741</v>
      </c>
      <c r="F253" s="20">
        <v>28656313</v>
      </c>
      <c r="G253" s="44">
        <f t="shared" si="63"/>
        <v>0.8086551626830714</v>
      </c>
      <c r="H253" s="22">
        <f t="shared" si="64"/>
        <v>0.6967974874908637</v>
      </c>
      <c r="I253" s="57">
        <f t="shared" si="65"/>
        <v>0</v>
      </c>
      <c r="J253" s="47">
        <f t="shared" si="66"/>
        <v>12469428</v>
      </c>
      <c r="K253" s="59">
        <f t="shared" si="67"/>
        <v>0.3032025125091363</v>
      </c>
    </row>
    <row r="254" spans="1:11" s="10" customFormat="1" ht="12.75">
      <c r="A254" s="55" t="s">
        <v>33</v>
      </c>
      <c r="B254" s="56" t="s">
        <v>467</v>
      </c>
      <c r="C254" s="19" t="s">
        <v>468</v>
      </c>
      <c r="D254" s="20">
        <v>157520000</v>
      </c>
      <c r="E254" s="20">
        <v>236671360</v>
      </c>
      <c r="F254" s="20">
        <v>113193315</v>
      </c>
      <c r="G254" s="44">
        <f t="shared" si="63"/>
        <v>0.7185964639410869</v>
      </c>
      <c r="H254" s="22">
        <f t="shared" si="64"/>
        <v>0.47827212806822084</v>
      </c>
      <c r="I254" s="57">
        <f t="shared" si="65"/>
        <v>0</v>
      </c>
      <c r="J254" s="47">
        <f t="shared" si="66"/>
        <v>123478045</v>
      </c>
      <c r="K254" s="59">
        <f t="shared" si="67"/>
        <v>0.5217278719317792</v>
      </c>
    </row>
    <row r="255" spans="1:11" s="10" customFormat="1" ht="12.75">
      <c r="A255" s="55" t="s">
        <v>52</v>
      </c>
      <c r="B255" s="56" t="s">
        <v>469</v>
      </c>
      <c r="C255" s="19" t="s">
        <v>470</v>
      </c>
      <c r="D255" s="20">
        <v>4940000</v>
      </c>
      <c r="E255" s="20">
        <v>4940000</v>
      </c>
      <c r="F255" s="20">
        <v>4815558</v>
      </c>
      <c r="G255" s="44">
        <f t="shared" si="63"/>
        <v>0.9748093117408907</v>
      </c>
      <c r="H255" s="22">
        <f t="shared" si="64"/>
        <v>0.9748093117408907</v>
      </c>
      <c r="I255" s="57">
        <f t="shared" si="65"/>
        <v>0</v>
      </c>
      <c r="J255" s="47">
        <f t="shared" si="66"/>
        <v>124442</v>
      </c>
      <c r="K255" s="59">
        <f t="shared" si="67"/>
        <v>0.025190688259109313</v>
      </c>
    </row>
    <row r="256" spans="1:11" s="10" customFormat="1" ht="12.75">
      <c r="A256" s="60"/>
      <c r="B256" s="61" t="s">
        <v>471</v>
      </c>
      <c r="C256" s="62"/>
      <c r="D256" s="63">
        <f>SUM(D250:D255)</f>
        <v>1438112397</v>
      </c>
      <c r="E256" s="63">
        <f>SUM(E250:E255)</f>
        <v>1652236583</v>
      </c>
      <c r="F256" s="63">
        <f>SUM(F250:F255)</f>
        <v>1265466536</v>
      </c>
      <c r="G256" s="45">
        <f t="shared" si="63"/>
        <v>0.8799496747541076</v>
      </c>
      <c r="H256" s="30">
        <f t="shared" si="64"/>
        <v>0.7659112193861889</v>
      </c>
      <c r="I256" s="50">
        <f>SUM(I250:I255)</f>
        <v>0</v>
      </c>
      <c r="J256" s="77">
        <f>SUM(J250:J255)</f>
        <v>386770047</v>
      </c>
      <c r="K256" s="64">
        <f t="shared" si="67"/>
        <v>0.23408878061381116</v>
      </c>
    </row>
    <row r="257" spans="1:11" s="10" customFormat="1" ht="12.75">
      <c r="A257" s="55" t="s">
        <v>33</v>
      </c>
      <c r="B257" s="56" t="s">
        <v>472</v>
      </c>
      <c r="C257" s="19" t="s">
        <v>473</v>
      </c>
      <c r="D257" s="20">
        <v>28894168</v>
      </c>
      <c r="E257" s="20">
        <v>48729161</v>
      </c>
      <c r="F257" s="20">
        <v>37709727</v>
      </c>
      <c r="G257" s="44">
        <f t="shared" si="63"/>
        <v>1.3050982122066985</v>
      </c>
      <c r="H257" s="22">
        <f t="shared" si="64"/>
        <v>0.7738636624587072</v>
      </c>
      <c r="I257" s="57">
        <f aca="true" t="shared" si="68" ref="I257:I269">IF($F257&gt;$E257,$E257-$F257,0)</f>
        <v>0</v>
      </c>
      <c r="J257" s="47">
        <f aca="true" t="shared" si="69" ref="J257:J262">IF($F257&lt;=$E257,$E257-$F257,0)</f>
        <v>11019434</v>
      </c>
      <c r="K257" s="59">
        <f t="shared" si="67"/>
        <v>0.22613633754129278</v>
      </c>
    </row>
    <row r="258" spans="1:11" s="10" customFormat="1" ht="12.75">
      <c r="A258" s="55" t="s">
        <v>33</v>
      </c>
      <c r="B258" s="56" t="s">
        <v>474</v>
      </c>
      <c r="C258" s="19" t="s">
        <v>475</v>
      </c>
      <c r="D258" s="20">
        <v>53535999</v>
      </c>
      <c r="E258" s="20">
        <v>53535999</v>
      </c>
      <c r="F258" s="20">
        <v>19867356</v>
      </c>
      <c r="G258" s="44">
        <f t="shared" si="63"/>
        <v>0.3711027415403232</v>
      </c>
      <c r="H258" s="22">
        <f t="shared" si="64"/>
        <v>0.3711027415403232</v>
      </c>
      <c r="I258" s="57">
        <f t="shared" si="68"/>
        <v>0</v>
      </c>
      <c r="J258" s="47">
        <f t="shared" si="69"/>
        <v>33668643</v>
      </c>
      <c r="K258" s="59">
        <f t="shared" si="67"/>
        <v>0.6288972584596768</v>
      </c>
    </row>
    <row r="259" spans="1:11" s="10" customFormat="1" ht="12.75">
      <c r="A259" s="55" t="s">
        <v>33</v>
      </c>
      <c r="B259" s="56" t="s">
        <v>476</v>
      </c>
      <c r="C259" s="19" t="s">
        <v>477</v>
      </c>
      <c r="D259" s="20">
        <v>48473000</v>
      </c>
      <c r="E259" s="20">
        <v>48473000</v>
      </c>
      <c r="F259" s="20">
        <v>14393481</v>
      </c>
      <c r="G259" s="44">
        <f t="shared" si="63"/>
        <v>0.2969381098756009</v>
      </c>
      <c r="H259" s="22">
        <f t="shared" si="64"/>
        <v>0.2969381098756009</v>
      </c>
      <c r="I259" s="57">
        <f t="shared" si="68"/>
        <v>0</v>
      </c>
      <c r="J259" s="47">
        <f t="shared" si="69"/>
        <v>34079519</v>
      </c>
      <c r="K259" s="59">
        <f t="shared" si="67"/>
        <v>0.7030618901243991</v>
      </c>
    </row>
    <row r="260" spans="1:11" s="10" customFormat="1" ht="12.75">
      <c r="A260" s="55" t="s">
        <v>33</v>
      </c>
      <c r="B260" s="56" t="s">
        <v>478</v>
      </c>
      <c r="C260" s="19" t="s">
        <v>479</v>
      </c>
      <c r="D260" s="20">
        <v>75693513</v>
      </c>
      <c r="E260" s="20">
        <v>75693513</v>
      </c>
      <c r="F260" s="20">
        <v>26516777</v>
      </c>
      <c r="G260" s="44">
        <f t="shared" si="63"/>
        <v>0.3503176949919077</v>
      </c>
      <c r="H260" s="22">
        <f t="shared" si="64"/>
        <v>0.3503176949919077</v>
      </c>
      <c r="I260" s="57">
        <f t="shared" si="68"/>
        <v>0</v>
      </c>
      <c r="J260" s="47">
        <f t="shared" si="69"/>
        <v>49176736</v>
      </c>
      <c r="K260" s="59">
        <f t="shared" si="67"/>
        <v>0.6496823050080923</v>
      </c>
    </row>
    <row r="261" spans="1:11" s="10" customFormat="1" ht="12.75">
      <c r="A261" s="55" t="s">
        <v>33</v>
      </c>
      <c r="B261" s="56" t="s">
        <v>480</v>
      </c>
      <c r="C261" s="19" t="s">
        <v>481</v>
      </c>
      <c r="D261" s="20">
        <v>139180748</v>
      </c>
      <c r="E261" s="20">
        <v>139180748</v>
      </c>
      <c r="F261" s="20">
        <v>31226087</v>
      </c>
      <c r="G261" s="44">
        <f t="shared" si="63"/>
        <v>0.22435636716078003</v>
      </c>
      <c r="H261" s="22">
        <f t="shared" si="64"/>
        <v>0.22435636716078003</v>
      </c>
      <c r="I261" s="57">
        <f t="shared" si="68"/>
        <v>0</v>
      </c>
      <c r="J261" s="47">
        <f t="shared" si="69"/>
        <v>107954661</v>
      </c>
      <c r="K261" s="59">
        <f t="shared" si="67"/>
        <v>0.77564363283922</v>
      </c>
    </row>
    <row r="262" spans="1:11" s="10" customFormat="1" ht="12.75">
      <c r="A262" s="55" t="s">
        <v>52</v>
      </c>
      <c r="B262" s="56" t="s">
        <v>482</v>
      </c>
      <c r="C262" s="19" t="s">
        <v>483</v>
      </c>
      <c r="D262" s="20">
        <v>384149000</v>
      </c>
      <c r="E262" s="20">
        <v>384149000</v>
      </c>
      <c r="F262" s="20">
        <v>392595880</v>
      </c>
      <c r="G262" s="44">
        <f t="shared" si="63"/>
        <v>1.0219885513173275</v>
      </c>
      <c r="H262" s="22">
        <f t="shared" si="64"/>
        <v>1.0219885513173275</v>
      </c>
      <c r="I262" s="57">
        <f t="shared" si="68"/>
        <v>-8446880</v>
      </c>
      <c r="J262" s="47">
        <f t="shared" si="69"/>
        <v>0</v>
      </c>
      <c r="K262" s="59">
        <f t="shared" si="67"/>
        <v>-0.021988551317327392</v>
      </c>
    </row>
    <row r="263" spans="1:11" s="10" customFormat="1" ht="12.75">
      <c r="A263" s="60"/>
      <c r="B263" s="61" t="s">
        <v>484</v>
      </c>
      <c r="C263" s="62"/>
      <c r="D263" s="63">
        <f>SUM(D257:D262)</f>
        <v>729926428</v>
      </c>
      <c r="E263" s="63">
        <f>SUM(E257:E262)</f>
        <v>749761421</v>
      </c>
      <c r="F263" s="63">
        <f>SUM(F257:F262)</f>
        <v>522309308</v>
      </c>
      <c r="G263" s="45">
        <f t="shared" si="63"/>
        <v>0.7155643198604669</v>
      </c>
      <c r="H263" s="30">
        <f t="shared" si="64"/>
        <v>0.6966340136617939</v>
      </c>
      <c r="I263" s="50">
        <f>SUM(I257:I262)</f>
        <v>-8446880</v>
      </c>
      <c r="J263" s="77">
        <f>SUM(J257:J262)</f>
        <v>235898993</v>
      </c>
      <c r="K263" s="64">
        <f t="shared" si="67"/>
        <v>0.3033659863382061</v>
      </c>
    </row>
    <row r="264" spans="1:11" s="10" customFormat="1" ht="12.75">
      <c r="A264" s="55" t="s">
        <v>33</v>
      </c>
      <c r="B264" s="56" t="s">
        <v>485</v>
      </c>
      <c r="C264" s="19" t="s">
        <v>486</v>
      </c>
      <c r="D264" s="20">
        <v>31287650</v>
      </c>
      <c r="E264" s="20">
        <v>31287650</v>
      </c>
      <c r="F264" s="20">
        <v>27462832</v>
      </c>
      <c r="G264" s="44">
        <f t="shared" si="63"/>
        <v>0.8777531070566181</v>
      </c>
      <c r="H264" s="22">
        <f t="shared" si="64"/>
        <v>0.8777531070566181</v>
      </c>
      <c r="I264" s="57">
        <f t="shared" si="68"/>
        <v>0</v>
      </c>
      <c r="J264" s="47">
        <f aca="true" t="shared" si="70" ref="J264:J269">IF($F264&lt;=$E264,$E264-$F264,0)</f>
        <v>3824818</v>
      </c>
      <c r="K264" s="59">
        <f t="shared" si="67"/>
        <v>0.12224689294338181</v>
      </c>
    </row>
    <row r="265" spans="1:11" s="10" customFormat="1" ht="12.75">
      <c r="A265" s="55" t="s">
        <v>33</v>
      </c>
      <c r="B265" s="56" t="s">
        <v>487</v>
      </c>
      <c r="C265" s="19" t="s">
        <v>488</v>
      </c>
      <c r="D265" s="20">
        <v>15901100</v>
      </c>
      <c r="E265" s="20">
        <v>15901100</v>
      </c>
      <c r="F265" s="20">
        <v>24749253</v>
      </c>
      <c r="G265" s="44">
        <f t="shared" si="63"/>
        <v>1.556449113583337</v>
      </c>
      <c r="H265" s="22">
        <f t="shared" si="64"/>
        <v>1.556449113583337</v>
      </c>
      <c r="I265" s="57">
        <f t="shared" si="68"/>
        <v>-8848153</v>
      </c>
      <c r="J265" s="47">
        <f t="shared" si="70"/>
        <v>0</v>
      </c>
      <c r="K265" s="59">
        <f t="shared" si="67"/>
        <v>-0.556449113583337</v>
      </c>
    </row>
    <row r="266" spans="1:11" s="10" customFormat="1" ht="12.75">
      <c r="A266" s="55" t="s">
        <v>33</v>
      </c>
      <c r="B266" s="56" t="s">
        <v>489</v>
      </c>
      <c r="C266" s="19" t="s">
        <v>490</v>
      </c>
      <c r="D266" s="20">
        <v>61840000</v>
      </c>
      <c r="E266" s="20">
        <v>61840000</v>
      </c>
      <c r="F266" s="20">
        <v>5615819</v>
      </c>
      <c r="G266" s="44">
        <f t="shared" si="63"/>
        <v>0.09081207956015525</v>
      </c>
      <c r="H266" s="22">
        <f t="shared" si="64"/>
        <v>0.09081207956015525</v>
      </c>
      <c r="I266" s="57">
        <f t="shared" si="68"/>
        <v>0</v>
      </c>
      <c r="J266" s="47">
        <f t="shared" si="70"/>
        <v>56224181</v>
      </c>
      <c r="K266" s="59">
        <f t="shared" si="67"/>
        <v>0.9091879204398448</v>
      </c>
    </row>
    <row r="267" spans="1:11" s="10" customFormat="1" ht="12.75">
      <c r="A267" s="55" t="s">
        <v>33</v>
      </c>
      <c r="B267" s="56" t="s">
        <v>491</v>
      </c>
      <c r="C267" s="19" t="s">
        <v>492</v>
      </c>
      <c r="D267" s="20">
        <v>15537000</v>
      </c>
      <c r="E267" s="20">
        <v>21800932</v>
      </c>
      <c r="F267" s="20">
        <v>15878826</v>
      </c>
      <c r="G267" s="44">
        <f t="shared" si="63"/>
        <v>1.0220007723498745</v>
      </c>
      <c r="H267" s="22">
        <f t="shared" si="64"/>
        <v>0.7283553748986511</v>
      </c>
      <c r="I267" s="57">
        <f t="shared" si="68"/>
        <v>0</v>
      </c>
      <c r="J267" s="47">
        <f t="shared" si="70"/>
        <v>5922106</v>
      </c>
      <c r="K267" s="59">
        <f t="shared" si="67"/>
        <v>0.2716446251013489</v>
      </c>
    </row>
    <row r="268" spans="1:11" s="10" customFormat="1" ht="12.75">
      <c r="A268" s="55" t="s">
        <v>33</v>
      </c>
      <c r="B268" s="56" t="s">
        <v>493</v>
      </c>
      <c r="C268" s="19" t="s">
        <v>494</v>
      </c>
      <c r="D268" s="20">
        <v>48281000</v>
      </c>
      <c r="E268" s="20">
        <v>48281000</v>
      </c>
      <c r="F268" s="20">
        <v>38701643</v>
      </c>
      <c r="G268" s="44">
        <f t="shared" si="63"/>
        <v>0.8015915784677202</v>
      </c>
      <c r="H268" s="22">
        <f t="shared" si="64"/>
        <v>0.8015915784677202</v>
      </c>
      <c r="I268" s="57">
        <f t="shared" si="68"/>
        <v>0</v>
      </c>
      <c r="J268" s="47">
        <f t="shared" si="70"/>
        <v>9579357</v>
      </c>
      <c r="K268" s="59">
        <f t="shared" si="67"/>
        <v>0.19840842153227978</v>
      </c>
    </row>
    <row r="269" spans="1:11" s="10" customFormat="1" ht="12.75">
      <c r="A269" s="55" t="s">
        <v>52</v>
      </c>
      <c r="B269" s="56" t="s">
        <v>495</v>
      </c>
      <c r="C269" s="19" t="s">
        <v>496</v>
      </c>
      <c r="D269" s="20">
        <v>370916000</v>
      </c>
      <c r="E269" s="20">
        <v>370916000</v>
      </c>
      <c r="F269" s="20">
        <v>281169432</v>
      </c>
      <c r="G269" s="44">
        <f t="shared" si="63"/>
        <v>0.7580407208101025</v>
      </c>
      <c r="H269" s="22">
        <f t="shared" si="64"/>
        <v>0.7580407208101025</v>
      </c>
      <c r="I269" s="57">
        <f t="shared" si="68"/>
        <v>0</v>
      </c>
      <c r="J269" s="47">
        <f t="shared" si="70"/>
        <v>89746568</v>
      </c>
      <c r="K269" s="59">
        <f t="shared" si="67"/>
        <v>0.24195927918989743</v>
      </c>
    </row>
    <row r="270" spans="1:11" s="10" customFormat="1" ht="12.75">
      <c r="A270" s="60"/>
      <c r="B270" s="61" t="s">
        <v>497</v>
      </c>
      <c r="C270" s="62"/>
      <c r="D270" s="63">
        <f>SUM(D264:D269)</f>
        <v>543762750</v>
      </c>
      <c r="E270" s="63">
        <f>SUM(E264:E269)</f>
        <v>550026682</v>
      </c>
      <c r="F270" s="63">
        <f>SUM(F264:F269)</f>
        <v>393577805</v>
      </c>
      <c r="G270" s="45">
        <f t="shared" si="63"/>
        <v>0.7238042786123176</v>
      </c>
      <c r="H270" s="30">
        <f t="shared" si="64"/>
        <v>0.7155612952609451</v>
      </c>
      <c r="I270" s="50">
        <f>SUM(I264:I269)</f>
        <v>-8848153</v>
      </c>
      <c r="J270" s="77">
        <f>SUM(J264:J269)</f>
        <v>165297030</v>
      </c>
      <c r="K270" s="64">
        <f t="shared" si="67"/>
        <v>0.2844387047390548</v>
      </c>
    </row>
    <row r="271" spans="1:11" s="10" customFormat="1" ht="12.75">
      <c r="A271" s="55" t="s">
        <v>33</v>
      </c>
      <c r="B271" s="56" t="s">
        <v>498</v>
      </c>
      <c r="C271" s="19" t="s">
        <v>499</v>
      </c>
      <c r="D271" s="20">
        <v>51911000</v>
      </c>
      <c r="E271" s="20">
        <v>68919397</v>
      </c>
      <c r="F271" s="20">
        <v>34126499</v>
      </c>
      <c r="G271" s="44">
        <f t="shared" si="63"/>
        <v>0.6574039991523954</v>
      </c>
      <c r="H271" s="22">
        <f t="shared" si="64"/>
        <v>0.4951653741253714</v>
      </c>
      <c r="I271" s="57">
        <f>IF($F271&gt;$E271,$E271-$F271,0)</f>
        <v>0</v>
      </c>
      <c r="J271" s="47">
        <f>IF($F271&lt;=$E271,$E271-$F271,0)</f>
        <v>34792898</v>
      </c>
      <c r="K271" s="59">
        <f t="shared" si="67"/>
        <v>0.5048346258746286</v>
      </c>
    </row>
    <row r="272" spans="1:11" s="10" customFormat="1" ht="12.75">
      <c r="A272" s="55" t="s">
        <v>33</v>
      </c>
      <c r="B272" s="56" t="s">
        <v>500</v>
      </c>
      <c r="C272" s="19" t="s">
        <v>501</v>
      </c>
      <c r="D272" s="20">
        <v>157672949</v>
      </c>
      <c r="E272" s="20">
        <v>157672949</v>
      </c>
      <c r="F272" s="20">
        <v>67375773</v>
      </c>
      <c r="G272" s="44">
        <f t="shared" si="63"/>
        <v>0.4273134575544725</v>
      </c>
      <c r="H272" s="22">
        <f t="shared" si="64"/>
        <v>0.4273134575544725</v>
      </c>
      <c r="I272" s="57">
        <f>IF($F272&gt;$E272,$E272-$F272,0)</f>
        <v>0</v>
      </c>
      <c r="J272" s="47">
        <f>IF($F272&lt;=$E272,$E272-$F272,0)</f>
        <v>90297176</v>
      </c>
      <c r="K272" s="59">
        <f t="shared" si="67"/>
        <v>0.5726865424455275</v>
      </c>
    </row>
    <row r="273" spans="1:11" s="10" customFormat="1" ht="12.75">
      <c r="A273" s="55" t="s">
        <v>33</v>
      </c>
      <c r="B273" s="56" t="s">
        <v>502</v>
      </c>
      <c r="C273" s="19" t="s">
        <v>503</v>
      </c>
      <c r="D273" s="20">
        <v>152246332</v>
      </c>
      <c r="E273" s="20">
        <v>215643853</v>
      </c>
      <c r="F273" s="20">
        <v>109387894</v>
      </c>
      <c r="G273" s="44">
        <f t="shared" si="63"/>
        <v>0.7184928041484769</v>
      </c>
      <c r="H273" s="22">
        <f t="shared" si="64"/>
        <v>0.5072618230393054</v>
      </c>
      <c r="I273" s="57">
        <f>IF($F273&gt;$E273,$E273-$F273,0)</f>
        <v>0</v>
      </c>
      <c r="J273" s="47">
        <f>IF($F273&lt;=$E273,$E273-$F273,0)</f>
        <v>106255959</v>
      </c>
      <c r="K273" s="59">
        <f t="shared" si="67"/>
        <v>0.49273817696069455</v>
      </c>
    </row>
    <row r="274" spans="1:11" s="10" customFormat="1" ht="12.75">
      <c r="A274" s="55" t="s">
        <v>33</v>
      </c>
      <c r="B274" s="56" t="s">
        <v>504</v>
      </c>
      <c r="C274" s="19" t="s">
        <v>505</v>
      </c>
      <c r="D274" s="20">
        <v>61278300</v>
      </c>
      <c r="E274" s="20">
        <v>61278300</v>
      </c>
      <c r="F274" s="20">
        <v>48673406</v>
      </c>
      <c r="G274" s="44">
        <f t="shared" si="63"/>
        <v>0.7943008536463968</v>
      </c>
      <c r="H274" s="22">
        <f t="shared" si="64"/>
        <v>0.7943008536463968</v>
      </c>
      <c r="I274" s="57">
        <f>IF($F274&gt;$E274,$E274-$F274,0)</f>
        <v>0</v>
      </c>
      <c r="J274" s="47">
        <f>IF($F274&lt;=$E274,$E274-$F274,0)</f>
        <v>12604894</v>
      </c>
      <c r="K274" s="59">
        <f t="shared" si="67"/>
        <v>0.20569914635360315</v>
      </c>
    </row>
    <row r="275" spans="1:11" s="10" customFormat="1" ht="12.75">
      <c r="A275" s="55" t="s">
        <v>52</v>
      </c>
      <c r="B275" s="56" t="s">
        <v>506</v>
      </c>
      <c r="C275" s="19" t="s">
        <v>507</v>
      </c>
      <c r="D275" s="20">
        <v>13189370</v>
      </c>
      <c r="E275" s="20">
        <v>14694370</v>
      </c>
      <c r="F275" s="20">
        <v>2131783</v>
      </c>
      <c r="G275" s="44">
        <f t="shared" si="63"/>
        <v>0.16162887234189352</v>
      </c>
      <c r="H275" s="22">
        <f t="shared" si="64"/>
        <v>0.1450748143676796</v>
      </c>
      <c r="I275" s="57">
        <f>IF($F275&gt;$E275,$E275-$F275,0)</f>
        <v>0</v>
      </c>
      <c r="J275" s="47">
        <f>IF($F275&lt;=$E275,$E275-$F275,0)</f>
        <v>12562587</v>
      </c>
      <c r="K275" s="59">
        <f t="shared" si="67"/>
        <v>0.8549251856323205</v>
      </c>
    </row>
    <row r="276" spans="1:11" s="10" customFormat="1" ht="12.75">
      <c r="A276" s="60"/>
      <c r="B276" s="61" t="s">
        <v>508</v>
      </c>
      <c r="C276" s="62"/>
      <c r="D276" s="63">
        <f>SUM(D271:D275)</f>
        <v>436297951</v>
      </c>
      <c r="E276" s="63">
        <f>SUM(E271:E275)</f>
        <v>518208869</v>
      </c>
      <c r="F276" s="63">
        <f>SUM(F271:F275)</f>
        <v>261695355</v>
      </c>
      <c r="G276" s="45">
        <f t="shared" si="63"/>
        <v>0.5998088104704393</v>
      </c>
      <c r="H276" s="30">
        <f t="shared" si="64"/>
        <v>0.5049997610133531</v>
      </c>
      <c r="I276" s="50">
        <f>SUM(I271:I275)</f>
        <v>0</v>
      </c>
      <c r="J276" s="77">
        <f>SUM(J271:J275)</f>
        <v>256513514</v>
      </c>
      <c r="K276" s="64">
        <f t="shared" si="67"/>
        <v>0.4950002389866469</v>
      </c>
    </row>
    <row r="277" spans="1:11" s="10" customFormat="1" ht="12.75">
      <c r="A277" s="68"/>
      <c r="B277" s="69" t="s">
        <v>509</v>
      </c>
      <c r="C277" s="70"/>
      <c r="D277" s="71">
        <f>SUM(D250:D255,D257:D262,D264:D269,D271:D275)</f>
        <v>3148099526</v>
      </c>
      <c r="E277" s="71">
        <f>SUM(E250:E255,E257:E262,E264:E269,E271:E275)</f>
        <v>3470233555</v>
      </c>
      <c r="F277" s="71">
        <f>SUM(F250:F255,F257:F262,F264:F269,F271:F275)</f>
        <v>2443049004</v>
      </c>
      <c r="G277" s="72">
        <f t="shared" si="63"/>
        <v>0.7760393163630875</v>
      </c>
      <c r="H277" s="73">
        <f t="shared" si="64"/>
        <v>0.704001320164746</v>
      </c>
      <c r="I277" s="50">
        <f>I276+I270+I263+I256</f>
        <v>-17295033</v>
      </c>
      <c r="J277" s="77">
        <f>J276+J270+J263+J256</f>
        <v>1044479584</v>
      </c>
      <c r="K277" s="74">
        <f t="shared" si="67"/>
        <v>0.2959986798352539</v>
      </c>
    </row>
    <row r="278" spans="1:11" s="10" customFormat="1" ht="12.75">
      <c r="A278" s="52"/>
      <c r="B278" s="46"/>
      <c r="C278" s="13"/>
      <c r="D278" s="65"/>
      <c r="E278" s="65"/>
      <c r="F278" s="65"/>
      <c r="G278" s="44"/>
      <c r="H278" s="22"/>
      <c r="I278" s="66"/>
      <c r="J278" s="67"/>
      <c r="K278" s="59"/>
    </row>
    <row r="279" spans="1:11" s="10" customFormat="1" ht="12.75">
      <c r="A279" s="52"/>
      <c r="B279" s="53" t="s">
        <v>510</v>
      </c>
      <c r="C279" s="12"/>
      <c r="D279" s="65"/>
      <c r="E279" s="65"/>
      <c r="F279" s="65"/>
      <c r="G279" s="44"/>
      <c r="H279" s="22"/>
      <c r="I279" s="66"/>
      <c r="J279" s="67"/>
      <c r="K279" s="59"/>
    </row>
    <row r="280" spans="1:11" s="10" customFormat="1" ht="12.75">
      <c r="A280" s="55" t="s">
        <v>33</v>
      </c>
      <c r="B280" s="56" t="s">
        <v>511</v>
      </c>
      <c r="C280" s="19" t="s">
        <v>512</v>
      </c>
      <c r="D280" s="20">
        <v>69442066</v>
      </c>
      <c r="E280" s="20">
        <v>102885246</v>
      </c>
      <c r="F280" s="20">
        <v>147808331</v>
      </c>
      <c r="G280" s="44">
        <f aca="true" t="shared" si="71" ref="G280:G317">IF($D280=0,0,$F280/$D280)</f>
        <v>2.1285128671142934</v>
      </c>
      <c r="H280" s="22">
        <f aca="true" t="shared" si="72" ref="H280:H317">IF($E280=0,0,$F280/$E280)</f>
        <v>1.4366329162492355</v>
      </c>
      <c r="I280" s="57">
        <f aca="true" t="shared" si="73" ref="I280:I309">IF($F280&gt;$E280,$E280-$F280,0)</f>
        <v>-44923085</v>
      </c>
      <c r="J280" s="58">
        <f>IF($F280&lt;=$E280,$E280-$F280,0)</f>
        <v>0</v>
      </c>
      <c r="K280" s="59">
        <f aca="true" t="shared" si="74" ref="K280:K317">IF($E280=0,0,($E280-$F280)/$E280)</f>
        <v>-0.43663291624923556</v>
      </c>
    </row>
    <row r="281" spans="1:11" s="10" customFormat="1" ht="12.75">
      <c r="A281" s="55" t="s">
        <v>33</v>
      </c>
      <c r="B281" s="56" t="s">
        <v>513</v>
      </c>
      <c r="C281" s="19" t="s">
        <v>514</v>
      </c>
      <c r="D281" s="20">
        <v>119860000</v>
      </c>
      <c r="E281" s="20">
        <v>119860000</v>
      </c>
      <c r="F281" s="20">
        <v>55526862</v>
      </c>
      <c r="G281" s="44">
        <f t="shared" si="71"/>
        <v>0.4632643250458869</v>
      </c>
      <c r="H281" s="22">
        <f t="shared" si="72"/>
        <v>0.4632643250458869</v>
      </c>
      <c r="I281" s="57">
        <f t="shared" si="73"/>
        <v>0</v>
      </c>
      <c r="J281" s="58">
        <f>IF($F281&lt;=$E281,$E281-$F281,0)</f>
        <v>64333138</v>
      </c>
      <c r="K281" s="59">
        <f t="shared" si="74"/>
        <v>0.5367356749541131</v>
      </c>
    </row>
    <row r="282" spans="1:11" s="10" customFormat="1" ht="12.75">
      <c r="A282" s="55" t="s">
        <v>33</v>
      </c>
      <c r="B282" s="56" t="s">
        <v>515</v>
      </c>
      <c r="C282" s="19" t="s">
        <v>516</v>
      </c>
      <c r="D282" s="20">
        <v>109267155</v>
      </c>
      <c r="E282" s="20">
        <v>109267155</v>
      </c>
      <c r="F282" s="20">
        <v>71929936</v>
      </c>
      <c r="G282" s="44">
        <f t="shared" si="71"/>
        <v>0.6582942147619749</v>
      </c>
      <c r="H282" s="22">
        <f t="shared" si="72"/>
        <v>0.6582942147619749</v>
      </c>
      <c r="I282" s="57">
        <f t="shared" si="73"/>
        <v>0</v>
      </c>
      <c r="J282" s="58">
        <f>IF($F282&lt;=$E282,$E282-$F282,0)</f>
        <v>37337219</v>
      </c>
      <c r="K282" s="59">
        <f t="shared" si="74"/>
        <v>0.3417057852380251</v>
      </c>
    </row>
    <row r="283" spans="1:11" s="10" customFormat="1" ht="12.75">
      <c r="A283" s="55" t="s">
        <v>52</v>
      </c>
      <c r="B283" s="56" t="s">
        <v>517</v>
      </c>
      <c r="C283" s="19" t="s">
        <v>518</v>
      </c>
      <c r="D283" s="20">
        <v>1000000</v>
      </c>
      <c r="E283" s="20">
        <v>1000000</v>
      </c>
      <c r="F283" s="20">
        <v>1421541</v>
      </c>
      <c r="G283" s="44">
        <f t="shared" si="71"/>
        <v>1.421541</v>
      </c>
      <c r="H283" s="22">
        <f t="shared" si="72"/>
        <v>1.421541</v>
      </c>
      <c r="I283" s="57">
        <f t="shared" si="73"/>
        <v>-421541</v>
      </c>
      <c r="J283" s="58">
        <f>IF($F283&lt;=$E283,$E283-$F283,0)</f>
        <v>0</v>
      </c>
      <c r="K283" s="59">
        <f t="shared" si="74"/>
        <v>-0.421541</v>
      </c>
    </row>
    <row r="284" spans="1:11" s="10" customFormat="1" ht="12.75">
      <c r="A284" s="60"/>
      <c r="B284" s="61" t="s">
        <v>519</v>
      </c>
      <c r="C284" s="62"/>
      <c r="D284" s="63">
        <f>SUM(D280:D283)</f>
        <v>299569221</v>
      </c>
      <c r="E284" s="63">
        <f>SUM(E280:E283)</f>
        <v>333012401</v>
      </c>
      <c r="F284" s="63">
        <f>SUM(F280:F283)</f>
        <v>276686670</v>
      </c>
      <c r="G284" s="45">
        <f t="shared" si="71"/>
        <v>0.9236151466975975</v>
      </c>
      <c r="H284" s="30">
        <f t="shared" si="72"/>
        <v>0.830859959476404</v>
      </c>
      <c r="I284" s="50">
        <f>SUM(I280:I283)</f>
        <v>-45344626</v>
      </c>
      <c r="J284" s="77">
        <f>SUM(J280:J283)</f>
        <v>101670357</v>
      </c>
      <c r="K284" s="64">
        <f t="shared" si="74"/>
        <v>0.169140040523596</v>
      </c>
    </row>
    <row r="285" spans="1:11" s="10" customFormat="1" ht="12.75">
      <c r="A285" s="55" t="s">
        <v>33</v>
      </c>
      <c r="B285" s="56" t="s">
        <v>520</v>
      </c>
      <c r="C285" s="19" t="s">
        <v>521</v>
      </c>
      <c r="D285" s="20">
        <v>9513000</v>
      </c>
      <c r="E285" s="20">
        <v>9513000</v>
      </c>
      <c r="F285" s="20">
        <v>1892157</v>
      </c>
      <c r="G285" s="44">
        <f t="shared" si="71"/>
        <v>0.19890223904131188</v>
      </c>
      <c r="H285" s="22">
        <f t="shared" si="72"/>
        <v>0.19890223904131188</v>
      </c>
      <c r="I285" s="57">
        <f t="shared" si="73"/>
        <v>0</v>
      </c>
      <c r="J285" s="58">
        <f aca="true" t="shared" si="75" ref="J285:J291">IF($F285&lt;=$E285,$E285-$F285,0)</f>
        <v>7620843</v>
      </c>
      <c r="K285" s="59">
        <f t="shared" si="74"/>
        <v>0.8010977609586881</v>
      </c>
    </row>
    <row r="286" spans="1:11" s="10" customFormat="1" ht="12.75">
      <c r="A286" s="55" t="s">
        <v>33</v>
      </c>
      <c r="B286" s="56" t="s">
        <v>522</v>
      </c>
      <c r="C286" s="19" t="s">
        <v>523</v>
      </c>
      <c r="D286" s="20">
        <v>67310000</v>
      </c>
      <c r="E286" s="20">
        <v>62310000</v>
      </c>
      <c r="F286" s="20">
        <v>18566969</v>
      </c>
      <c r="G286" s="44">
        <f t="shared" si="71"/>
        <v>0.27584265339474073</v>
      </c>
      <c r="H286" s="22">
        <f t="shared" si="72"/>
        <v>0.29797735515968543</v>
      </c>
      <c r="I286" s="57">
        <f t="shared" si="73"/>
        <v>0</v>
      </c>
      <c r="J286" s="58">
        <f t="shared" si="75"/>
        <v>43743031</v>
      </c>
      <c r="K286" s="59">
        <f t="shared" si="74"/>
        <v>0.7020226448403145</v>
      </c>
    </row>
    <row r="287" spans="1:11" s="10" customFormat="1" ht="12.75">
      <c r="A287" s="55" t="s">
        <v>33</v>
      </c>
      <c r="B287" s="56" t="s">
        <v>524</v>
      </c>
      <c r="C287" s="19" t="s">
        <v>525</v>
      </c>
      <c r="D287" s="20">
        <v>14031000</v>
      </c>
      <c r="E287" s="20">
        <v>14031000</v>
      </c>
      <c r="F287" s="20">
        <v>14747139</v>
      </c>
      <c r="G287" s="44">
        <f t="shared" si="71"/>
        <v>1.0510397690827453</v>
      </c>
      <c r="H287" s="22">
        <f t="shared" si="72"/>
        <v>1.0510397690827453</v>
      </c>
      <c r="I287" s="57">
        <f t="shared" si="73"/>
        <v>-716139</v>
      </c>
      <c r="J287" s="58">
        <f t="shared" si="75"/>
        <v>0</v>
      </c>
      <c r="K287" s="59">
        <f t="shared" si="74"/>
        <v>-0.05103976908274535</v>
      </c>
    </row>
    <row r="288" spans="1:11" s="10" customFormat="1" ht="12.75">
      <c r="A288" s="55" t="s">
        <v>33</v>
      </c>
      <c r="B288" s="56" t="s">
        <v>526</v>
      </c>
      <c r="C288" s="19" t="s">
        <v>527</v>
      </c>
      <c r="D288" s="20">
        <v>15828000</v>
      </c>
      <c r="E288" s="20">
        <v>15828000</v>
      </c>
      <c r="F288" s="20">
        <v>14088406</v>
      </c>
      <c r="G288" s="44">
        <f t="shared" si="71"/>
        <v>0.8900938842557493</v>
      </c>
      <c r="H288" s="22">
        <f t="shared" si="72"/>
        <v>0.8900938842557493</v>
      </c>
      <c r="I288" s="57">
        <f t="shared" si="73"/>
        <v>0</v>
      </c>
      <c r="J288" s="58">
        <f t="shared" si="75"/>
        <v>1739594</v>
      </c>
      <c r="K288" s="59">
        <f t="shared" si="74"/>
        <v>0.1099061157442507</v>
      </c>
    </row>
    <row r="289" spans="1:11" s="10" customFormat="1" ht="12.75">
      <c r="A289" s="55" t="s">
        <v>33</v>
      </c>
      <c r="B289" s="56" t="s">
        <v>528</v>
      </c>
      <c r="C289" s="19" t="s">
        <v>529</v>
      </c>
      <c r="D289" s="20">
        <v>15381000</v>
      </c>
      <c r="E289" s="20">
        <v>15381000</v>
      </c>
      <c r="F289" s="20">
        <v>14352607</v>
      </c>
      <c r="G289" s="44">
        <f t="shared" si="71"/>
        <v>0.933138742604512</v>
      </c>
      <c r="H289" s="22">
        <f t="shared" si="72"/>
        <v>0.933138742604512</v>
      </c>
      <c r="I289" s="57">
        <f t="shared" si="73"/>
        <v>0</v>
      </c>
      <c r="J289" s="58">
        <f t="shared" si="75"/>
        <v>1028393</v>
      </c>
      <c r="K289" s="59">
        <f t="shared" si="74"/>
        <v>0.06686125739548794</v>
      </c>
    </row>
    <row r="290" spans="1:11" s="10" customFormat="1" ht="12.75">
      <c r="A290" s="55" t="s">
        <v>33</v>
      </c>
      <c r="B290" s="56" t="s">
        <v>530</v>
      </c>
      <c r="C290" s="19" t="s">
        <v>531</v>
      </c>
      <c r="D290" s="20">
        <v>10133000</v>
      </c>
      <c r="E290" s="20">
        <v>11913000</v>
      </c>
      <c r="F290" s="20">
        <v>4321397</v>
      </c>
      <c r="G290" s="44">
        <f t="shared" si="71"/>
        <v>0.4264676798578901</v>
      </c>
      <c r="H290" s="22">
        <f t="shared" si="72"/>
        <v>0.3627463275413414</v>
      </c>
      <c r="I290" s="57">
        <f t="shared" si="73"/>
        <v>0</v>
      </c>
      <c r="J290" s="58">
        <f t="shared" si="75"/>
        <v>7591603</v>
      </c>
      <c r="K290" s="59">
        <f t="shared" si="74"/>
        <v>0.6372536724586586</v>
      </c>
    </row>
    <row r="291" spans="1:11" s="10" customFormat="1" ht="12.75">
      <c r="A291" s="55" t="s">
        <v>52</v>
      </c>
      <c r="B291" s="56" t="s">
        <v>532</v>
      </c>
      <c r="C291" s="19" t="s">
        <v>533</v>
      </c>
      <c r="D291" s="20">
        <v>1495150</v>
      </c>
      <c r="E291" s="20">
        <v>1495150</v>
      </c>
      <c r="F291" s="20">
        <v>870892</v>
      </c>
      <c r="G291" s="44">
        <f t="shared" si="71"/>
        <v>0.5824780122395746</v>
      </c>
      <c r="H291" s="22">
        <f t="shared" si="72"/>
        <v>0.5824780122395746</v>
      </c>
      <c r="I291" s="57">
        <f t="shared" si="73"/>
        <v>0</v>
      </c>
      <c r="J291" s="58">
        <f t="shared" si="75"/>
        <v>624258</v>
      </c>
      <c r="K291" s="59">
        <f t="shared" si="74"/>
        <v>0.4175219877604254</v>
      </c>
    </row>
    <row r="292" spans="1:11" s="10" customFormat="1" ht="12.75">
      <c r="A292" s="60"/>
      <c r="B292" s="61" t="s">
        <v>534</v>
      </c>
      <c r="C292" s="62"/>
      <c r="D292" s="63">
        <f>SUM(D285:D291)</f>
        <v>133691150</v>
      </c>
      <c r="E292" s="63">
        <f>SUM(E285:E291)</f>
        <v>130471150</v>
      </c>
      <c r="F292" s="63">
        <f>SUM(F285:F291)</f>
        <v>68839567</v>
      </c>
      <c r="G292" s="45">
        <f t="shared" si="71"/>
        <v>0.5149149139640133</v>
      </c>
      <c r="H292" s="30">
        <f t="shared" si="72"/>
        <v>0.5276229036074258</v>
      </c>
      <c r="I292" s="50">
        <f>SUM(I285:I291)</f>
        <v>-716139</v>
      </c>
      <c r="J292" s="77">
        <f>SUM(J285:J291)</f>
        <v>62347722</v>
      </c>
      <c r="K292" s="64">
        <f t="shared" si="74"/>
        <v>0.47237709639257414</v>
      </c>
    </row>
    <row r="293" spans="1:11" s="10" customFormat="1" ht="12.75">
      <c r="A293" s="55" t="s">
        <v>33</v>
      </c>
      <c r="B293" s="56" t="s">
        <v>535</v>
      </c>
      <c r="C293" s="19" t="s">
        <v>536</v>
      </c>
      <c r="D293" s="20">
        <v>0</v>
      </c>
      <c r="E293" s="20">
        <v>0</v>
      </c>
      <c r="F293" s="20">
        <v>455238</v>
      </c>
      <c r="G293" s="44">
        <f t="shared" si="71"/>
        <v>0</v>
      </c>
      <c r="H293" s="22">
        <f t="shared" si="72"/>
        <v>0</v>
      </c>
      <c r="I293" s="57">
        <f t="shared" si="73"/>
        <v>-455238</v>
      </c>
      <c r="J293" s="58">
        <f aca="true" t="shared" si="76" ref="J293:J301">IF($F293&lt;=$E293,$E293-$F293,0)</f>
        <v>0</v>
      </c>
      <c r="K293" s="59">
        <f t="shared" si="74"/>
        <v>0</v>
      </c>
    </row>
    <row r="294" spans="1:11" s="10" customFormat="1" ht="12.75">
      <c r="A294" s="55" t="s">
        <v>33</v>
      </c>
      <c r="B294" s="56" t="s">
        <v>537</v>
      </c>
      <c r="C294" s="19" t="s">
        <v>538</v>
      </c>
      <c r="D294" s="20">
        <v>61857000</v>
      </c>
      <c r="E294" s="20">
        <v>61857000</v>
      </c>
      <c r="F294" s="20">
        <v>52222428</v>
      </c>
      <c r="G294" s="44">
        <f t="shared" si="71"/>
        <v>0.8442444347446529</v>
      </c>
      <c r="H294" s="22">
        <f t="shared" si="72"/>
        <v>0.8442444347446529</v>
      </c>
      <c r="I294" s="57">
        <f t="shared" si="73"/>
        <v>0</v>
      </c>
      <c r="J294" s="58">
        <f t="shared" si="76"/>
        <v>9634572</v>
      </c>
      <c r="K294" s="59">
        <f t="shared" si="74"/>
        <v>0.155755565255347</v>
      </c>
    </row>
    <row r="295" spans="1:11" s="10" customFormat="1" ht="12.75">
      <c r="A295" s="55" t="s">
        <v>33</v>
      </c>
      <c r="B295" s="56" t="s">
        <v>539</v>
      </c>
      <c r="C295" s="19" t="s">
        <v>540</v>
      </c>
      <c r="D295" s="20">
        <v>24120129</v>
      </c>
      <c r="E295" s="20">
        <v>23414283</v>
      </c>
      <c r="F295" s="20">
        <v>10012504</v>
      </c>
      <c r="G295" s="44">
        <f t="shared" si="71"/>
        <v>0.4151098860209247</v>
      </c>
      <c r="H295" s="22">
        <f t="shared" si="72"/>
        <v>0.4276237713535794</v>
      </c>
      <c r="I295" s="57">
        <f t="shared" si="73"/>
        <v>0</v>
      </c>
      <c r="J295" s="58">
        <f t="shared" si="76"/>
        <v>13401779</v>
      </c>
      <c r="K295" s="59">
        <f t="shared" si="74"/>
        <v>0.5723762286464207</v>
      </c>
    </row>
    <row r="296" spans="1:11" s="10" customFormat="1" ht="12.75">
      <c r="A296" s="55" t="s">
        <v>33</v>
      </c>
      <c r="B296" s="56" t="s">
        <v>541</v>
      </c>
      <c r="C296" s="19" t="s">
        <v>542</v>
      </c>
      <c r="D296" s="20">
        <v>9574000</v>
      </c>
      <c r="E296" s="20">
        <v>9574000</v>
      </c>
      <c r="F296" s="20">
        <v>14480108</v>
      </c>
      <c r="G296" s="44">
        <f t="shared" si="71"/>
        <v>1.5124407771046584</v>
      </c>
      <c r="H296" s="22">
        <f t="shared" si="72"/>
        <v>1.5124407771046584</v>
      </c>
      <c r="I296" s="57">
        <f t="shared" si="73"/>
        <v>-4906108</v>
      </c>
      <c r="J296" s="58">
        <f t="shared" si="76"/>
        <v>0</v>
      </c>
      <c r="K296" s="59">
        <f t="shared" si="74"/>
        <v>-0.5124407771046584</v>
      </c>
    </row>
    <row r="297" spans="1:11" s="10" customFormat="1" ht="12.75">
      <c r="A297" s="55" t="s">
        <v>33</v>
      </c>
      <c r="B297" s="56" t="s">
        <v>543</v>
      </c>
      <c r="C297" s="19" t="s">
        <v>544</v>
      </c>
      <c r="D297" s="20">
        <v>9911000</v>
      </c>
      <c r="E297" s="20">
        <v>9911000</v>
      </c>
      <c r="F297" s="20">
        <v>808090</v>
      </c>
      <c r="G297" s="44">
        <f t="shared" si="71"/>
        <v>0.08153465846029664</v>
      </c>
      <c r="H297" s="22">
        <f t="shared" si="72"/>
        <v>0.08153465846029664</v>
      </c>
      <c r="I297" s="57">
        <f t="shared" si="73"/>
        <v>0</v>
      </c>
      <c r="J297" s="58">
        <f t="shared" si="76"/>
        <v>9102910</v>
      </c>
      <c r="K297" s="59">
        <f t="shared" si="74"/>
        <v>0.9184653415397034</v>
      </c>
    </row>
    <row r="298" spans="1:11" s="10" customFormat="1" ht="12.75">
      <c r="A298" s="55" t="s">
        <v>33</v>
      </c>
      <c r="B298" s="56" t="s">
        <v>545</v>
      </c>
      <c r="C298" s="19" t="s">
        <v>546</v>
      </c>
      <c r="D298" s="20">
        <v>39913911</v>
      </c>
      <c r="E298" s="20">
        <v>39913911</v>
      </c>
      <c r="F298" s="20">
        <v>32314392</v>
      </c>
      <c r="G298" s="44">
        <f t="shared" si="71"/>
        <v>0.8096022461943155</v>
      </c>
      <c r="H298" s="22">
        <f t="shared" si="72"/>
        <v>0.8096022461943155</v>
      </c>
      <c r="I298" s="57">
        <f t="shared" si="73"/>
        <v>0</v>
      </c>
      <c r="J298" s="58">
        <f t="shared" si="76"/>
        <v>7599519</v>
      </c>
      <c r="K298" s="59">
        <f t="shared" si="74"/>
        <v>0.19039775380568444</v>
      </c>
    </row>
    <row r="299" spans="1:11" s="10" customFormat="1" ht="12.75">
      <c r="A299" s="55" t="s">
        <v>33</v>
      </c>
      <c r="B299" s="56" t="s">
        <v>547</v>
      </c>
      <c r="C299" s="19" t="s">
        <v>548</v>
      </c>
      <c r="D299" s="20">
        <v>16378325</v>
      </c>
      <c r="E299" s="20">
        <v>16378325</v>
      </c>
      <c r="F299" s="20">
        <v>12487399</v>
      </c>
      <c r="G299" s="44">
        <f t="shared" si="71"/>
        <v>0.7624344369769191</v>
      </c>
      <c r="H299" s="22">
        <f t="shared" si="72"/>
        <v>0.7624344369769191</v>
      </c>
      <c r="I299" s="57">
        <f t="shared" si="73"/>
        <v>0</v>
      </c>
      <c r="J299" s="58">
        <f t="shared" si="76"/>
        <v>3890926</v>
      </c>
      <c r="K299" s="59">
        <f t="shared" si="74"/>
        <v>0.23756556302308082</v>
      </c>
    </row>
    <row r="300" spans="1:11" s="10" customFormat="1" ht="12.75">
      <c r="A300" s="55" t="s">
        <v>33</v>
      </c>
      <c r="B300" s="56" t="s">
        <v>549</v>
      </c>
      <c r="C300" s="19" t="s">
        <v>550</v>
      </c>
      <c r="D300" s="20">
        <v>27199000</v>
      </c>
      <c r="E300" s="20">
        <v>27199000</v>
      </c>
      <c r="F300" s="20">
        <v>694190</v>
      </c>
      <c r="G300" s="44">
        <f t="shared" si="71"/>
        <v>0.02552262950843781</v>
      </c>
      <c r="H300" s="22">
        <f t="shared" si="72"/>
        <v>0.02552262950843781</v>
      </c>
      <c r="I300" s="57">
        <f t="shared" si="73"/>
        <v>0</v>
      </c>
      <c r="J300" s="58">
        <f t="shared" si="76"/>
        <v>26504810</v>
      </c>
      <c r="K300" s="59">
        <f t="shared" si="74"/>
        <v>0.9744773704915622</v>
      </c>
    </row>
    <row r="301" spans="1:11" s="10" customFormat="1" ht="12.75">
      <c r="A301" s="55" t="s">
        <v>52</v>
      </c>
      <c r="B301" s="56" t="s">
        <v>551</v>
      </c>
      <c r="C301" s="19" t="s">
        <v>552</v>
      </c>
      <c r="D301" s="20">
        <v>0</v>
      </c>
      <c r="E301" s="20">
        <v>0</v>
      </c>
      <c r="F301" s="20">
        <v>61998</v>
      </c>
      <c r="G301" s="44">
        <f t="shared" si="71"/>
        <v>0</v>
      </c>
      <c r="H301" s="22">
        <f t="shared" si="72"/>
        <v>0</v>
      </c>
      <c r="I301" s="57">
        <f t="shared" si="73"/>
        <v>-61998</v>
      </c>
      <c r="J301" s="58">
        <f t="shared" si="76"/>
        <v>0</v>
      </c>
      <c r="K301" s="59">
        <f t="shared" si="74"/>
        <v>0</v>
      </c>
    </row>
    <row r="302" spans="1:11" s="10" customFormat="1" ht="12.75">
      <c r="A302" s="60"/>
      <c r="B302" s="61" t="s">
        <v>553</v>
      </c>
      <c r="C302" s="62"/>
      <c r="D302" s="63">
        <f>SUM(D293:D301)</f>
        <v>188953365</v>
      </c>
      <c r="E302" s="63">
        <f>SUM(E293:E301)</f>
        <v>188247519</v>
      </c>
      <c r="F302" s="63">
        <f>SUM(F293:F301)</f>
        <v>123536347</v>
      </c>
      <c r="G302" s="45">
        <f t="shared" si="71"/>
        <v>0.6537927863840901</v>
      </c>
      <c r="H302" s="30">
        <f t="shared" si="72"/>
        <v>0.6562442238614576</v>
      </c>
      <c r="I302" s="50">
        <f>SUM(I293:I301)</f>
        <v>-5423344</v>
      </c>
      <c r="J302" s="77">
        <f>SUM(J293:J301)</f>
        <v>70134516</v>
      </c>
      <c r="K302" s="64">
        <f t="shared" si="74"/>
        <v>0.34375577613854236</v>
      </c>
    </row>
    <row r="303" spans="1:11" s="10" customFormat="1" ht="12.75">
      <c r="A303" s="55" t="s">
        <v>33</v>
      </c>
      <c r="B303" s="56" t="s">
        <v>554</v>
      </c>
      <c r="C303" s="19" t="s">
        <v>555</v>
      </c>
      <c r="D303" s="20">
        <v>11494000</v>
      </c>
      <c r="E303" s="20">
        <v>11494000</v>
      </c>
      <c r="F303" s="20">
        <v>5683868</v>
      </c>
      <c r="G303" s="44">
        <f t="shared" si="71"/>
        <v>0.4945073951626936</v>
      </c>
      <c r="H303" s="22">
        <f t="shared" si="72"/>
        <v>0.4945073951626936</v>
      </c>
      <c r="I303" s="57">
        <f t="shared" si="73"/>
        <v>0</v>
      </c>
      <c r="J303" s="58">
        <f aca="true" t="shared" si="77" ref="J303:J309">IF($F303&lt;=$E303,$E303-$F303,0)</f>
        <v>5810132</v>
      </c>
      <c r="K303" s="59">
        <f t="shared" si="74"/>
        <v>0.5054926048373064</v>
      </c>
    </row>
    <row r="304" spans="1:11" s="10" customFormat="1" ht="12.75">
      <c r="A304" s="55" t="s">
        <v>33</v>
      </c>
      <c r="B304" s="56" t="s">
        <v>556</v>
      </c>
      <c r="C304" s="19" t="s">
        <v>557</v>
      </c>
      <c r="D304" s="20">
        <v>27978150</v>
      </c>
      <c r="E304" s="20">
        <v>27978150</v>
      </c>
      <c r="F304" s="20">
        <v>21937030</v>
      </c>
      <c r="G304" s="44">
        <f t="shared" si="71"/>
        <v>0.7840772174000068</v>
      </c>
      <c r="H304" s="22">
        <f t="shared" si="72"/>
        <v>0.7840772174000068</v>
      </c>
      <c r="I304" s="57">
        <f t="shared" si="73"/>
        <v>0</v>
      </c>
      <c r="J304" s="58">
        <f t="shared" si="77"/>
        <v>6041120</v>
      </c>
      <c r="K304" s="59">
        <f t="shared" si="74"/>
        <v>0.2159227825999932</v>
      </c>
    </row>
    <row r="305" spans="1:11" s="10" customFormat="1" ht="12.75">
      <c r="A305" s="55" t="s">
        <v>33</v>
      </c>
      <c r="B305" s="56" t="s">
        <v>558</v>
      </c>
      <c r="C305" s="19" t="s">
        <v>559</v>
      </c>
      <c r="D305" s="20">
        <v>81027579</v>
      </c>
      <c r="E305" s="20">
        <v>81027579</v>
      </c>
      <c r="F305" s="20">
        <v>58309687</v>
      </c>
      <c r="G305" s="44">
        <f t="shared" si="71"/>
        <v>0.7196276591208531</v>
      </c>
      <c r="H305" s="22">
        <f t="shared" si="72"/>
        <v>0.7196276591208531</v>
      </c>
      <c r="I305" s="57">
        <f t="shared" si="73"/>
        <v>0</v>
      </c>
      <c r="J305" s="58">
        <f t="shared" si="77"/>
        <v>22717892</v>
      </c>
      <c r="K305" s="59">
        <f t="shared" si="74"/>
        <v>0.28037234087914686</v>
      </c>
    </row>
    <row r="306" spans="1:11" s="10" customFormat="1" ht="12.75">
      <c r="A306" s="55" t="s">
        <v>33</v>
      </c>
      <c r="B306" s="56" t="s">
        <v>560</v>
      </c>
      <c r="C306" s="19" t="s">
        <v>561</v>
      </c>
      <c r="D306" s="20">
        <v>17535000</v>
      </c>
      <c r="E306" s="20">
        <v>17535000</v>
      </c>
      <c r="F306" s="20">
        <v>18793020</v>
      </c>
      <c r="G306" s="44">
        <f t="shared" si="71"/>
        <v>1.0717433704020531</v>
      </c>
      <c r="H306" s="22">
        <f t="shared" si="72"/>
        <v>1.0717433704020531</v>
      </c>
      <c r="I306" s="57">
        <f t="shared" si="73"/>
        <v>-1258020</v>
      </c>
      <c r="J306" s="58">
        <f t="shared" si="77"/>
        <v>0</v>
      </c>
      <c r="K306" s="59">
        <f t="shared" si="74"/>
        <v>-0.07174337040205303</v>
      </c>
    </row>
    <row r="307" spans="1:11" s="10" customFormat="1" ht="12.75">
      <c r="A307" s="55" t="s">
        <v>33</v>
      </c>
      <c r="B307" s="56" t="s">
        <v>562</v>
      </c>
      <c r="C307" s="19" t="s">
        <v>563</v>
      </c>
      <c r="D307" s="20">
        <v>52898180</v>
      </c>
      <c r="E307" s="20">
        <v>52898180</v>
      </c>
      <c r="F307" s="20">
        <v>12233397</v>
      </c>
      <c r="G307" s="44">
        <f t="shared" si="71"/>
        <v>0.2312630982767271</v>
      </c>
      <c r="H307" s="22">
        <f t="shared" si="72"/>
        <v>0.2312630982767271</v>
      </c>
      <c r="I307" s="57">
        <f t="shared" si="73"/>
        <v>0</v>
      </c>
      <c r="J307" s="58">
        <f t="shared" si="77"/>
        <v>40664783</v>
      </c>
      <c r="K307" s="59">
        <f t="shared" si="74"/>
        <v>0.7687369017232729</v>
      </c>
    </row>
    <row r="308" spans="1:11" s="10" customFormat="1" ht="12.75">
      <c r="A308" s="55" t="s">
        <v>33</v>
      </c>
      <c r="B308" s="56" t="s">
        <v>564</v>
      </c>
      <c r="C308" s="19" t="s">
        <v>565</v>
      </c>
      <c r="D308" s="20">
        <v>10003300</v>
      </c>
      <c r="E308" s="20">
        <v>10003300</v>
      </c>
      <c r="F308" s="20">
        <v>6162498</v>
      </c>
      <c r="G308" s="44">
        <f t="shared" si="71"/>
        <v>0.6160465046534643</v>
      </c>
      <c r="H308" s="22">
        <f t="shared" si="72"/>
        <v>0.6160465046534643</v>
      </c>
      <c r="I308" s="57">
        <f t="shared" si="73"/>
        <v>0</v>
      </c>
      <c r="J308" s="58">
        <f t="shared" si="77"/>
        <v>3840802</v>
      </c>
      <c r="K308" s="59">
        <f t="shared" si="74"/>
        <v>0.38395349534653567</v>
      </c>
    </row>
    <row r="309" spans="1:11" s="10" customFormat="1" ht="12.75">
      <c r="A309" s="55" t="s">
        <v>52</v>
      </c>
      <c r="B309" s="56" t="s">
        <v>566</v>
      </c>
      <c r="C309" s="19" t="s">
        <v>567</v>
      </c>
      <c r="D309" s="20">
        <v>11986550</v>
      </c>
      <c r="E309" s="20">
        <v>11986550</v>
      </c>
      <c r="F309" s="20">
        <v>10447676</v>
      </c>
      <c r="G309" s="44">
        <f t="shared" si="71"/>
        <v>0.8716166036098794</v>
      </c>
      <c r="H309" s="22">
        <f t="shared" si="72"/>
        <v>0.8716166036098794</v>
      </c>
      <c r="I309" s="57">
        <f t="shared" si="73"/>
        <v>0</v>
      </c>
      <c r="J309" s="58">
        <f t="shared" si="77"/>
        <v>1538874</v>
      </c>
      <c r="K309" s="59">
        <f t="shared" si="74"/>
        <v>0.12838339639012059</v>
      </c>
    </row>
    <row r="310" spans="1:11" s="10" customFormat="1" ht="12.75">
      <c r="A310" s="60"/>
      <c r="B310" s="61" t="s">
        <v>568</v>
      </c>
      <c r="C310" s="62"/>
      <c r="D310" s="63">
        <f>SUM(D303:D309)</f>
        <v>212922759</v>
      </c>
      <c r="E310" s="63">
        <f>SUM(E303:E309)</f>
        <v>212922759</v>
      </c>
      <c r="F310" s="63">
        <f>SUM(F303:F309)</f>
        <v>133567176</v>
      </c>
      <c r="G310" s="45">
        <f t="shared" si="71"/>
        <v>0.6273034250885318</v>
      </c>
      <c r="H310" s="30">
        <f t="shared" si="72"/>
        <v>0.6273034250885318</v>
      </c>
      <c r="I310" s="50">
        <f>SUM(I303:I309)</f>
        <v>-1258020</v>
      </c>
      <c r="J310" s="77">
        <f>SUM(J303:J309)</f>
        <v>80613603</v>
      </c>
      <c r="K310" s="64">
        <f t="shared" si="74"/>
        <v>0.37269657491146824</v>
      </c>
    </row>
    <row r="311" spans="1:11" s="10" customFormat="1" ht="12.75">
      <c r="A311" s="55" t="s">
        <v>33</v>
      </c>
      <c r="B311" s="56" t="s">
        <v>569</v>
      </c>
      <c r="C311" s="19" t="s">
        <v>570</v>
      </c>
      <c r="D311" s="20">
        <v>285010000</v>
      </c>
      <c r="E311" s="20">
        <v>258470181</v>
      </c>
      <c r="F311" s="20">
        <v>174605446</v>
      </c>
      <c r="G311" s="44">
        <f t="shared" si="71"/>
        <v>0.6126291919581769</v>
      </c>
      <c r="H311" s="22">
        <f t="shared" si="72"/>
        <v>0.6755341963412019</v>
      </c>
      <c r="I311" s="57">
        <f>IF($F311&gt;$E311,$E311-$F311,0)</f>
        <v>0</v>
      </c>
      <c r="J311" s="58">
        <f>IF($F311&lt;=$E311,$E311-$F311,0)</f>
        <v>83864735</v>
      </c>
      <c r="K311" s="59">
        <f t="shared" si="74"/>
        <v>0.32446580365879807</v>
      </c>
    </row>
    <row r="312" spans="1:11" s="10" customFormat="1" ht="12.75">
      <c r="A312" s="55" t="s">
        <v>33</v>
      </c>
      <c r="B312" s="56" t="s">
        <v>571</v>
      </c>
      <c r="C312" s="19" t="s">
        <v>572</v>
      </c>
      <c r="D312" s="20">
        <v>75518000</v>
      </c>
      <c r="E312" s="20">
        <v>75518000</v>
      </c>
      <c r="F312" s="20">
        <v>36954247</v>
      </c>
      <c r="G312" s="44">
        <f t="shared" si="71"/>
        <v>0.4893435604756482</v>
      </c>
      <c r="H312" s="22">
        <f t="shared" si="72"/>
        <v>0.4893435604756482</v>
      </c>
      <c r="I312" s="57">
        <f>IF($F312&gt;$E312,$E312-$F312,0)</f>
        <v>0</v>
      </c>
      <c r="J312" s="58">
        <f>IF($F312&lt;=$E312,$E312-$F312,0)</f>
        <v>38563753</v>
      </c>
      <c r="K312" s="59">
        <f t="shared" si="74"/>
        <v>0.5106564395243518</v>
      </c>
    </row>
    <row r="313" spans="1:11" s="10" customFormat="1" ht="12.75">
      <c r="A313" s="55" t="s">
        <v>33</v>
      </c>
      <c r="B313" s="56" t="s">
        <v>573</v>
      </c>
      <c r="C313" s="19" t="s">
        <v>574</v>
      </c>
      <c r="D313" s="20">
        <v>0</v>
      </c>
      <c r="E313" s="20">
        <v>0</v>
      </c>
      <c r="F313" s="20">
        <v>10448027</v>
      </c>
      <c r="G313" s="44">
        <f t="shared" si="71"/>
        <v>0</v>
      </c>
      <c r="H313" s="22">
        <f t="shared" si="72"/>
        <v>0</v>
      </c>
      <c r="I313" s="57">
        <f>IF($F313&gt;$E313,$E313-$F313,0)</f>
        <v>-10448027</v>
      </c>
      <c r="J313" s="58">
        <f>IF($F313&lt;=$E313,$E313-$F313,0)</f>
        <v>0</v>
      </c>
      <c r="K313" s="59">
        <f t="shared" si="74"/>
        <v>0</v>
      </c>
    </row>
    <row r="314" spans="1:11" s="10" customFormat="1" ht="12.75">
      <c r="A314" s="55" t="s">
        <v>33</v>
      </c>
      <c r="B314" s="56" t="s">
        <v>575</v>
      </c>
      <c r="C314" s="19" t="s">
        <v>576</v>
      </c>
      <c r="D314" s="20">
        <v>55187822</v>
      </c>
      <c r="E314" s="20">
        <v>55187822</v>
      </c>
      <c r="F314" s="20">
        <v>43078098</v>
      </c>
      <c r="G314" s="44">
        <f t="shared" si="71"/>
        <v>0.7805725328316091</v>
      </c>
      <c r="H314" s="22">
        <f t="shared" si="72"/>
        <v>0.7805725328316091</v>
      </c>
      <c r="I314" s="57">
        <f>IF($F314&gt;$E314,$E314-$F314,0)</f>
        <v>0</v>
      </c>
      <c r="J314" s="58">
        <f>IF($F314&lt;=$E314,$E314-$F314,0)</f>
        <v>12109724</v>
      </c>
      <c r="K314" s="59">
        <f t="shared" si="74"/>
        <v>0.21942746716839087</v>
      </c>
    </row>
    <row r="315" spans="1:11" s="10" customFormat="1" ht="12.75">
      <c r="A315" s="55" t="s">
        <v>52</v>
      </c>
      <c r="B315" s="56" t="s">
        <v>577</v>
      </c>
      <c r="C315" s="19" t="s">
        <v>578</v>
      </c>
      <c r="D315" s="20">
        <v>9013270</v>
      </c>
      <c r="E315" s="20">
        <v>8445290</v>
      </c>
      <c r="F315" s="20">
        <v>5882632</v>
      </c>
      <c r="G315" s="44">
        <f t="shared" si="71"/>
        <v>0.6526634617624902</v>
      </c>
      <c r="H315" s="22">
        <f t="shared" si="72"/>
        <v>0.6965577262592522</v>
      </c>
      <c r="I315" s="57">
        <f>IF($F315&gt;$E315,$E315-$F315,0)</f>
        <v>0</v>
      </c>
      <c r="J315" s="58">
        <f>IF($F315&lt;=$E315,$E315-$F315,0)</f>
        <v>2562658</v>
      </c>
      <c r="K315" s="59">
        <f t="shared" si="74"/>
        <v>0.3034422737407478</v>
      </c>
    </row>
    <row r="316" spans="1:11" s="10" customFormat="1" ht="12.75">
      <c r="A316" s="60"/>
      <c r="B316" s="61" t="s">
        <v>579</v>
      </c>
      <c r="C316" s="62"/>
      <c r="D316" s="63">
        <f>SUM(D311:D315)</f>
        <v>424729092</v>
      </c>
      <c r="E316" s="63">
        <f>SUM(E311:E315)</f>
        <v>397621293</v>
      </c>
      <c r="F316" s="63">
        <f>SUM(F311:F315)</f>
        <v>270968450</v>
      </c>
      <c r="G316" s="45">
        <f t="shared" si="71"/>
        <v>0.6379794911717515</v>
      </c>
      <c r="H316" s="30">
        <f t="shared" si="72"/>
        <v>0.6814736905953374</v>
      </c>
      <c r="I316" s="50">
        <f>SUM(I311:I315)</f>
        <v>-10448027</v>
      </c>
      <c r="J316" s="77">
        <f>SUM(J311:J315)</f>
        <v>137100870</v>
      </c>
      <c r="K316" s="64">
        <f t="shared" si="74"/>
        <v>0.3185263094046626</v>
      </c>
    </row>
    <row r="317" spans="1:11" s="10" customFormat="1" ht="12.75">
      <c r="A317" s="68"/>
      <c r="B317" s="69" t="s">
        <v>580</v>
      </c>
      <c r="C317" s="70"/>
      <c r="D317" s="71">
        <f>SUM(D280:D283,D285:D291,D293:D301,D303:D309,D311:D315)</f>
        <v>1259865587</v>
      </c>
      <c r="E317" s="71">
        <f>SUM(E280:E283,E285:E291,E293:E301,E303:E309,E311:E315)</f>
        <v>1262275122</v>
      </c>
      <c r="F317" s="71">
        <f>SUM(F280:F283,F285:F291,F293:F301,F303:F309,F311:F315)</f>
        <v>873598210</v>
      </c>
      <c r="G317" s="72">
        <f t="shared" si="71"/>
        <v>0.6934058831468027</v>
      </c>
      <c r="H317" s="73">
        <f t="shared" si="72"/>
        <v>0.6920822527309541</v>
      </c>
      <c r="I317" s="50">
        <f>I316+I310+I302+I292+I284</f>
        <v>-63190156</v>
      </c>
      <c r="J317" s="77">
        <f>J316+J310+J302+J292+J284</f>
        <v>451867068</v>
      </c>
      <c r="K317" s="74">
        <f t="shared" si="74"/>
        <v>0.30791774726904586</v>
      </c>
    </row>
    <row r="318" spans="1:11" s="10" customFormat="1" ht="12.75">
      <c r="A318" s="52"/>
      <c r="B318" s="46"/>
      <c r="C318" s="13"/>
      <c r="D318" s="65"/>
      <c r="E318" s="65"/>
      <c r="F318" s="65"/>
      <c r="G318" s="44"/>
      <c r="H318" s="22"/>
      <c r="I318" s="66"/>
      <c r="J318" s="67"/>
      <c r="K318" s="59"/>
    </row>
    <row r="319" spans="1:11" s="10" customFormat="1" ht="12.75">
      <c r="A319" s="52"/>
      <c r="B319" s="53" t="s">
        <v>581</v>
      </c>
      <c r="C319" s="12"/>
      <c r="D319" s="65"/>
      <c r="E319" s="65"/>
      <c r="F319" s="65"/>
      <c r="G319" s="44"/>
      <c r="H319" s="22"/>
      <c r="I319" s="66"/>
      <c r="J319" s="67"/>
      <c r="K319" s="59"/>
    </row>
    <row r="320" spans="1:11" s="10" customFormat="1" ht="12.75">
      <c r="A320" s="55" t="s">
        <v>27</v>
      </c>
      <c r="B320" s="56" t="s">
        <v>582</v>
      </c>
      <c r="C320" s="19" t="s">
        <v>583</v>
      </c>
      <c r="D320" s="20">
        <v>5926610002</v>
      </c>
      <c r="E320" s="20">
        <v>6221809435</v>
      </c>
      <c r="F320" s="20">
        <v>5307898457</v>
      </c>
      <c r="G320" s="44">
        <f aca="true" t="shared" si="78" ref="G320:G357">IF($D320=0,0,$F320/$D320)</f>
        <v>0.8956044779745573</v>
      </c>
      <c r="H320" s="22">
        <f aca="true" t="shared" si="79" ref="H320:H357">IF($E320=0,0,$F320/$E320)</f>
        <v>0.8531117052767785</v>
      </c>
      <c r="I320" s="57">
        <f>IF($F320&gt;$E320,$E320-$F320,0)</f>
        <v>0</v>
      </c>
      <c r="J320" s="58">
        <f>IF($F320&lt;=$E320,$E320-$F320,0)</f>
        <v>913910978</v>
      </c>
      <c r="K320" s="59">
        <f aca="true" t="shared" si="80" ref="K320:K357">IF($E320=0,0,($E320-$F320)/$E320)</f>
        <v>0.14688829472322146</v>
      </c>
    </row>
    <row r="321" spans="1:11" s="10" customFormat="1" ht="12.75">
      <c r="A321" s="60"/>
      <c r="B321" s="61" t="s">
        <v>32</v>
      </c>
      <c r="C321" s="62"/>
      <c r="D321" s="63">
        <f>D320</f>
        <v>5926610002</v>
      </c>
      <c r="E321" s="63">
        <f>E320</f>
        <v>6221809435</v>
      </c>
      <c r="F321" s="63">
        <f>F320</f>
        <v>5307898457</v>
      </c>
      <c r="G321" s="45">
        <f t="shared" si="78"/>
        <v>0.8956044779745573</v>
      </c>
      <c r="H321" s="30">
        <f t="shared" si="79"/>
        <v>0.8531117052767785</v>
      </c>
      <c r="I321" s="50">
        <f>SUM(I320)</f>
        <v>0</v>
      </c>
      <c r="J321" s="77">
        <f>SUM(J320)</f>
        <v>913910978</v>
      </c>
      <c r="K321" s="64">
        <f t="shared" si="80"/>
        <v>0.14688829472322146</v>
      </c>
    </row>
    <row r="322" spans="1:11" s="10" customFormat="1" ht="12.75">
      <c r="A322" s="55" t="s">
        <v>33</v>
      </c>
      <c r="B322" s="56" t="s">
        <v>584</v>
      </c>
      <c r="C322" s="19" t="s">
        <v>585</v>
      </c>
      <c r="D322" s="20">
        <v>87175441</v>
      </c>
      <c r="E322" s="20">
        <v>39531844</v>
      </c>
      <c r="F322" s="20">
        <v>48425900</v>
      </c>
      <c r="G322" s="44">
        <f t="shared" si="78"/>
        <v>0.555499340691606</v>
      </c>
      <c r="H322" s="22">
        <f t="shared" si="79"/>
        <v>1.2249845972274909</v>
      </c>
      <c r="I322" s="57">
        <f aca="true" t="shared" si="81" ref="I322:I327">IF($F322&gt;$E322,$E322-$F322,0)</f>
        <v>-8894056</v>
      </c>
      <c r="J322" s="58">
        <f aca="true" t="shared" si="82" ref="J322:J327">IF($F322&lt;=$E322,$E322-$F322,0)</f>
        <v>0</v>
      </c>
      <c r="K322" s="59">
        <f t="shared" si="80"/>
        <v>-0.22498459722749084</v>
      </c>
    </row>
    <row r="323" spans="1:11" s="10" customFormat="1" ht="12.75">
      <c r="A323" s="55" t="s">
        <v>33</v>
      </c>
      <c r="B323" s="56" t="s">
        <v>586</v>
      </c>
      <c r="C323" s="19" t="s">
        <v>587</v>
      </c>
      <c r="D323" s="20">
        <v>56616000</v>
      </c>
      <c r="E323" s="20">
        <v>83163000</v>
      </c>
      <c r="F323" s="20">
        <v>46094004</v>
      </c>
      <c r="G323" s="44">
        <f t="shared" si="78"/>
        <v>0.8141515472657906</v>
      </c>
      <c r="H323" s="22">
        <f t="shared" si="79"/>
        <v>0.5542609573969193</v>
      </c>
      <c r="I323" s="57">
        <f t="shared" si="81"/>
        <v>0</v>
      </c>
      <c r="J323" s="58">
        <f t="shared" si="82"/>
        <v>37068996</v>
      </c>
      <c r="K323" s="59">
        <f t="shared" si="80"/>
        <v>0.44573904260308067</v>
      </c>
    </row>
    <row r="324" spans="1:11" s="10" customFormat="1" ht="12.75">
      <c r="A324" s="55" t="s">
        <v>33</v>
      </c>
      <c r="B324" s="56" t="s">
        <v>588</v>
      </c>
      <c r="C324" s="19" t="s">
        <v>589</v>
      </c>
      <c r="D324" s="20">
        <v>25023288</v>
      </c>
      <c r="E324" s="20">
        <v>19333575</v>
      </c>
      <c r="F324" s="20">
        <v>18619636</v>
      </c>
      <c r="G324" s="44">
        <f t="shared" si="78"/>
        <v>0.7440923031377811</v>
      </c>
      <c r="H324" s="22">
        <f t="shared" si="79"/>
        <v>0.9630725822823767</v>
      </c>
      <c r="I324" s="57">
        <f t="shared" si="81"/>
        <v>0</v>
      </c>
      <c r="J324" s="58">
        <f t="shared" si="82"/>
        <v>713939</v>
      </c>
      <c r="K324" s="59">
        <f t="shared" si="80"/>
        <v>0.03692741771762336</v>
      </c>
    </row>
    <row r="325" spans="1:11" s="10" customFormat="1" ht="12.75">
      <c r="A325" s="55" t="s">
        <v>33</v>
      </c>
      <c r="B325" s="56" t="s">
        <v>590</v>
      </c>
      <c r="C325" s="19" t="s">
        <v>591</v>
      </c>
      <c r="D325" s="20">
        <v>197936803</v>
      </c>
      <c r="E325" s="20">
        <v>196544255</v>
      </c>
      <c r="F325" s="20">
        <v>137126337</v>
      </c>
      <c r="G325" s="44">
        <f t="shared" si="78"/>
        <v>0.6927783763386337</v>
      </c>
      <c r="H325" s="22">
        <f t="shared" si="79"/>
        <v>0.6976868237639406</v>
      </c>
      <c r="I325" s="57">
        <f t="shared" si="81"/>
        <v>0</v>
      </c>
      <c r="J325" s="58">
        <f t="shared" si="82"/>
        <v>59417918</v>
      </c>
      <c r="K325" s="59">
        <f t="shared" si="80"/>
        <v>0.3023131762360594</v>
      </c>
    </row>
    <row r="326" spans="1:11" s="10" customFormat="1" ht="12.75">
      <c r="A326" s="55" t="s">
        <v>33</v>
      </c>
      <c r="B326" s="56" t="s">
        <v>592</v>
      </c>
      <c r="C326" s="19" t="s">
        <v>593</v>
      </c>
      <c r="D326" s="20">
        <v>86848463</v>
      </c>
      <c r="E326" s="20">
        <v>89008975</v>
      </c>
      <c r="F326" s="20">
        <v>75828786</v>
      </c>
      <c r="G326" s="44">
        <f t="shared" si="78"/>
        <v>0.8731160389102107</v>
      </c>
      <c r="H326" s="22">
        <f t="shared" si="79"/>
        <v>0.8519229212559745</v>
      </c>
      <c r="I326" s="57">
        <f t="shared" si="81"/>
        <v>0</v>
      </c>
      <c r="J326" s="58">
        <f t="shared" si="82"/>
        <v>13180189</v>
      </c>
      <c r="K326" s="59">
        <f t="shared" si="80"/>
        <v>0.14807707874402554</v>
      </c>
    </row>
    <row r="327" spans="1:11" s="10" customFormat="1" ht="12.75">
      <c r="A327" s="55" t="s">
        <v>52</v>
      </c>
      <c r="B327" s="56" t="s">
        <v>594</v>
      </c>
      <c r="C327" s="19" t="s">
        <v>595</v>
      </c>
      <c r="D327" s="20">
        <v>45765500</v>
      </c>
      <c r="E327" s="20">
        <v>35065500</v>
      </c>
      <c r="F327" s="20">
        <v>34282396</v>
      </c>
      <c r="G327" s="44">
        <f t="shared" si="78"/>
        <v>0.7490881996263561</v>
      </c>
      <c r="H327" s="22">
        <f t="shared" si="79"/>
        <v>0.9776673938771727</v>
      </c>
      <c r="I327" s="57">
        <f t="shared" si="81"/>
        <v>0</v>
      </c>
      <c r="J327" s="58">
        <f t="shared" si="82"/>
        <v>783104</v>
      </c>
      <c r="K327" s="59">
        <f t="shared" si="80"/>
        <v>0.02233260612282728</v>
      </c>
    </row>
    <row r="328" spans="1:11" s="10" customFormat="1" ht="12.75">
      <c r="A328" s="60"/>
      <c r="B328" s="61" t="s">
        <v>596</v>
      </c>
      <c r="C328" s="62"/>
      <c r="D328" s="63">
        <f>SUM(D322:D327)</f>
        <v>499365495</v>
      </c>
      <c r="E328" s="63">
        <f>SUM(E322:E327)</f>
        <v>462647149</v>
      </c>
      <c r="F328" s="63">
        <f>SUM(F322:F327)</f>
        <v>360377059</v>
      </c>
      <c r="G328" s="45">
        <f t="shared" si="78"/>
        <v>0.7216699243507003</v>
      </c>
      <c r="H328" s="30">
        <f t="shared" si="79"/>
        <v>0.7789458116816365</v>
      </c>
      <c r="I328" s="50">
        <f>SUM(I322:I327)</f>
        <v>-8894056</v>
      </c>
      <c r="J328" s="77">
        <f>SUM(J322:J327)</f>
        <v>111164146</v>
      </c>
      <c r="K328" s="64">
        <f t="shared" si="80"/>
        <v>0.22105418831836354</v>
      </c>
    </row>
    <row r="329" spans="1:11" s="10" customFormat="1" ht="12.75">
      <c r="A329" s="55" t="s">
        <v>33</v>
      </c>
      <c r="B329" s="56" t="s">
        <v>597</v>
      </c>
      <c r="C329" s="19" t="s">
        <v>598</v>
      </c>
      <c r="D329" s="20">
        <v>74942595</v>
      </c>
      <c r="E329" s="20">
        <v>74942595</v>
      </c>
      <c r="F329" s="20">
        <v>87614381</v>
      </c>
      <c r="G329" s="44">
        <f t="shared" si="78"/>
        <v>1.1690865655239187</v>
      </c>
      <c r="H329" s="22">
        <f t="shared" si="79"/>
        <v>1.1690865655239187</v>
      </c>
      <c r="I329" s="57">
        <f aca="true" t="shared" si="83" ref="I329:I334">IF($F329&gt;$E329,$E329-$F329,0)</f>
        <v>-12671786</v>
      </c>
      <c r="J329" s="58">
        <f aca="true" t="shared" si="84" ref="J329:J334">IF($F329&lt;=$E329,$E329-$F329,0)</f>
        <v>0</v>
      </c>
      <c r="K329" s="59">
        <f t="shared" si="80"/>
        <v>-0.16908656552391868</v>
      </c>
    </row>
    <row r="330" spans="1:11" s="10" customFormat="1" ht="12.75">
      <c r="A330" s="55" t="s">
        <v>33</v>
      </c>
      <c r="B330" s="56" t="s">
        <v>599</v>
      </c>
      <c r="C330" s="19" t="s">
        <v>600</v>
      </c>
      <c r="D330" s="20">
        <v>277652314</v>
      </c>
      <c r="E330" s="20">
        <v>319382003</v>
      </c>
      <c r="F330" s="20">
        <v>233980144</v>
      </c>
      <c r="G330" s="44">
        <f t="shared" si="78"/>
        <v>0.8427091445022137</v>
      </c>
      <c r="H330" s="22">
        <f t="shared" si="79"/>
        <v>0.732602782255079</v>
      </c>
      <c r="I330" s="57">
        <f t="shared" si="83"/>
        <v>0</v>
      </c>
      <c r="J330" s="58">
        <f t="shared" si="84"/>
        <v>85401859</v>
      </c>
      <c r="K330" s="59">
        <f t="shared" si="80"/>
        <v>0.267397217744921</v>
      </c>
    </row>
    <row r="331" spans="1:11" s="10" customFormat="1" ht="12.75">
      <c r="A331" s="55" t="s">
        <v>33</v>
      </c>
      <c r="B331" s="56" t="s">
        <v>601</v>
      </c>
      <c r="C331" s="19" t="s">
        <v>602</v>
      </c>
      <c r="D331" s="20">
        <v>189043691</v>
      </c>
      <c r="E331" s="20">
        <v>197810899</v>
      </c>
      <c r="F331" s="20">
        <v>148501352</v>
      </c>
      <c r="G331" s="44">
        <f t="shared" si="78"/>
        <v>0.7855398464474543</v>
      </c>
      <c r="H331" s="22">
        <f t="shared" si="79"/>
        <v>0.7507238112294308</v>
      </c>
      <c r="I331" s="57">
        <f t="shared" si="83"/>
        <v>0</v>
      </c>
      <c r="J331" s="58">
        <f t="shared" si="84"/>
        <v>49309547</v>
      </c>
      <c r="K331" s="59">
        <f t="shared" si="80"/>
        <v>0.2492761887705692</v>
      </c>
    </row>
    <row r="332" spans="1:11" s="10" customFormat="1" ht="12.75">
      <c r="A332" s="55" t="s">
        <v>33</v>
      </c>
      <c r="B332" s="56" t="s">
        <v>603</v>
      </c>
      <c r="C332" s="19" t="s">
        <v>604</v>
      </c>
      <c r="D332" s="20">
        <v>90346655</v>
      </c>
      <c r="E332" s="20">
        <v>137817123</v>
      </c>
      <c r="F332" s="20">
        <v>106577770</v>
      </c>
      <c r="G332" s="44">
        <f t="shared" si="78"/>
        <v>1.179653745896846</v>
      </c>
      <c r="H332" s="22">
        <f t="shared" si="79"/>
        <v>0.7733274913887151</v>
      </c>
      <c r="I332" s="57">
        <f t="shared" si="83"/>
        <v>0</v>
      </c>
      <c r="J332" s="58">
        <f t="shared" si="84"/>
        <v>31239353</v>
      </c>
      <c r="K332" s="59">
        <f t="shared" si="80"/>
        <v>0.22667250861128482</v>
      </c>
    </row>
    <row r="333" spans="1:11" s="10" customFormat="1" ht="12.75">
      <c r="A333" s="55" t="s">
        <v>33</v>
      </c>
      <c r="B333" s="56" t="s">
        <v>605</v>
      </c>
      <c r="C333" s="19" t="s">
        <v>606</v>
      </c>
      <c r="D333" s="20">
        <v>49712040</v>
      </c>
      <c r="E333" s="20">
        <v>58787868</v>
      </c>
      <c r="F333" s="20">
        <v>50536501</v>
      </c>
      <c r="G333" s="44">
        <f t="shared" si="78"/>
        <v>1.0165847348046873</v>
      </c>
      <c r="H333" s="22">
        <f t="shared" si="79"/>
        <v>0.8596416696043476</v>
      </c>
      <c r="I333" s="57">
        <f t="shared" si="83"/>
        <v>0</v>
      </c>
      <c r="J333" s="58">
        <f t="shared" si="84"/>
        <v>8251367</v>
      </c>
      <c r="K333" s="59">
        <f t="shared" si="80"/>
        <v>0.14035833039565238</v>
      </c>
    </row>
    <row r="334" spans="1:11" s="10" customFormat="1" ht="12.75">
      <c r="A334" s="55" t="s">
        <v>52</v>
      </c>
      <c r="B334" s="56" t="s">
        <v>607</v>
      </c>
      <c r="C334" s="19" t="s">
        <v>608</v>
      </c>
      <c r="D334" s="20">
        <v>11102021</v>
      </c>
      <c r="E334" s="20">
        <v>11194133</v>
      </c>
      <c r="F334" s="20">
        <v>7946165</v>
      </c>
      <c r="G334" s="44">
        <f t="shared" si="78"/>
        <v>0.7157404043822292</v>
      </c>
      <c r="H334" s="22">
        <f t="shared" si="79"/>
        <v>0.7098508656275568</v>
      </c>
      <c r="I334" s="57">
        <f t="shared" si="83"/>
        <v>0</v>
      </c>
      <c r="J334" s="58">
        <f t="shared" si="84"/>
        <v>3247968</v>
      </c>
      <c r="K334" s="59">
        <f t="shared" si="80"/>
        <v>0.29014913437244316</v>
      </c>
    </row>
    <row r="335" spans="1:11" s="10" customFormat="1" ht="12.75">
      <c r="A335" s="60"/>
      <c r="B335" s="61" t="s">
        <v>609</v>
      </c>
      <c r="C335" s="62"/>
      <c r="D335" s="63">
        <f>SUM(D329:D334)</f>
        <v>692799316</v>
      </c>
      <c r="E335" s="63">
        <f>SUM(E329:E334)</f>
        <v>799934621</v>
      </c>
      <c r="F335" s="63">
        <f>SUM(F329:F334)</f>
        <v>635156313</v>
      </c>
      <c r="G335" s="45">
        <f t="shared" si="78"/>
        <v>0.9167969689508181</v>
      </c>
      <c r="H335" s="30">
        <f t="shared" si="79"/>
        <v>0.7940102807476812</v>
      </c>
      <c r="I335" s="50">
        <f>SUM(I329:I334)</f>
        <v>-12671786</v>
      </c>
      <c r="J335" s="77">
        <f>SUM(J329:J334)</f>
        <v>177450094</v>
      </c>
      <c r="K335" s="64">
        <f t="shared" si="80"/>
        <v>0.20598971925231874</v>
      </c>
    </row>
    <row r="336" spans="1:11" s="10" customFormat="1" ht="12.75">
      <c r="A336" s="55" t="s">
        <v>33</v>
      </c>
      <c r="B336" s="56" t="s">
        <v>610</v>
      </c>
      <c r="C336" s="19" t="s">
        <v>611</v>
      </c>
      <c r="D336" s="20">
        <v>76078332</v>
      </c>
      <c r="E336" s="20">
        <v>97518594</v>
      </c>
      <c r="F336" s="20">
        <v>81760998</v>
      </c>
      <c r="G336" s="44">
        <f t="shared" si="78"/>
        <v>1.0746949341633831</v>
      </c>
      <c r="H336" s="22">
        <f t="shared" si="79"/>
        <v>0.8384144463772725</v>
      </c>
      <c r="I336" s="57">
        <f aca="true" t="shared" si="85" ref="I336:I349">IF($F336&gt;$E336,$E336-$F336,0)</f>
        <v>0</v>
      </c>
      <c r="J336" s="58">
        <f>IF($F336&lt;=$E336,$E336-$F336,0)</f>
        <v>15757596</v>
      </c>
      <c r="K336" s="59">
        <f t="shared" si="80"/>
        <v>0.16158555362272758</v>
      </c>
    </row>
    <row r="337" spans="1:11" s="10" customFormat="1" ht="12.75">
      <c r="A337" s="55" t="s">
        <v>33</v>
      </c>
      <c r="B337" s="56" t="s">
        <v>612</v>
      </c>
      <c r="C337" s="19" t="s">
        <v>613</v>
      </c>
      <c r="D337" s="20">
        <v>169043235</v>
      </c>
      <c r="E337" s="20">
        <v>167500502</v>
      </c>
      <c r="F337" s="20">
        <v>140379485</v>
      </c>
      <c r="G337" s="44">
        <f t="shared" si="78"/>
        <v>0.8304353912772671</v>
      </c>
      <c r="H337" s="22">
        <f t="shared" si="79"/>
        <v>0.8380839658617859</v>
      </c>
      <c r="I337" s="57">
        <f t="shared" si="85"/>
        <v>0</v>
      </c>
      <c r="J337" s="58">
        <f>IF($F337&lt;=$E337,$E337-$F337,0)</f>
        <v>27121017</v>
      </c>
      <c r="K337" s="59">
        <f t="shared" si="80"/>
        <v>0.1619160341382141</v>
      </c>
    </row>
    <row r="338" spans="1:11" s="10" customFormat="1" ht="12.75">
      <c r="A338" s="55" t="s">
        <v>33</v>
      </c>
      <c r="B338" s="56" t="s">
        <v>614</v>
      </c>
      <c r="C338" s="19" t="s">
        <v>615</v>
      </c>
      <c r="D338" s="20">
        <v>30405878</v>
      </c>
      <c r="E338" s="20">
        <v>30008641</v>
      </c>
      <c r="F338" s="20">
        <v>27652605</v>
      </c>
      <c r="G338" s="44">
        <f t="shared" si="78"/>
        <v>0.909449317661539</v>
      </c>
      <c r="H338" s="22">
        <f t="shared" si="79"/>
        <v>0.9214880807164842</v>
      </c>
      <c r="I338" s="57">
        <f t="shared" si="85"/>
        <v>0</v>
      </c>
      <c r="J338" s="58">
        <f>IF($F338&lt;=$E338,$E338-$F338,0)</f>
        <v>2356036</v>
      </c>
      <c r="K338" s="59">
        <f t="shared" si="80"/>
        <v>0.07851191928351571</v>
      </c>
    </row>
    <row r="339" spans="1:11" s="10" customFormat="1" ht="12.75">
      <c r="A339" s="55" t="s">
        <v>33</v>
      </c>
      <c r="B339" s="56" t="s">
        <v>616</v>
      </c>
      <c r="C339" s="19" t="s">
        <v>617</v>
      </c>
      <c r="D339" s="20">
        <v>58685000</v>
      </c>
      <c r="E339" s="20">
        <v>37879041</v>
      </c>
      <c r="F339" s="20">
        <v>37608363</v>
      </c>
      <c r="G339" s="44">
        <f t="shared" si="78"/>
        <v>0.6408513759904575</v>
      </c>
      <c r="H339" s="22">
        <f t="shared" si="79"/>
        <v>0.9928541485514377</v>
      </c>
      <c r="I339" s="57">
        <f t="shared" si="85"/>
        <v>0</v>
      </c>
      <c r="J339" s="58">
        <f>IF($F339&lt;=$E339,$E339-$F339,0)</f>
        <v>270678</v>
      </c>
      <c r="K339" s="59">
        <f t="shared" si="80"/>
        <v>0.00714585144856228</v>
      </c>
    </row>
    <row r="340" spans="1:11" s="10" customFormat="1" ht="12.75">
      <c r="A340" s="55" t="s">
        <v>52</v>
      </c>
      <c r="B340" s="56" t="s">
        <v>618</v>
      </c>
      <c r="C340" s="19" t="s">
        <v>619</v>
      </c>
      <c r="D340" s="20">
        <v>14938000</v>
      </c>
      <c r="E340" s="20">
        <v>1793790</v>
      </c>
      <c r="F340" s="20">
        <v>445994</v>
      </c>
      <c r="G340" s="44">
        <f t="shared" si="78"/>
        <v>0.02985633953675191</v>
      </c>
      <c r="H340" s="22">
        <f t="shared" si="79"/>
        <v>0.24863222562284326</v>
      </c>
      <c r="I340" s="57">
        <f t="shared" si="85"/>
        <v>0</v>
      </c>
      <c r="J340" s="58">
        <f>IF($F340&lt;=$E340,$E340-$F340,0)</f>
        <v>1347796</v>
      </c>
      <c r="K340" s="59">
        <f t="shared" si="80"/>
        <v>0.7513677743771567</v>
      </c>
    </row>
    <row r="341" spans="1:11" s="10" customFormat="1" ht="12.75">
      <c r="A341" s="60"/>
      <c r="B341" s="61" t="s">
        <v>620</v>
      </c>
      <c r="C341" s="62"/>
      <c r="D341" s="63">
        <f>SUM(D336:D340)</f>
        <v>349150445</v>
      </c>
      <c r="E341" s="63">
        <f>SUM(E336:E340)</f>
        <v>334700568</v>
      </c>
      <c r="F341" s="63">
        <f>SUM(F336:F340)</f>
        <v>287847445</v>
      </c>
      <c r="G341" s="45">
        <f t="shared" si="78"/>
        <v>0.8244223919004313</v>
      </c>
      <c r="H341" s="30">
        <f t="shared" si="79"/>
        <v>0.8600148088186095</v>
      </c>
      <c r="I341" s="50">
        <f>SUM(I336:I340)</f>
        <v>0</v>
      </c>
      <c r="J341" s="77">
        <f>SUM(J336:J340)</f>
        <v>46853123</v>
      </c>
      <c r="K341" s="64">
        <f t="shared" si="80"/>
        <v>0.13998519118139052</v>
      </c>
    </row>
    <row r="342" spans="1:11" s="10" customFormat="1" ht="12.75">
      <c r="A342" s="55" t="s">
        <v>33</v>
      </c>
      <c r="B342" s="56" t="s">
        <v>621</v>
      </c>
      <c r="C342" s="19" t="s">
        <v>622</v>
      </c>
      <c r="D342" s="20">
        <v>21665150</v>
      </c>
      <c r="E342" s="20">
        <v>35730981</v>
      </c>
      <c r="F342" s="20">
        <v>15305564</v>
      </c>
      <c r="G342" s="44">
        <f t="shared" si="78"/>
        <v>0.7064600983607314</v>
      </c>
      <c r="H342" s="22">
        <f t="shared" si="79"/>
        <v>0.4283555494879919</v>
      </c>
      <c r="I342" s="57">
        <f t="shared" si="85"/>
        <v>0</v>
      </c>
      <c r="J342" s="58">
        <f aca="true" t="shared" si="86" ref="J342:J349">IF($F342&lt;=$E342,$E342-$F342,0)</f>
        <v>20425417</v>
      </c>
      <c r="K342" s="59">
        <f t="shared" si="80"/>
        <v>0.5716444505120081</v>
      </c>
    </row>
    <row r="343" spans="1:11" s="10" customFormat="1" ht="12.75">
      <c r="A343" s="55" t="s">
        <v>33</v>
      </c>
      <c r="B343" s="56" t="s">
        <v>623</v>
      </c>
      <c r="C343" s="19" t="s">
        <v>624</v>
      </c>
      <c r="D343" s="20">
        <v>48914900</v>
      </c>
      <c r="E343" s="20">
        <v>48114040</v>
      </c>
      <c r="F343" s="20">
        <v>34285395</v>
      </c>
      <c r="G343" s="44">
        <f t="shared" si="78"/>
        <v>0.7009192495538169</v>
      </c>
      <c r="H343" s="22">
        <f t="shared" si="79"/>
        <v>0.7125860767459976</v>
      </c>
      <c r="I343" s="57">
        <f t="shared" si="85"/>
        <v>0</v>
      </c>
      <c r="J343" s="58">
        <f t="shared" si="86"/>
        <v>13828645</v>
      </c>
      <c r="K343" s="59">
        <f t="shared" si="80"/>
        <v>0.2874139232540024</v>
      </c>
    </row>
    <row r="344" spans="1:11" s="10" customFormat="1" ht="12.75">
      <c r="A344" s="55" t="s">
        <v>33</v>
      </c>
      <c r="B344" s="56" t="s">
        <v>625</v>
      </c>
      <c r="C344" s="19" t="s">
        <v>626</v>
      </c>
      <c r="D344" s="20">
        <v>123860770</v>
      </c>
      <c r="E344" s="20">
        <v>130153047</v>
      </c>
      <c r="F344" s="20">
        <v>123748531</v>
      </c>
      <c r="G344" s="44">
        <f t="shared" si="78"/>
        <v>0.9990938293052756</v>
      </c>
      <c r="H344" s="22">
        <f t="shared" si="79"/>
        <v>0.9507924236303127</v>
      </c>
      <c r="I344" s="57">
        <f t="shared" si="85"/>
        <v>0</v>
      </c>
      <c r="J344" s="58">
        <f t="shared" si="86"/>
        <v>6404516</v>
      </c>
      <c r="K344" s="59">
        <f t="shared" si="80"/>
        <v>0.0492075763696873</v>
      </c>
    </row>
    <row r="345" spans="1:11" s="10" customFormat="1" ht="12.75">
      <c r="A345" s="55" t="s">
        <v>33</v>
      </c>
      <c r="B345" s="56" t="s">
        <v>627</v>
      </c>
      <c r="C345" s="19" t="s">
        <v>628</v>
      </c>
      <c r="D345" s="20">
        <v>150922033</v>
      </c>
      <c r="E345" s="20">
        <v>153373390</v>
      </c>
      <c r="F345" s="20">
        <v>119041849</v>
      </c>
      <c r="G345" s="44">
        <f t="shared" si="78"/>
        <v>0.7887638844621183</v>
      </c>
      <c r="H345" s="22">
        <f t="shared" si="79"/>
        <v>0.776157122170932</v>
      </c>
      <c r="I345" s="57">
        <f t="shared" si="85"/>
        <v>0</v>
      </c>
      <c r="J345" s="58">
        <f t="shared" si="86"/>
        <v>34331541</v>
      </c>
      <c r="K345" s="59">
        <f t="shared" si="80"/>
        <v>0.223842877829068</v>
      </c>
    </row>
    <row r="346" spans="1:11" s="10" customFormat="1" ht="12.75">
      <c r="A346" s="55" t="s">
        <v>33</v>
      </c>
      <c r="B346" s="56" t="s">
        <v>629</v>
      </c>
      <c r="C346" s="19" t="s">
        <v>630</v>
      </c>
      <c r="D346" s="20">
        <v>65269072</v>
      </c>
      <c r="E346" s="20">
        <v>70577362</v>
      </c>
      <c r="F346" s="20">
        <v>42612946</v>
      </c>
      <c r="G346" s="44">
        <f t="shared" si="78"/>
        <v>0.6528811379453963</v>
      </c>
      <c r="H346" s="22">
        <f t="shared" si="79"/>
        <v>0.6037764063780111</v>
      </c>
      <c r="I346" s="57">
        <f t="shared" si="85"/>
        <v>0</v>
      </c>
      <c r="J346" s="58">
        <f t="shared" si="86"/>
        <v>27964416</v>
      </c>
      <c r="K346" s="59">
        <f t="shared" si="80"/>
        <v>0.3962235936219889</v>
      </c>
    </row>
    <row r="347" spans="1:11" s="10" customFormat="1" ht="12.75">
      <c r="A347" s="55" t="s">
        <v>33</v>
      </c>
      <c r="B347" s="56" t="s">
        <v>631</v>
      </c>
      <c r="C347" s="19" t="s">
        <v>632</v>
      </c>
      <c r="D347" s="20">
        <v>46476000</v>
      </c>
      <c r="E347" s="20">
        <v>59374560</v>
      </c>
      <c r="F347" s="20">
        <v>38754525</v>
      </c>
      <c r="G347" s="44">
        <f t="shared" si="78"/>
        <v>0.8338610250451846</v>
      </c>
      <c r="H347" s="22">
        <f t="shared" si="79"/>
        <v>0.6527126264177789</v>
      </c>
      <c r="I347" s="57">
        <f t="shared" si="85"/>
        <v>0</v>
      </c>
      <c r="J347" s="58">
        <f t="shared" si="86"/>
        <v>20620035</v>
      </c>
      <c r="K347" s="59">
        <f t="shared" si="80"/>
        <v>0.34728737358222106</v>
      </c>
    </row>
    <row r="348" spans="1:11" s="10" customFormat="1" ht="12.75">
      <c r="A348" s="55" t="s">
        <v>33</v>
      </c>
      <c r="B348" s="56" t="s">
        <v>633</v>
      </c>
      <c r="C348" s="19" t="s">
        <v>634</v>
      </c>
      <c r="D348" s="20">
        <v>71083000</v>
      </c>
      <c r="E348" s="20">
        <v>70130000</v>
      </c>
      <c r="F348" s="20">
        <v>70558843</v>
      </c>
      <c r="G348" s="44">
        <f t="shared" si="78"/>
        <v>0.9926261272034101</v>
      </c>
      <c r="H348" s="22">
        <f t="shared" si="79"/>
        <v>1.006114972194496</v>
      </c>
      <c r="I348" s="57">
        <f t="shared" si="85"/>
        <v>-428843</v>
      </c>
      <c r="J348" s="58">
        <f t="shared" si="86"/>
        <v>0</v>
      </c>
      <c r="K348" s="59">
        <f t="shared" si="80"/>
        <v>-0.0061149721944959365</v>
      </c>
    </row>
    <row r="349" spans="1:11" s="10" customFormat="1" ht="12.75">
      <c r="A349" s="55" t="s">
        <v>52</v>
      </c>
      <c r="B349" s="56" t="s">
        <v>635</v>
      </c>
      <c r="C349" s="19" t="s">
        <v>636</v>
      </c>
      <c r="D349" s="20">
        <v>1635000</v>
      </c>
      <c r="E349" s="20">
        <v>935000</v>
      </c>
      <c r="F349" s="20">
        <v>839875</v>
      </c>
      <c r="G349" s="44">
        <f t="shared" si="78"/>
        <v>0.5136850152905199</v>
      </c>
      <c r="H349" s="22">
        <f t="shared" si="79"/>
        <v>0.8982620320855615</v>
      </c>
      <c r="I349" s="57">
        <f t="shared" si="85"/>
        <v>0</v>
      </c>
      <c r="J349" s="58">
        <f t="shared" si="86"/>
        <v>95125</v>
      </c>
      <c r="K349" s="59">
        <f t="shared" si="80"/>
        <v>0.1017379679144385</v>
      </c>
    </row>
    <row r="350" spans="1:11" s="10" customFormat="1" ht="12.75">
      <c r="A350" s="60"/>
      <c r="B350" s="61" t="s">
        <v>637</v>
      </c>
      <c r="C350" s="62"/>
      <c r="D350" s="63">
        <f>SUM(D342:D349)</f>
        <v>529825925</v>
      </c>
      <c r="E350" s="63">
        <f>SUM(E342:E349)</f>
        <v>568388380</v>
      </c>
      <c r="F350" s="63">
        <f>SUM(F342:F349)</f>
        <v>445147528</v>
      </c>
      <c r="G350" s="45">
        <f t="shared" si="78"/>
        <v>0.840176946796252</v>
      </c>
      <c r="H350" s="30">
        <f t="shared" si="79"/>
        <v>0.7831749269751082</v>
      </c>
      <c r="I350" s="50">
        <f>SUM(I342:I349)</f>
        <v>-428843</v>
      </c>
      <c r="J350" s="77">
        <f>SUM(J342:J349)</f>
        <v>123669695</v>
      </c>
      <c r="K350" s="64">
        <f t="shared" si="80"/>
        <v>0.2168250730248919</v>
      </c>
    </row>
    <row r="351" spans="1:11" s="10" customFormat="1" ht="12.75">
      <c r="A351" s="55" t="s">
        <v>33</v>
      </c>
      <c r="B351" s="56" t="s">
        <v>638</v>
      </c>
      <c r="C351" s="19" t="s">
        <v>639</v>
      </c>
      <c r="D351" s="20">
        <v>16637561</v>
      </c>
      <c r="E351" s="20">
        <v>16637561</v>
      </c>
      <c r="F351" s="20">
        <v>9866470</v>
      </c>
      <c r="G351" s="44">
        <f t="shared" si="78"/>
        <v>0.5930238212199492</v>
      </c>
      <c r="H351" s="22">
        <f t="shared" si="79"/>
        <v>0.5930238212199492</v>
      </c>
      <c r="I351" s="57">
        <f>IF($F351&gt;$E351,$E351-$F351,0)</f>
        <v>0</v>
      </c>
      <c r="J351" s="58">
        <f>IF($F351&lt;=$E351,$E351-$F351,0)</f>
        <v>6771091</v>
      </c>
      <c r="K351" s="59">
        <f t="shared" si="80"/>
        <v>0.40697617878005077</v>
      </c>
    </row>
    <row r="352" spans="1:11" s="10" customFormat="1" ht="12.75">
      <c r="A352" s="55" t="s">
        <v>33</v>
      </c>
      <c r="B352" s="56" t="s">
        <v>640</v>
      </c>
      <c r="C352" s="19" t="s">
        <v>641</v>
      </c>
      <c r="D352" s="20">
        <v>8702250</v>
      </c>
      <c r="E352" s="20">
        <v>8702250</v>
      </c>
      <c r="F352" s="20">
        <v>8831040</v>
      </c>
      <c r="G352" s="44">
        <f t="shared" si="78"/>
        <v>1.0147996207877272</v>
      </c>
      <c r="H352" s="22">
        <f t="shared" si="79"/>
        <v>1.0147996207877272</v>
      </c>
      <c r="I352" s="57">
        <f>IF($F352&gt;$E352,$E352-$F352,0)</f>
        <v>-128790</v>
      </c>
      <c r="J352" s="58">
        <f>IF($F352&lt;=$E352,$E352-$F352,0)</f>
        <v>0</v>
      </c>
      <c r="K352" s="59">
        <f t="shared" si="80"/>
        <v>-0.014799620787727312</v>
      </c>
    </row>
    <row r="353" spans="1:11" s="10" customFormat="1" ht="12.75">
      <c r="A353" s="55" t="s">
        <v>33</v>
      </c>
      <c r="B353" s="56" t="s">
        <v>642</v>
      </c>
      <c r="C353" s="19" t="s">
        <v>643</v>
      </c>
      <c r="D353" s="20">
        <v>40787000</v>
      </c>
      <c r="E353" s="20">
        <v>72835991</v>
      </c>
      <c r="F353" s="20">
        <v>51485180</v>
      </c>
      <c r="G353" s="44">
        <f t="shared" si="78"/>
        <v>1.2622938681442617</v>
      </c>
      <c r="H353" s="22">
        <f t="shared" si="79"/>
        <v>0.7068645499722795</v>
      </c>
      <c r="I353" s="57">
        <f>IF($F353&gt;$E353,$E353-$F353,0)</f>
        <v>0</v>
      </c>
      <c r="J353" s="58">
        <f>IF($F353&lt;=$E353,$E353-$F353,0)</f>
        <v>21350811</v>
      </c>
      <c r="K353" s="59">
        <f t="shared" si="80"/>
        <v>0.2931354500277205</v>
      </c>
    </row>
    <row r="354" spans="1:11" s="10" customFormat="1" ht="12.75">
      <c r="A354" s="55" t="s">
        <v>52</v>
      </c>
      <c r="B354" s="56" t="s">
        <v>644</v>
      </c>
      <c r="C354" s="19" t="s">
        <v>645</v>
      </c>
      <c r="D354" s="20">
        <v>0</v>
      </c>
      <c r="E354" s="20">
        <v>211000</v>
      </c>
      <c r="F354" s="20">
        <v>29784</v>
      </c>
      <c r="G354" s="44">
        <f t="shared" si="78"/>
        <v>0</v>
      </c>
      <c r="H354" s="22">
        <f t="shared" si="79"/>
        <v>0.1411563981042654</v>
      </c>
      <c r="I354" s="57">
        <f>IF($F354&gt;$E354,$E354-$F354,0)</f>
        <v>0</v>
      </c>
      <c r="J354" s="58">
        <f>IF($F354&lt;=$E354,$E354-$F354,0)</f>
        <v>181216</v>
      </c>
      <c r="K354" s="59">
        <f t="shared" si="80"/>
        <v>0.8588436018957346</v>
      </c>
    </row>
    <row r="355" spans="1:11" s="10" customFormat="1" ht="12.75">
      <c r="A355" s="60"/>
      <c r="B355" s="61" t="s">
        <v>646</v>
      </c>
      <c r="C355" s="62"/>
      <c r="D355" s="63">
        <f>SUM(D351:D354)</f>
        <v>66126811</v>
      </c>
      <c r="E355" s="63">
        <f>SUM(E351:E354)</f>
        <v>98386802</v>
      </c>
      <c r="F355" s="63">
        <f>SUM(F351:F354)</f>
        <v>70212474</v>
      </c>
      <c r="G355" s="45">
        <f t="shared" si="78"/>
        <v>1.0617852719375807</v>
      </c>
      <c r="H355" s="30">
        <f t="shared" si="79"/>
        <v>0.7136371197429509</v>
      </c>
      <c r="I355" s="50">
        <f>SUM(I351:I354)</f>
        <v>-128790</v>
      </c>
      <c r="J355" s="77">
        <f>SUM(J351:J354)</f>
        <v>28303118</v>
      </c>
      <c r="K355" s="64">
        <f t="shared" si="80"/>
        <v>0.2863628802570491</v>
      </c>
    </row>
    <row r="356" spans="1:11" s="10" customFormat="1" ht="12.75">
      <c r="A356" s="68"/>
      <c r="B356" s="69" t="s">
        <v>647</v>
      </c>
      <c r="C356" s="70"/>
      <c r="D356" s="71">
        <f>SUM(D320,D322:D327,D329:D334,D336:D340,D342:D349,D351:D354)</f>
        <v>8063877994</v>
      </c>
      <c r="E356" s="71">
        <f>SUM(E320,E322:E327,E329:E334,E336:E340,E342:E349,E351:E354)</f>
        <v>8485866955</v>
      </c>
      <c r="F356" s="71">
        <f>SUM(F320,F322:F327,F329:F334,F336:F340,F342:F349,F351:F354)</f>
        <v>7106639276</v>
      </c>
      <c r="G356" s="72">
        <f t="shared" si="78"/>
        <v>0.8812930058326475</v>
      </c>
      <c r="H356" s="73">
        <f t="shared" si="79"/>
        <v>0.8374676758056714</v>
      </c>
      <c r="I356" s="50">
        <f>I355+I350+I341+I335+I328+I321</f>
        <v>-22123475</v>
      </c>
      <c r="J356" s="77">
        <f>J355+J350+J341+J335+J328+J321</f>
        <v>1401351154</v>
      </c>
      <c r="K356" s="74">
        <f t="shared" si="80"/>
        <v>0.1625323241943286</v>
      </c>
    </row>
    <row r="357" spans="1:11" s="10" customFormat="1" ht="12.75">
      <c r="A357" s="60"/>
      <c r="B357" s="61" t="s">
        <v>648</v>
      </c>
      <c r="C357" s="62"/>
      <c r="D357" s="28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51790736066</v>
      </c>
      <c r="E357" s="28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54363124238</v>
      </c>
      <c r="F357" s="28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41678911568</v>
      </c>
      <c r="G357" s="45">
        <f t="shared" si="78"/>
        <v>0.8047561153578914</v>
      </c>
      <c r="H357" s="30">
        <f t="shared" si="79"/>
        <v>0.7666761642603739</v>
      </c>
      <c r="I357" s="50">
        <f>I356+I317+I277+I247+I220+I182+I107+I89+I57</f>
        <v>-735572373</v>
      </c>
      <c r="J357" s="77">
        <f>J356+J317+J277+J247+J220+J182+J107+J89+J57</f>
        <v>13419785043</v>
      </c>
      <c r="K357" s="64">
        <f t="shared" si="80"/>
        <v>0.23332383573962612</v>
      </c>
    </row>
  </sheetData>
  <sheetProtection password="F954" sheet="1" objects="1" scenarios="1"/>
  <mergeCells count="11">
    <mergeCell ref="J2:J3"/>
    <mergeCell ref="K2:K3"/>
    <mergeCell ref="A1:K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61" r:id="rId1"/>
  <rowBreaks count="4" manualBreakCount="4">
    <brk id="89" max="255" man="1"/>
    <brk id="182" max="255" man="1"/>
    <brk id="247" max="255" man="1"/>
    <brk id="3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5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.28125" style="2" customWidth="1"/>
    <col min="2" max="2" width="23.28125" style="2" customWidth="1"/>
    <col min="3" max="3" width="7.421875" style="2" hidden="1" customWidth="1"/>
    <col min="4" max="4" width="12.7109375" style="2" customWidth="1"/>
    <col min="5" max="11" width="12.140625" style="2" customWidth="1"/>
    <col min="12" max="16384" width="9.140625" style="2" customWidth="1"/>
  </cols>
  <sheetData>
    <row r="1" spans="1:11" s="7" customFormat="1" ht="12.75" customHeight="1">
      <c r="A1" s="117" t="s">
        <v>658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0" customFormat="1" ht="30" customHeight="1">
      <c r="A2" s="51"/>
      <c r="B2" s="118" t="s">
        <v>0</v>
      </c>
      <c r="C2" s="97" t="s">
        <v>1</v>
      </c>
      <c r="D2" s="99" t="s">
        <v>2</v>
      </c>
      <c r="E2" s="99" t="s">
        <v>3</v>
      </c>
      <c r="F2" s="99" t="s">
        <v>4</v>
      </c>
      <c r="G2" s="101" t="s">
        <v>650</v>
      </c>
      <c r="H2" s="99" t="s">
        <v>651</v>
      </c>
      <c r="I2" s="103" t="s">
        <v>5</v>
      </c>
      <c r="J2" s="105" t="s">
        <v>6</v>
      </c>
      <c r="K2" s="115" t="s">
        <v>652</v>
      </c>
    </row>
    <row r="3" spans="1:11" s="10" customFormat="1" ht="30" customHeight="1">
      <c r="A3" s="78"/>
      <c r="B3" s="119"/>
      <c r="C3" s="98"/>
      <c r="D3" s="120"/>
      <c r="E3" s="100"/>
      <c r="F3" s="100"/>
      <c r="G3" s="102"/>
      <c r="H3" s="100"/>
      <c r="I3" s="104"/>
      <c r="J3" s="106"/>
      <c r="K3" s="116"/>
    </row>
    <row r="4" spans="1:11" s="10" customFormat="1" ht="12.75">
      <c r="A4" s="52"/>
      <c r="B4" s="53" t="s">
        <v>26</v>
      </c>
      <c r="C4" s="12"/>
      <c r="D4" s="13"/>
      <c r="E4" s="13"/>
      <c r="F4" s="13"/>
      <c r="G4" s="14"/>
      <c r="H4" s="13"/>
      <c r="I4" s="15"/>
      <c r="J4" s="54"/>
      <c r="K4" s="46"/>
    </row>
    <row r="5" spans="1:11" s="10" customFormat="1" ht="12.75">
      <c r="A5" s="55" t="s">
        <v>27</v>
      </c>
      <c r="B5" s="56" t="s">
        <v>28</v>
      </c>
      <c r="C5" s="19" t="s">
        <v>29</v>
      </c>
      <c r="D5" s="20">
        <v>3992221749</v>
      </c>
      <c r="E5" s="20">
        <v>4031665887</v>
      </c>
      <c r="F5" s="20">
        <v>3347350198</v>
      </c>
      <c r="G5" s="44">
        <f>IF($D5=0,0,$F5/$D5)</f>
        <v>0.8384680031459846</v>
      </c>
      <c r="H5" s="22">
        <f>IF($E5=0,0,$F5/$E5)</f>
        <v>0.8302647818097829</v>
      </c>
      <c r="I5" s="57">
        <f>IF($F5&gt;$E5,$E5-$F5,0)</f>
        <v>0</v>
      </c>
      <c r="J5" s="58">
        <f>IF($F5&lt;=$E5,$E5-$F5,0)</f>
        <v>684315689</v>
      </c>
      <c r="K5" s="59">
        <f>IF($E5=0,0,($E5-$F5)/$E5)</f>
        <v>0.16973521819021706</v>
      </c>
    </row>
    <row r="6" spans="1:11" s="10" customFormat="1" ht="12.75">
      <c r="A6" s="55" t="s">
        <v>27</v>
      </c>
      <c r="B6" s="56" t="s">
        <v>30</v>
      </c>
      <c r="C6" s="19" t="s">
        <v>31</v>
      </c>
      <c r="D6" s="20">
        <v>7316096070</v>
      </c>
      <c r="E6" s="20">
        <v>7518798012</v>
      </c>
      <c r="F6" s="20">
        <v>7389449145</v>
      </c>
      <c r="G6" s="44">
        <f>IF($D6=0,0,$F6/$D6)</f>
        <v>1.0100262591275677</v>
      </c>
      <c r="H6" s="22">
        <f>IF($E6=0,0,$F6/$E6)</f>
        <v>0.9827966030217118</v>
      </c>
      <c r="I6" s="57">
        <f>IF($F6&gt;$E6,$E6-$F6,0)</f>
        <v>0</v>
      </c>
      <c r="J6" s="58">
        <f>IF($F6&lt;=$E6,$E6-$F6,0)</f>
        <v>129348867</v>
      </c>
      <c r="K6" s="59">
        <f>IF($E6=0,0,($E6-$F6)/$E6)</f>
        <v>0.017203396978288182</v>
      </c>
    </row>
    <row r="7" spans="1:11" s="10" customFormat="1" ht="12.75">
      <c r="A7" s="60"/>
      <c r="B7" s="61" t="s">
        <v>32</v>
      </c>
      <c r="C7" s="62"/>
      <c r="D7" s="63">
        <f>SUM(D5:D6)</f>
        <v>11308317819</v>
      </c>
      <c r="E7" s="63">
        <f>SUM(E5:E6)</f>
        <v>11550463899</v>
      </c>
      <c r="F7" s="63">
        <f>SUM(F5:F6)</f>
        <v>10736799343</v>
      </c>
      <c r="G7" s="45">
        <f aca="true" t="shared" si="0" ref="G7:G38">IF($D7=0,0,$F7/$D7)</f>
        <v>0.9494603454600695</v>
      </c>
      <c r="H7" s="30">
        <f aca="true" t="shared" si="1" ref="H7:H38">IF($E7=0,0,$F7/$E7)</f>
        <v>0.9295556816492501</v>
      </c>
      <c r="I7" s="50">
        <f>SUM(I5:I6)</f>
        <v>0</v>
      </c>
      <c r="J7" s="49">
        <f>SUM(J5:J6)</f>
        <v>813664556</v>
      </c>
      <c r="K7" s="64">
        <f aca="true" t="shared" si="2" ref="K7:K38">IF($E7=0,0,($E7-$F7)/$E7)</f>
        <v>0.07044431835074991</v>
      </c>
    </row>
    <row r="8" spans="1:11" s="10" customFormat="1" ht="12.75">
      <c r="A8" s="55" t="s">
        <v>33</v>
      </c>
      <c r="B8" s="56" t="s">
        <v>34</v>
      </c>
      <c r="C8" s="19" t="s">
        <v>35</v>
      </c>
      <c r="D8" s="20">
        <v>158861357</v>
      </c>
      <c r="E8" s="20">
        <v>170594300</v>
      </c>
      <c r="F8" s="20">
        <v>141250854</v>
      </c>
      <c r="G8" s="44">
        <f t="shared" si="0"/>
        <v>0.8891454578220681</v>
      </c>
      <c r="H8" s="22">
        <f t="shared" si="1"/>
        <v>0.8279928110142015</v>
      </c>
      <c r="I8" s="57">
        <f aca="true" t="shared" si="3" ref="I8:I17">IF($F8&gt;$E8,$E8-$F8,0)</f>
        <v>0</v>
      </c>
      <c r="J8" s="58">
        <f aca="true" t="shared" si="4" ref="J8:J17">IF($F8&lt;=$E8,$E8-$F8,0)</f>
        <v>29343446</v>
      </c>
      <c r="K8" s="59">
        <f t="shared" si="2"/>
        <v>0.17200718898579848</v>
      </c>
    </row>
    <row r="9" spans="1:11" s="10" customFormat="1" ht="12.75">
      <c r="A9" s="55" t="s">
        <v>33</v>
      </c>
      <c r="B9" s="56" t="s">
        <v>36</v>
      </c>
      <c r="C9" s="19" t="s">
        <v>37</v>
      </c>
      <c r="D9" s="20">
        <v>148244750</v>
      </c>
      <c r="E9" s="20">
        <v>148244750</v>
      </c>
      <c r="F9" s="20">
        <v>176510488</v>
      </c>
      <c r="G9" s="44">
        <f t="shared" si="0"/>
        <v>1.19066940313232</v>
      </c>
      <c r="H9" s="22">
        <f t="shared" si="1"/>
        <v>1.19066940313232</v>
      </c>
      <c r="I9" s="57">
        <f t="shared" si="3"/>
        <v>-28265738</v>
      </c>
      <c r="J9" s="58">
        <f t="shared" si="4"/>
        <v>0</v>
      </c>
      <c r="K9" s="59">
        <f t="shared" si="2"/>
        <v>-0.19066940313232003</v>
      </c>
    </row>
    <row r="10" spans="1:11" s="10" customFormat="1" ht="12.75">
      <c r="A10" s="55" t="s">
        <v>33</v>
      </c>
      <c r="B10" s="56" t="s">
        <v>38</v>
      </c>
      <c r="C10" s="19" t="s">
        <v>39</v>
      </c>
      <c r="D10" s="20">
        <v>44356696</v>
      </c>
      <c r="E10" s="20">
        <v>44356696</v>
      </c>
      <c r="F10" s="20">
        <v>31129398</v>
      </c>
      <c r="G10" s="44">
        <f t="shared" si="0"/>
        <v>0.7017970409698685</v>
      </c>
      <c r="H10" s="22">
        <f t="shared" si="1"/>
        <v>0.7017970409698685</v>
      </c>
      <c r="I10" s="57">
        <f t="shared" si="3"/>
        <v>0</v>
      </c>
      <c r="J10" s="58">
        <f t="shared" si="4"/>
        <v>13227298</v>
      </c>
      <c r="K10" s="59">
        <f t="shared" si="2"/>
        <v>0.29820295903013155</v>
      </c>
    </row>
    <row r="11" spans="1:11" s="10" customFormat="1" ht="12.75">
      <c r="A11" s="55" t="s">
        <v>33</v>
      </c>
      <c r="B11" s="56" t="s">
        <v>40</v>
      </c>
      <c r="C11" s="19" t="s">
        <v>41</v>
      </c>
      <c r="D11" s="20">
        <v>305092361</v>
      </c>
      <c r="E11" s="20">
        <v>305092361</v>
      </c>
      <c r="F11" s="20">
        <v>438493542</v>
      </c>
      <c r="G11" s="44">
        <f t="shared" si="0"/>
        <v>1.437248512426701</v>
      </c>
      <c r="H11" s="22">
        <f t="shared" si="1"/>
        <v>1.437248512426701</v>
      </c>
      <c r="I11" s="57">
        <f t="shared" si="3"/>
        <v>-133401181</v>
      </c>
      <c r="J11" s="58">
        <f t="shared" si="4"/>
        <v>0</v>
      </c>
      <c r="K11" s="59">
        <f t="shared" si="2"/>
        <v>-0.4372485124267008</v>
      </c>
    </row>
    <row r="12" spans="1:11" s="10" customFormat="1" ht="12.75">
      <c r="A12" s="55" t="s">
        <v>33</v>
      </c>
      <c r="B12" s="56" t="s">
        <v>42</v>
      </c>
      <c r="C12" s="19" t="s">
        <v>43</v>
      </c>
      <c r="D12" s="20">
        <v>266190305</v>
      </c>
      <c r="E12" s="20">
        <v>266190305</v>
      </c>
      <c r="F12" s="20">
        <v>227541462</v>
      </c>
      <c r="G12" s="44">
        <f t="shared" si="0"/>
        <v>0.8548074731722479</v>
      </c>
      <c r="H12" s="22">
        <f t="shared" si="1"/>
        <v>0.8548074731722479</v>
      </c>
      <c r="I12" s="57">
        <f t="shared" si="3"/>
        <v>0</v>
      </c>
      <c r="J12" s="58">
        <f t="shared" si="4"/>
        <v>38648843</v>
      </c>
      <c r="K12" s="59">
        <f t="shared" si="2"/>
        <v>0.14519252682775205</v>
      </c>
    </row>
    <row r="13" spans="1:11" s="10" customFormat="1" ht="12.75">
      <c r="A13" s="55" t="s">
        <v>33</v>
      </c>
      <c r="B13" s="56" t="s">
        <v>44</v>
      </c>
      <c r="C13" s="19" t="s">
        <v>45</v>
      </c>
      <c r="D13" s="20">
        <v>110301939</v>
      </c>
      <c r="E13" s="20">
        <v>114997589</v>
      </c>
      <c r="F13" s="20">
        <v>63276522</v>
      </c>
      <c r="G13" s="44">
        <f t="shared" si="0"/>
        <v>0.5736664520466861</v>
      </c>
      <c r="H13" s="22">
        <f t="shared" si="1"/>
        <v>0.5502421620335014</v>
      </c>
      <c r="I13" s="57">
        <f t="shared" si="3"/>
        <v>0</v>
      </c>
      <c r="J13" s="58">
        <f t="shared" si="4"/>
        <v>51721067</v>
      </c>
      <c r="K13" s="59">
        <f t="shared" si="2"/>
        <v>0.4497578379664986</v>
      </c>
    </row>
    <row r="14" spans="1:11" s="10" customFormat="1" ht="12.75">
      <c r="A14" s="55" t="s">
        <v>33</v>
      </c>
      <c r="B14" s="56" t="s">
        <v>46</v>
      </c>
      <c r="C14" s="19" t="s">
        <v>47</v>
      </c>
      <c r="D14" s="20">
        <v>43232563</v>
      </c>
      <c r="E14" s="20">
        <v>43232563</v>
      </c>
      <c r="F14" s="20">
        <v>41771196</v>
      </c>
      <c r="G14" s="44">
        <f t="shared" si="0"/>
        <v>0.966197539572197</v>
      </c>
      <c r="H14" s="22">
        <f t="shared" si="1"/>
        <v>0.966197539572197</v>
      </c>
      <c r="I14" s="57">
        <f t="shared" si="3"/>
        <v>0</v>
      </c>
      <c r="J14" s="58">
        <f t="shared" si="4"/>
        <v>1461367</v>
      </c>
      <c r="K14" s="59">
        <f t="shared" si="2"/>
        <v>0.033802460427802994</v>
      </c>
    </row>
    <row r="15" spans="1:11" s="10" customFormat="1" ht="12.75">
      <c r="A15" s="55" t="s">
        <v>33</v>
      </c>
      <c r="B15" s="56" t="s">
        <v>48</v>
      </c>
      <c r="C15" s="19" t="s">
        <v>49</v>
      </c>
      <c r="D15" s="20">
        <v>521397720</v>
      </c>
      <c r="E15" s="20">
        <v>521397720</v>
      </c>
      <c r="F15" s="20">
        <v>467227952</v>
      </c>
      <c r="G15" s="44">
        <f t="shared" si="0"/>
        <v>0.896106626626599</v>
      </c>
      <c r="H15" s="22">
        <f t="shared" si="1"/>
        <v>0.896106626626599</v>
      </c>
      <c r="I15" s="57">
        <f t="shared" si="3"/>
        <v>0</v>
      </c>
      <c r="J15" s="58">
        <f t="shared" si="4"/>
        <v>54169768</v>
      </c>
      <c r="K15" s="59">
        <f t="shared" si="2"/>
        <v>0.10389337337340102</v>
      </c>
    </row>
    <row r="16" spans="1:11" s="10" customFormat="1" ht="12.75">
      <c r="A16" s="55" t="s">
        <v>33</v>
      </c>
      <c r="B16" s="56" t="s">
        <v>50</v>
      </c>
      <c r="C16" s="19" t="s">
        <v>51</v>
      </c>
      <c r="D16" s="20">
        <v>81777746</v>
      </c>
      <c r="E16" s="20">
        <v>166262098</v>
      </c>
      <c r="F16" s="20">
        <v>91776908</v>
      </c>
      <c r="G16" s="44">
        <f t="shared" si="0"/>
        <v>1.1222724089265068</v>
      </c>
      <c r="H16" s="22">
        <f t="shared" si="1"/>
        <v>0.5520013827805782</v>
      </c>
      <c r="I16" s="57">
        <f t="shared" si="3"/>
        <v>0</v>
      </c>
      <c r="J16" s="58">
        <f t="shared" si="4"/>
        <v>74485190</v>
      </c>
      <c r="K16" s="59">
        <f t="shared" si="2"/>
        <v>0.44799861721942186</v>
      </c>
    </row>
    <row r="17" spans="1:11" s="10" customFormat="1" ht="12.75">
      <c r="A17" s="55" t="s">
        <v>52</v>
      </c>
      <c r="B17" s="56" t="s">
        <v>53</v>
      </c>
      <c r="C17" s="19" t="s">
        <v>54</v>
      </c>
      <c r="D17" s="20">
        <v>153299666</v>
      </c>
      <c r="E17" s="20">
        <v>153299666</v>
      </c>
      <c r="F17" s="20">
        <v>107218403</v>
      </c>
      <c r="G17" s="44">
        <f t="shared" si="0"/>
        <v>0.6994040221848885</v>
      </c>
      <c r="H17" s="22">
        <f t="shared" si="1"/>
        <v>0.6994040221848885</v>
      </c>
      <c r="I17" s="57">
        <f t="shared" si="3"/>
        <v>0</v>
      </c>
      <c r="J17" s="58">
        <f t="shared" si="4"/>
        <v>46081263</v>
      </c>
      <c r="K17" s="59">
        <f t="shared" si="2"/>
        <v>0.3005959778151115</v>
      </c>
    </row>
    <row r="18" spans="1:11" s="10" customFormat="1" ht="12.75">
      <c r="A18" s="60"/>
      <c r="B18" s="61" t="s">
        <v>55</v>
      </c>
      <c r="C18" s="62"/>
      <c r="D18" s="63">
        <f>SUM(D8:D17)</f>
        <v>1832755103</v>
      </c>
      <c r="E18" s="63">
        <f>SUM(E8:E17)</f>
        <v>1933668048</v>
      </c>
      <c r="F18" s="63">
        <f>SUM(F8:F17)</f>
        <v>1786196725</v>
      </c>
      <c r="G18" s="45">
        <f t="shared" si="0"/>
        <v>0.9745965088713765</v>
      </c>
      <c r="H18" s="30">
        <f t="shared" si="1"/>
        <v>0.9237349331222957</v>
      </c>
      <c r="I18" s="50">
        <f>SUM(I8:I17)</f>
        <v>-161666919</v>
      </c>
      <c r="J18" s="49">
        <f>SUM(J8:J17)</f>
        <v>309138242</v>
      </c>
      <c r="K18" s="64">
        <f t="shared" si="2"/>
        <v>0.07626506687770433</v>
      </c>
    </row>
    <row r="19" spans="1:11" s="10" customFormat="1" ht="12.75">
      <c r="A19" s="55" t="s">
        <v>33</v>
      </c>
      <c r="B19" s="56" t="s">
        <v>56</v>
      </c>
      <c r="C19" s="19" t="s">
        <v>57</v>
      </c>
      <c r="D19" s="20">
        <v>136468074</v>
      </c>
      <c r="E19" s="20">
        <v>136468074</v>
      </c>
      <c r="F19" s="20">
        <v>102022759</v>
      </c>
      <c r="G19" s="44">
        <f t="shared" si="0"/>
        <v>0.7475943347745935</v>
      </c>
      <c r="H19" s="22">
        <f t="shared" si="1"/>
        <v>0.7475943347745935</v>
      </c>
      <c r="I19" s="57">
        <f aca="true" t="shared" si="5" ref="I19:I26">IF($F19&gt;$E19,$E19-$F19,0)</f>
        <v>0</v>
      </c>
      <c r="J19" s="58">
        <f aca="true" t="shared" si="6" ref="J19:J26">IF($F19&lt;=$E19,$E19-$F19,0)</f>
        <v>34445315</v>
      </c>
      <c r="K19" s="59">
        <f t="shared" si="2"/>
        <v>0.2524056652254065</v>
      </c>
    </row>
    <row r="20" spans="1:11" s="10" customFormat="1" ht="12.75">
      <c r="A20" s="55" t="s">
        <v>33</v>
      </c>
      <c r="B20" s="56" t="s">
        <v>58</v>
      </c>
      <c r="C20" s="19" t="s">
        <v>59</v>
      </c>
      <c r="D20" s="20">
        <v>187264387</v>
      </c>
      <c r="E20" s="20">
        <v>200185804</v>
      </c>
      <c r="F20" s="20">
        <v>162542101</v>
      </c>
      <c r="G20" s="44">
        <f t="shared" si="0"/>
        <v>0.8679819137207332</v>
      </c>
      <c r="H20" s="22">
        <f t="shared" si="1"/>
        <v>0.8119561814682923</v>
      </c>
      <c r="I20" s="57">
        <f t="shared" si="5"/>
        <v>0</v>
      </c>
      <c r="J20" s="58">
        <f t="shared" si="6"/>
        <v>37643703</v>
      </c>
      <c r="K20" s="59">
        <f t="shared" si="2"/>
        <v>0.18804381853170768</v>
      </c>
    </row>
    <row r="21" spans="1:11" s="10" customFormat="1" ht="12.75">
      <c r="A21" s="55" t="s">
        <v>33</v>
      </c>
      <c r="B21" s="56" t="s">
        <v>60</v>
      </c>
      <c r="C21" s="19" t="s">
        <v>61</v>
      </c>
      <c r="D21" s="20">
        <v>69259851</v>
      </c>
      <c r="E21" s="20">
        <v>92072524</v>
      </c>
      <c r="F21" s="20">
        <v>57936931</v>
      </c>
      <c r="G21" s="44">
        <f t="shared" si="0"/>
        <v>0.8365153860928751</v>
      </c>
      <c r="H21" s="22">
        <f t="shared" si="1"/>
        <v>0.6292532069610691</v>
      </c>
      <c r="I21" s="57">
        <f t="shared" si="5"/>
        <v>0</v>
      </c>
      <c r="J21" s="58">
        <f t="shared" si="6"/>
        <v>34135593</v>
      </c>
      <c r="K21" s="59">
        <f t="shared" si="2"/>
        <v>0.37074679303893093</v>
      </c>
    </row>
    <row r="22" spans="1:11" s="10" customFormat="1" ht="12.75">
      <c r="A22" s="55" t="s">
        <v>33</v>
      </c>
      <c r="B22" s="56" t="s">
        <v>62</v>
      </c>
      <c r="C22" s="19" t="s">
        <v>63</v>
      </c>
      <c r="D22" s="20">
        <v>154220116</v>
      </c>
      <c r="E22" s="20">
        <v>154220116</v>
      </c>
      <c r="F22" s="20">
        <v>112509427</v>
      </c>
      <c r="G22" s="44">
        <f t="shared" si="0"/>
        <v>0.7295379482142265</v>
      </c>
      <c r="H22" s="22">
        <f t="shared" si="1"/>
        <v>0.7295379482142265</v>
      </c>
      <c r="I22" s="57">
        <f t="shared" si="5"/>
        <v>0</v>
      </c>
      <c r="J22" s="58">
        <f t="shared" si="6"/>
        <v>41710689</v>
      </c>
      <c r="K22" s="59">
        <f t="shared" si="2"/>
        <v>0.27046205178577354</v>
      </c>
    </row>
    <row r="23" spans="1:11" s="10" customFormat="1" ht="12.75">
      <c r="A23" s="55" t="s">
        <v>33</v>
      </c>
      <c r="B23" s="56" t="s">
        <v>64</v>
      </c>
      <c r="C23" s="19" t="s">
        <v>65</v>
      </c>
      <c r="D23" s="20">
        <v>67176280</v>
      </c>
      <c r="E23" s="20">
        <v>67176280</v>
      </c>
      <c r="F23" s="20">
        <v>55984919</v>
      </c>
      <c r="G23" s="44">
        <f t="shared" si="0"/>
        <v>0.8334030851365988</v>
      </c>
      <c r="H23" s="22">
        <f t="shared" si="1"/>
        <v>0.8334030851365988</v>
      </c>
      <c r="I23" s="57">
        <f t="shared" si="5"/>
        <v>0</v>
      </c>
      <c r="J23" s="58">
        <f t="shared" si="6"/>
        <v>11191361</v>
      </c>
      <c r="K23" s="59">
        <f t="shared" si="2"/>
        <v>0.1665969148634012</v>
      </c>
    </row>
    <row r="24" spans="1:11" s="10" customFormat="1" ht="12.75">
      <c r="A24" s="55" t="s">
        <v>33</v>
      </c>
      <c r="B24" s="56" t="s">
        <v>66</v>
      </c>
      <c r="C24" s="19" t="s">
        <v>67</v>
      </c>
      <c r="D24" s="20">
        <v>151757914</v>
      </c>
      <c r="E24" s="20">
        <v>151757914</v>
      </c>
      <c r="F24" s="20">
        <v>119002245</v>
      </c>
      <c r="G24" s="44">
        <f t="shared" si="0"/>
        <v>0.7841584129839845</v>
      </c>
      <c r="H24" s="22">
        <f t="shared" si="1"/>
        <v>0.7841584129839845</v>
      </c>
      <c r="I24" s="57">
        <f t="shared" si="5"/>
        <v>0</v>
      </c>
      <c r="J24" s="58">
        <f t="shared" si="6"/>
        <v>32755669</v>
      </c>
      <c r="K24" s="59">
        <f t="shared" si="2"/>
        <v>0.21584158701601552</v>
      </c>
    </row>
    <row r="25" spans="1:11" s="10" customFormat="1" ht="12.75">
      <c r="A25" s="55" t="s">
        <v>33</v>
      </c>
      <c r="B25" s="56" t="s">
        <v>68</v>
      </c>
      <c r="C25" s="19" t="s">
        <v>69</v>
      </c>
      <c r="D25" s="20">
        <v>56343312</v>
      </c>
      <c r="E25" s="20">
        <v>56343312</v>
      </c>
      <c r="F25" s="20">
        <v>63283284</v>
      </c>
      <c r="G25" s="44">
        <f t="shared" si="0"/>
        <v>1.1231729508552852</v>
      </c>
      <c r="H25" s="22">
        <f t="shared" si="1"/>
        <v>1.1231729508552852</v>
      </c>
      <c r="I25" s="57">
        <f t="shared" si="5"/>
        <v>-6939972</v>
      </c>
      <c r="J25" s="58">
        <f t="shared" si="6"/>
        <v>0</v>
      </c>
      <c r="K25" s="59">
        <f t="shared" si="2"/>
        <v>-0.12317295085528518</v>
      </c>
    </row>
    <row r="26" spans="1:11" s="10" customFormat="1" ht="12.75">
      <c r="A26" s="55" t="s">
        <v>52</v>
      </c>
      <c r="B26" s="56" t="s">
        <v>70</v>
      </c>
      <c r="C26" s="19" t="s">
        <v>71</v>
      </c>
      <c r="D26" s="20">
        <v>1012900165</v>
      </c>
      <c r="E26" s="20">
        <v>1012900165</v>
      </c>
      <c r="F26" s="20">
        <v>902147106</v>
      </c>
      <c r="G26" s="44">
        <f t="shared" si="0"/>
        <v>0.8906574775807249</v>
      </c>
      <c r="H26" s="22">
        <f t="shared" si="1"/>
        <v>0.8906574775807249</v>
      </c>
      <c r="I26" s="57">
        <f t="shared" si="5"/>
        <v>0</v>
      </c>
      <c r="J26" s="58">
        <f t="shared" si="6"/>
        <v>110753059</v>
      </c>
      <c r="K26" s="59">
        <f t="shared" si="2"/>
        <v>0.10934252241927515</v>
      </c>
    </row>
    <row r="27" spans="1:11" s="10" customFormat="1" ht="12.75">
      <c r="A27" s="60"/>
      <c r="B27" s="61" t="s">
        <v>72</v>
      </c>
      <c r="C27" s="62"/>
      <c r="D27" s="63">
        <f>SUM(D19:D26)</f>
        <v>1835390099</v>
      </c>
      <c r="E27" s="63">
        <f>SUM(E19:E26)</f>
        <v>1871124189</v>
      </c>
      <c r="F27" s="63">
        <f>SUM(F19:F26)</f>
        <v>1575428772</v>
      </c>
      <c r="G27" s="45">
        <f t="shared" si="0"/>
        <v>0.8583618124879075</v>
      </c>
      <c r="H27" s="30">
        <f t="shared" si="1"/>
        <v>0.8419691120780012</v>
      </c>
      <c r="I27" s="50">
        <f>SUM(I19:I26)</f>
        <v>-6939972</v>
      </c>
      <c r="J27" s="49">
        <f>SUM(J19:J26)</f>
        <v>302635389</v>
      </c>
      <c r="K27" s="64">
        <f t="shared" si="2"/>
        <v>0.15803088792199885</v>
      </c>
    </row>
    <row r="28" spans="1:11" s="10" customFormat="1" ht="12.75">
      <c r="A28" s="55" t="s">
        <v>33</v>
      </c>
      <c r="B28" s="56" t="s">
        <v>73</v>
      </c>
      <c r="C28" s="19" t="s">
        <v>74</v>
      </c>
      <c r="D28" s="20">
        <v>180715475</v>
      </c>
      <c r="E28" s="20">
        <v>274492116</v>
      </c>
      <c r="F28" s="20">
        <v>150625166</v>
      </c>
      <c r="G28" s="44">
        <f t="shared" si="0"/>
        <v>0.8334934570489881</v>
      </c>
      <c r="H28" s="22">
        <f t="shared" si="1"/>
        <v>0.5487413197689073</v>
      </c>
      <c r="I28" s="57">
        <f aca="true" t="shared" si="7" ref="I28:I36">IF($F28&gt;$E28,$E28-$F28,0)</f>
        <v>0</v>
      </c>
      <c r="J28" s="58">
        <f aca="true" t="shared" si="8" ref="J28:J36">IF($F28&lt;=$E28,$E28-$F28,0)</f>
        <v>123866950</v>
      </c>
      <c r="K28" s="59">
        <f t="shared" si="2"/>
        <v>0.45125868023109267</v>
      </c>
    </row>
    <row r="29" spans="1:11" s="10" customFormat="1" ht="12.75">
      <c r="A29" s="55" t="s">
        <v>33</v>
      </c>
      <c r="B29" s="56" t="s">
        <v>75</v>
      </c>
      <c r="C29" s="19" t="s">
        <v>76</v>
      </c>
      <c r="D29" s="20">
        <v>55677074</v>
      </c>
      <c r="E29" s="20">
        <v>55677074</v>
      </c>
      <c r="F29" s="20">
        <v>95504252</v>
      </c>
      <c r="G29" s="44">
        <f t="shared" si="0"/>
        <v>1.7153245517176423</v>
      </c>
      <c r="H29" s="22">
        <f t="shared" si="1"/>
        <v>1.7153245517176423</v>
      </c>
      <c r="I29" s="57">
        <f t="shared" si="7"/>
        <v>-39827178</v>
      </c>
      <c r="J29" s="58">
        <f t="shared" si="8"/>
        <v>0</v>
      </c>
      <c r="K29" s="59">
        <f t="shared" si="2"/>
        <v>-0.7153245517176423</v>
      </c>
    </row>
    <row r="30" spans="1:11" s="10" customFormat="1" ht="12.75">
      <c r="A30" s="55" t="s">
        <v>33</v>
      </c>
      <c r="B30" s="56" t="s">
        <v>77</v>
      </c>
      <c r="C30" s="19" t="s">
        <v>78</v>
      </c>
      <c r="D30" s="20">
        <v>47990983</v>
      </c>
      <c r="E30" s="20">
        <v>50750818</v>
      </c>
      <c r="F30" s="20">
        <v>35727264</v>
      </c>
      <c r="G30" s="44">
        <f t="shared" si="0"/>
        <v>0.744457849508938</v>
      </c>
      <c r="H30" s="22">
        <f t="shared" si="1"/>
        <v>0.7039741507220633</v>
      </c>
      <c r="I30" s="57">
        <f t="shared" si="7"/>
        <v>0</v>
      </c>
      <c r="J30" s="58">
        <f t="shared" si="8"/>
        <v>15023554</v>
      </c>
      <c r="K30" s="59">
        <f t="shared" si="2"/>
        <v>0.29602584927793674</v>
      </c>
    </row>
    <row r="31" spans="1:11" s="10" customFormat="1" ht="12.75">
      <c r="A31" s="55" t="s">
        <v>33</v>
      </c>
      <c r="B31" s="56" t="s">
        <v>79</v>
      </c>
      <c r="C31" s="19" t="s">
        <v>80</v>
      </c>
      <c r="D31" s="20">
        <v>484927878</v>
      </c>
      <c r="E31" s="20">
        <v>505723221</v>
      </c>
      <c r="F31" s="20">
        <v>439351560</v>
      </c>
      <c r="G31" s="44">
        <f t="shared" si="0"/>
        <v>0.9060142341414325</v>
      </c>
      <c r="H31" s="22">
        <f t="shared" si="1"/>
        <v>0.8687589213942778</v>
      </c>
      <c r="I31" s="57">
        <f t="shared" si="7"/>
        <v>0</v>
      </c>
      <c r="J31" s="58">
        <f t="shared" si="8"/>
        <v>66371661</v>
      </c>
      <c r="K31" s="59">
        <f t="shared" si="2"/>
        <v>0.13124107860572215</v>
      </c>
    </row>
    <row r="32" spans="1:11" s="10" customFormat="1" ht="12.75">
      <c r="A32" s="55" t="s">
        <v>33</v>
      </c>
      <c r="B32" s="56" t="s">
        <v>81</v>
      </c>
      <c r="C32" s="19" t="s">
        <v>82</v>
      </c>
      <c r="D32" s="20">
        <v>123556789</v>
      </c>
      <c r="E32" s="20">
        <v>123556789</v>
      </c>
      <c r="F32" s="20">
        <v>203791266</v>
      </c>
      <c r="G32" s="44">
        <f t="shared" si="0"/>
        <v>1.6493732772547205</v>
      </c>
      <c r="H32" s="22">
        <f t="shared" si="1"/>
        <v>1.6493732772547205</v>
      </c>
      <c r="I32" s="57">
        <f t="shared" si="7"/>
        <v>-80234477</v>
      </c>
      <c r="J32" s="58">
        <f t="shared" si="8"/>
        <v>0</v>
      </c>
      <c r="K32" s="59">
        <f t="shared" si="2"/>
        <v>-0.6493732772547205</v>
      </c>
    </row>
    <row r="33" spans="1:11" s="10" customFormat="1" ht="12.75">
      <c r="A33" s="55" t="s">
        <v>33</v>
      </c>
      <c r="B33" s="56" t="s">
        <v>83</v>
      </c>
      <c r="C33" s="19" t="s">
        <v>84</v>
      </c>
      <c r="D33" s="20">
        <v>120504189</v>
      </c>
      <c r="E33" s="20">
        <v>164627374</v>
      </c>
      <c r="F33" s="20">
        <v>114609701</v>
      </c>
      <c r="G33" s="44">
        <f t="shared" si="0"/>
        <v>0.9510847876002053</v>
      </c>
      <c r="H33" s="22">
        <f t="shared" si="1"/>
        <v>0.6961764511897032</v>
      </c>
      <c r="I33" s="57">
        <f t="shared" si="7"/>
        <v>0</v>
      </c>
      <c r="J33" s="58">
        <f t="shared" si="8"/>
        <v>50017673</v>
      </c>
      <c r="K33" s="59">
        <f t="shared" si="2"/>
        <v>0.3038235488102969</v>
      </c>
    </row>
    <row r="34" spans="1:11" s="10" customFormat="1" ht="12.75">
      <c r="A34" s="55" t="s">
        <v>33</v>
      </c>
      <c r="B34" s="56" t="s">
        <v>85</v>
      </c>
      <c r="C34" s="19" t="s">
        <v>86</v>
      </c>
      <c r="D34" s="20">
        <v>122024709</v>
      </c>
      <c r="E34" s="20">
        <v>106169998</v>
      </c>
      <c r="F34" s="20">
        <v>120372188</v>
      </c>
      <c r="G34" s="44">
        <f t="shared" si="0"/>
        <v>0.9864574887041935</v>
      </c>
      <c r="H34" s="22">
        <f t="shared" si="1"/>
        <v>1.1337683928373061</v>
      </c>
      <c r="I34" s="57">
        <f t="shared" si="7"/>
        <v>-14202190</v>
      </c>
      <c r="J34" s="58">
        <f t="shared" si="8"/>
        <v>0</v>
      </c>
      <c r="K34" s="59">
        <f t="shared" si="2"/>
        <v>-0.13376839283730607</v>
      </c>
    </row>
    <row r="35" spans="1:11" s="10" customFormat="1" ht="12.75">
      <c r="A35" s="55" t="s">
        <v>33</v>
      </c>
      <c r="B35" s="56" t="s">
        <v>87</v>
      </c>
      <c r="C35" s="19" t="s">
        <v>88</v>
      </c>
      <c r="D35" s="20">
        <v>0</v>
      </c>
      <c r="E35" s="20">
        <v>86452547</v>
      </c>
      <c r="F35" s="20">
        <v>71591428</v>
      </c>
      <c r="G35" s="44">
        <f t="shared" si="0"/>
        <v>0</v>
      </c>
      <c r="H35" s="22">
        <f t="shared" si="1"/>
        <v>0.8281008539864071</v>
      </c>
      <c r="I35" s="57">
        <f t="shared" si="7"/>
        <v>0</v>
      </c>
      <c r="J35" s="58">
        <f t="shared" si="8"/>
        <v>14861119</v>
      </c>
      <c r="K35" s="59">
        <f t="shared" si="2"/>
        <v>0.17189914601359288</v>
      </c>
    </row>
    <row r="36" spans="1:11" s="10" customFormat="1" ht="12.75">
      <c r="A36" s="55" t="s">
        <v>52</v>
      </c>
      <c r="B36" s="56" t="s">
        <v>89</v>
      </c>
      <c r="C36" s="19" t="s">
        <v>90</v>
      </c>
      <c r="D36" s="20">
        <v>425341136</v>
      </c>
      <c r="E36" s="20">
        <v>690209042</v>
      </c>
      <c r="F36" s="20">
        <v>437955317</v>
      </c>
      <c r="G36" s="44">
        <f t="shared" si="0"/>
        <v>1.0296566213148968</v>
      </c>
      <c r="H36" s="22">
        <f t="shared" si="1"/>
        <v>0.6345256152120939</v>
      </c>
      <c r="I36" s="57">
        <f t="shared" si="7"/>
        <v>0</v>
      </c>
      <c r="J36" s="58">
        <f t="shared" si="8"/>
        <v>252253725</v>
      </c>
      <c r="K36" s="59">
        <f t="shared" si="2"/>
        <v>0.36547438478790606</v>
      </c>
    </row>
    <row r="37" spans="1:11" s="10" customFormat="1" ht="12.75">
      <c r="A37" s="60"/>
      <c r="B37" s="61" t="s">
        <v>91</v>
      </c>
      <c r="C37" s="62"/>
      <c r="D37" s="63">
        <f>SUM(D28:D36)</f>
        <v>1560738233</v>
      </c>
      <c r="E37" s="63">
        <f>SUM(E28:E36)</f>
        <v>2057658979</v>
      </c>
      <c r="F37" s="63">
        <f>SUM(F28:F36)</f>
        <v>1669528142</v>
      </c>
      <c r="G37" s="45">
        <f t="shared" si="0"/>
        <v>1.0697041353250427</v>
      </c>
      <c r="H37" s="30">
        <f t="shared" si="1"/>
        <v>0.8113726127792918</v>
      </c>
      <c r="I37" s="50">
        <f>SUM(I28:I36)</f>
        <v>-134263845</v>
      </c>
      <c r="J37" s="49">
        <f>SUM(J28:J36)</f>
        <v>522394682</v>
      </c>
      <c r="K37" s="64">
        <f t="shared" si="2"/>
        <v>0.18862738722070815</v>
      </c>
    </row>
    <row r="38" spans="1:11" s="10" customFormat="1" ht="12.75">
      <c r="A38" s="55" t="s">
        <v>33</v>
      </c>
      <c r="B38" s="56" t="s">
        <v>92</v>
      </c>
      <c r="C38" s="19" t="s">
        <v>93</v>
      </c>
      <c r="D38" s="20">
        <v>165485834</v>
      </c>
      <c r="E38" s="20">
        <v>151281793</v>
      </c>
      <c r="F38" s="20">
        <v>118743975</v>
      </c>
      <c r="G38" s="44">
        <f t="shared" si="0"/>
        <v>0.7175476723886831</v>
      </c>
      <c r="H38" s="22">
        <f t="shared" si="1"/>
        <v>0.7849191409305943</v>
      </c>
      <c r="I38" s="57">
        <f>IF($F38&gt;$E38,$E38-$F38,0)</f>
        <v>0</v>
      </c>
      <c r="J38" s="58">
        <f>IF($F38&lt;=$E38,$E38-$F38,0)</f>
        <v>32537818</v>
      </c>
      <c r="K38" s="59">
        <f t="shared" si="2"/>
        <v>0.21508085906940566</v>
      </c>
    </row>
    <row r="39" spans="1:11" s="10" customFormat="1" ht="12.75">
      <c r="A39" s="55" t="s">
        <v>33</v>
      </c>
      <c r="B39" s="56" t="s">
        <v>94</v>
      </c>
      <c r="C39" s="19" t="s">
        <v>95</v>
      </c>
      <c r="D39" s="20">
        <v>144207333</v>
      </c>
      <c r="E39" s="20">
        <v>164942298</v>
      </c>
      <c r="F39" s="20">
        <v>131118580</v>
      </c>
      <c r="G39" s="44">
        <f aca="true" t="shared" si="9" ref="G39:G57">IF($D39=0,0,$F39/$D39)</f>
        <v>0.9092365642737461</v>
      </c>
      <c r="H39" s="22">
        <f aca="true" t="shared" si="10" ref="H39:H57">IF($E39=0,0,$F39/$E39)</f>
        <v>0.7949360569718751</v>
      </c>
      <c r="I39" s="57">
        <f>IF($F39&gt;$E39,$E39-$F39,0)</f>
        <v>0</v>
      </c>
      <c r="J39" s="58">
        <f>IF($F39&lt;=$E39,$E39-$F39,0)</f>
        <v>33823718</v>
      </c>
      <c r="K39" s="59">
        <f aca="true" t="shared" si="11" ref="K39:K57">IF($E39=0,0,($E39-$F39)/$E39)</f>
        <v>0.2050639430281249</v>
      </c>
    </row>
    <row r="40" spans="1:11" s="10" customFormat="1" ht="12.75">
      <c r="A40" s="55" t="s">
        <v>33</v>
      </c>
      <c r="B40" s="56" t="s">
        <v>96</v>
      </c>
      <c r="C40" s="19" t="s">
        <v>97</v>
      </c>
      <c r="D40" s="20">
        <v>126501755</v>
      </c>
      <c r="E40" s="20">
        <v>130796183</v>
      </c>
      <c r="F40" s="20">
        <v>115080431</v>
      </c>
      <c r="G40" s="44">
        <f t="shared" si="9"/>
        <v>0.9097141063378923</v>
      </c>
      <c r="H40" s="22">
        <f t="shared" si="10"/>
        <v>0.8798454844817605</v>
      </c>
      <c r="I40" s="57">
        <f>IF($F40&gt;$E40,$E40-$F40,0)</f>
        <v>0</v>
      </c>
      <c r="J40" s="58">
        <f>IF($F40&lt;=$E40,$E40-$F40,0)</f>
        <v>15715752</v>
      </c>
      <c r="K40" s="59">
        <f t="shared" si="11"/>
        <v>0.12015451551823955</v>
      </c>
    </row>
    <row r="41" spans="1:11" s="10" customFormat="1" ht="12.75">
      <c r="A41" s="55" t="s">
        <v>33</v>
      </c>
      <c r="B41" s="56" t="s">
        <v>98</v>
      </c>
      <c r="C41" s="19" t="s">
        <v>99</v>
      </c>
      <c r="D41" s="20">
        <v>132216341</v>
      </c>
      <c r="E41" s="20">
        <v>150855345</v>
      </c>
      <c r="F41" s="20">
        <v>67322551</v>
      </c>
      <c r="G41" s="44">
        <f t="shared" si="9"/>
        <v>0.5091847988744447</v>
      </c>
      <c r="H41" s="22">
        <f t="shared" si="10"/>
        <v>0.4462722285378751</v>
      </c>
      <c r="I41" s="57">
        <f>IF($F41&gt;$E41,$E41-$F41,0)</f>
        <v>0</v>
      </c>
      <c r="J41" s="58">
        <f>IF($F41&lt;=$E41,$E41-$F41,0)</f>
        <v>83532794</v>
      </c>
      <c r="K41" s="59">
        <f t="shared" si="11"/>
        <v>0.5537277714621248</v>
      </c>
    </row>
    <row r="42" spans="1:11" s="10" customFormat="1" ht="12.75">
      <c r="A42" s="55" t="s">
        <v>52</v>
      </c>
      <c r="B42" s="56" t="s">
        <v>100</v>
      </c>
      <c r="C42" s="19" t="s">
        <v>101</v>
      </c>
      <c r="D42" s="20">
        <v>326452737</v>
      </c>
      <c r="E42" s="20">
        <v>326452737</v>
      </c>
      <c r="F42" s="20">
        <v>358982578</v>
      </c>
      <c r="G42" s="44">
        <f t="shared" si="9"/>
        <v>1.099646403025869</v>
      </c>
      <c r="H42" s="22">
        <f t="shared" si="10"/>
        <v>1.099646403025869</v>
      </c>
      <c r="I42" s="57">
        <f>IF($F42&gt;$E42,$E42-$F42,0)</f>
        <v>-32529841</v>
      </c>
      <c r="J42" s="58">
        <f>IF($F42&lt;=$E42,$E42-$F42,0)</f>
        <v>0</v>
      </c>
      <c r="K42" s="59">
        <f t="shared" si="11"/>
        <v>-0.09964640302586895</v>
      </c>
    </row>
    <row r="43" spans="1:11" s="10" customFormat="1" ht="12.75">
      <c r="A43" s="60"/>
      <c r="B43" s="61" t="s">
        <v>102</v>
      </c>
      <c r="C43" s="62"/>
      <c r="D43" s="63">
        <f>SUM(D38:D42)</f>
        <v>894864000</v>
      </c>
      <c r="E43" s="63">
        <f>SUM(E38:E42)</f>
        <v>924328356</v>
      </c>
      <c r="F43" s="63">
        <f>SUM(F38:F42)</f>
        <v>791248115</v>
      </c>
      <c r="G43" s="45">
        <f t="shared" si="9"/>
        <v>0.8842104666183912</v>
      </c>
      <c r="H43" s="30">
        <f t="shared" si="10"/>
        <v>0.8560249286564136</v>
      </c>
      <c r="I43" s="50">
        <f>SUM(I38:I42)</f>
        <v>-32529841</v>
      </c>
      <c r="J43" s="49">
        <f>SUM(J38:J42)</f>
        <v>165610082</v>
      </c>
      <c r="K43" s="64">
        <f t="shared" si="11"/>
        <v>0.14397507134358647</v>
      </c>
    </row>
    <row r="44" spans="1:11" s="10" customFormat="1" ht="12.75">
      <c r="A44" s="55" t="s">
        <v>33</v>
      </c>
      <c r="B44" s="56" t="s">
        <v>103</v>
      </c>
      <c r="C44" s="19" t="s">
        <v>104</v>
      </c>
      <c r="D44" s="20">
        <v>129708867</v>
      </c>
      <c r="E44" s="20">
        <v>129708867</v>
      </c>
      <c r="F44" s="20">
        <v>587488175</v>
      </c>
      <c r="G44" s="44">
        <f t="shared" si="9"/>
        <v>4.529283067440563</v>
      </c>
      <c r="H44" s="22">
        <f t="shared" si="10"/>
        <v>4.529283067440563</v>
      </c>
      <c r="I44" s="57">
        <f aca="true" t="shared" si="12" ref="I44:I49">IF($F44&gt;$E44,$E44-$F44,0)</f>
        <v>-457779308</v>
      </c>
      <c r="J44" s="58">
        <f aca="true" t="shared" si="13" ref="J44:J49">IF($F44&lt;=$E44,$E44-$F44,0)</f>
        <v>0</v>
      </c>
      <c r="K44" s="59">
        <f t="shared" si="11"/>
        <v>-3.529283067440563</v>
      </c>
    </row>
    <row r="45" spans="1:11" s="10" customFormat="1" ht="13.5" customHeight="1">
      <c r="A45" s="55" t="s">
        <v>33</v>
      </c>
      <c r="B45" s="56" t="s">
        <v>105</v>
      </c>
      <c r="C45" s="19" t="s">
        <v>106</v>
      </c>
      <c r="D45" s="20">
        <v>100737566</v>
      </c>
      <c r="E45" s="20">
        <v>109998910</v>
      </c>
      <c r="F45" s="20">
        <v>106108162</v>
      </c>
      <c r="G45" s="44">
        <f t="shared" si="9"/>
        <v>1.0533127433315195</v>
      </c>
      <c r="H45" s="22">
        <f t="shared" si="10"/>
        <v>0.9646292131440212</v>
      </c>
      <c r="I45" s="57">
        <f t="shared" si="12"/>
        <v>0</v>
      </c>
      <c r="J45" s="58">
        <f t="shared" si="13"/>
        <v>3890748</v>
      </c>
      <c r="K45" s="59">
        <f t="shared" si="11"/>
        <v>0.035370786855978845</v>
      </c>
    </row>
    <row r="46" spans="1:11" s="10" customFormat="1" ht="12.75">
      <c r="A46" s="55" t="s">
        <v>33</v>
      </c>
      <c r="B46" s="56" t="s">
        <v>107</v>
      </c>
      <c r="C46" s="19" t="s">
        <v>108</v>
      </c>
      <c r="D46" s="20">
        <v>135071000</v>
      </c>
      <c r="E46" s="20">
        <v>143146581</v>
      </c>
      <c r="F46" s="20">
        <v>154022063</v>
      </c>
      <c r="G46" s="44">
        <f t="shared" si="9"/>
        <v>1.1403044546941978</v>
      </c>
      <c r="H46" s="22">
        <f t="shared" si="10"/>
        <v>1.0759744446847808</v>
      </c>
      <c r="I46" s="57">
        <f t="shared" si="12"/>
        <v>-10875482</v>
      </c>
      <c r="J46" s="58">
        <f t="shared" si="13"/>
        <v>0</v>
      </c>
      <c r="K46" s="59">
        <f t="shared" si="11"/>
        <v>-0.07597444468478085</v>
      </c>
    </row>
    <row r="47" spans="1:11" s="10" customFormat="1" ht="12.75">
      <c r="A47" s="55" t="s">
        <v>33</v>
      </c>
      <c r="B47" s="56" t="s">
        <v>109</v>
      </c>
      <c r="C47" s="19" t="s">
        <v>110</v>
      </c>
      <c r="D47" s="20">
        <v>128736197</v>
      </c>
      <c r="E47" s="20">
        <v>128736197</v>
      </c>
      <c r="F47" s="20">
        <v>110756537</v>
      </c>
      <c r="G47" s="44">
        <f t="shared" si="9"/>
        <v>0.8603371824009994</v>
      </c>
      <c r="H47" s="22">
        <f t="shared" si="10"/>
        <v>0.8603371824009994</v>
      </c>
      <c r="I47" s="57">
        <f t="shared" si="12"/>
        <v>0</v>
      </c>
      <c r="J47" s="58">
        <f t="shared" si="13"/>
        <v>17979660</v>
      </c>
      <c r="K47" s="59">
        <f t="shared" si="11"/>
        <v>0.13966281759900054</v>
      </c>
    </row>
    <row r="48" spans="1:11" s="10" customFormat="1" ht="12.75">
      <c r="A48" s="55" t="s">
        <v>33</v>
      </c>
      <c r="B48" s="56" t="s">
        <v>111</v>
      </c>
      <c r="C48" s="19" t="s">
        <v>112</v>
      </c>
      <c r="D48" s="20">
        <v>643057504</v>
      </c>
      <c r="E48" s="20">
        <v>839763705</v>
      </c>
      <c r="F48" s="20">
        <v>570009399</v>
      </c>
      <c r="G48" s="44">
        <f t="shared" si="9"/>
        <v>0.8864050189203608</v>
      </c>
      <c r="H48" s="22">
        <f t="shared" si="10"/>
        <v>0.6787735592835606</v>
      </c>
      <c r="I48" s="57">
        <f t="shared" si="12"/>
        <v>0</v>
      </c>
      <c r="J48" s="58">
        <f t="shared" si="13"/>
        <v>269754306</v>
      </c>
      <c r="K48" s="59">
        <f t="shared" si="11"/>
        <v>0.3212264407164394</v>
      </c>
    </row>
    <row r="49" spans="1:11" s="10" customFormat="1" ht="12.75">
      <c r="A49" s="55" t="s">
        <v>52</v>
      </c>
      <c r="B49" s="56" t="s">
        <v>113</v>
      </c>
      <c r="C49" s="19" t="s">
        <v>114</v>
      </c>
      <c r="D49" s="20">
        <v>823048300</v>
      </c>
      <c r="E49" s="20">
        <v>823048300</v>
      </c>
      <c r="F49" s="20">
        <v>633488616</v>
      </c>
      <c r="G49" s="44">
        <f t="shared" si="9"/>
        <v>0.7696858325325501</v>
      </c>
      <c r="H49" s="22">
        <f t="shared" si="10"/>
        <v>0.7696858325325501</v>
      </c>
      <c r="I49" s="57">
        <f t="shared" si="12"/>
        <v>0</v>
      </c>
      <c r="J49" s="58">
        <f t="shared" si="13"/>
        <v>189559684</v>
      </c>
      <c r="K49" s="59">
        <f t="shared" si="11"/>
        <v>0.23031416746744995</v>
      </c>
    </row>
    <row r="50" spans="1:11" s="10" customFormat="1" ht="12.75">
      <c r="A50" s="60"/>
      <c r="B50" s="61" t="s">
        <v>115</v>
      </c>
      <c r="C50" s="62"/>
      <c r="D50" s="63">
        <f>SUM(D44:D49)</f>
        <v>1960359434</v>
      </c>
      <c r="E50" s="63">
        <f>SUM(E44:E49)</f>
        <v>2174402560</v>
      </c>
      <c r="F50" s="63">
        <f>SUM(F44:F49)</f>
        <v>2161872952</v>
      </c>
      <c r="G50" s="45">
        <f t="shared" si="9"/>
        <v>1.1027941685106304</v>
      </c>
      <c r="H50" s="30">
        <f t="shared" si="10"/>
        <v>0.9942376778658686</v>
      </c>
      <c r="I50" s="50">
        <f>SUM(I44:I49)</f>
        <v>-468654790</v>
      </c>
      <c r="J50" s="49">
        <f>SUM(J44:J49)</f>
        <v>481184398</v>
      </c>
      <c r="K50" s="64">
        <f t="shared" si="11"/>
        <v>0.005762322134131409</v>
      </c>
    </row>
    <row r="51" spans="1:11" s="10" customFormat="1" ht="12.75">
      <c r="A51" s="55" t="s">
        <v>33</v>
      </c>
      <c r="B51" s="56" t="s">
        <v>116</v>
      </c>
      <c r="C51" s="19" t="s">
        <v>117</v>
      </c>
      <c r="D51" s="20">
        <v>196621342</v>
      </c>
      <c r="E51" s="20">
        <v>210447425</v>
      </c>
      <c r="F51" s="20">
        <v>173071642</v>
      </c>
      <c r="G51" s="44">
        <f t="shared" si="9"/>
        <v>0.8802281595657098</v>
      </c>
      <c r="H51" s="22">
        <f t="shared" si="10"/>
        <v>0.8223984779096252</v>
      </c>
      <c r="I51" s="57">
        <f>IF($F51&gt;$E51,$E51-$F51,0)</f>
        <v>0</v>
      </c>
      <c r="J51" s="58">
        <f>IF($F51&lt;=$E51,$E51-$F51,0)</f>
        <v>37375783</v>
      </c>
      <c r="K51" s="59">
        <f t="shared" si="11"/>
        <v>0.17760152209037483</v>
      </c>
    </row>
    <row r="52" spans="1:11" s="10" customFormat="1" ht="12.75">
      <c r="A52" s="55" t="s">
        <v>33</v>
      </c>
      <c r="B52" s="56" t="s">
        <v>118</v>
      </c>
      <c r="C52" s="19" t="s">
        <v>119</v>
      </c>
      <c r="D52" s="20">
        <v>164790313</v>
      </c>
      <c r="E52" s="20">
        <v>164790313</v>
      </c>
      <c r="F52" s="20">
        <v>96639802</v>
      </c>
      <c r="G52" s="44">
        <f t="shared" si="9"/>
        <v>0.5864410367373961</v>
      </c>
      <c r="H52" s="22">
        <f t="shared" si="10"/>
        <v>0.5864410367373961</v>
      </c>
      <c r="I52" s="57">
        <f>IF($F52&gt;$E52,$E52-$F52,0)</f>
        <v>0</v>
      </c>
      <c r="J52" s="58">
        <f>IF($F52&lt;=$E52,$E52-$F52,0)</f>
        <v>68150511</v>
      </c>
      <c r="K52" s="59">
        <f t="shared" si="11"/>
        <v>0.41355896326260394</v>
      </c>
    </row>
    <row r="53" spans="1:11" s="10" customFormat="1" ht="12.75">
      <c r="A53" s="55" t="s">
        <v>33</v>
      </c>
      <c r="B53" s="56" t="s">
        <v>120</v>
      </c>
      <c r="C53" s="19" t="s">
        <v>121</v>
      </c>
      <c r="D53" s="20">
        <v>101552724</v>
      </c>
      <c r="E53" s="20">
        <v>101552724</v>
      </c>
      <c r="F53" s="20">
        <v>108364057</v>
      </c>
      <c r="G53" s="44">
        <f t="shared" si="9"/>
        <v>1.067071888687102</v>
      </c>
      <c r="H53" s="22">
        <f t="shared" si="10"/>
        <v>1.067071888687102</v>
      </c>
      <c r="I53" s="57">
        <f>IF($F53&gt;$E53,$E53-$F53,0)</f>
        <v>-6811333</v>
      </c>
      <c r="J53" s="58">
        <f>IF($F53&lt;=$E53,$E53-$F53,0)</f>
        <v>0</v>
      </c>
      <c r="K53" s="59">
        <f t="shared" si="11"/>
        <v>-0.06707188868710208</v>
      </c>
    </row>
    <row r="54" spans="1:11" s="10" customFormat="1" ht="12.75">
      <c r="A54" s="55" t="s">
        <v>33</v>
      </c>
      <c r="B54" s="56" t="s">
        <v>122</v>
      </c>
      <c r="C54" s="19" t="s">
        <v>123</v>
      </c>
      <c r="D54" s="20">
        <v>69785500</v>
      </c>
      <c r="E54" s="20">
        <v>69785500</v>
      </c>
      <c r="F54" s="20">
        <v>67013239</v>
      </c>
      <c r="G54" s="44">
        <f t="shared" si="9"/>
        <v>0.9602745412729006</v>
      </c>
      <c r="H54" s="22">
        <f t="shared" si="10"/>
        <v>0.9602745412729006</v>
      </c>
      <c r="I54" s="57">
        <f>IF($F54&gt;$E54,$E54-$F54,0)</f>
        <v>0</v>
      </c>
      <c r="J54" s="58">
        <f>IF($F54&lt;=$E54,$E54-$F54,0)</f>
        <v>2772261</v>
      </c>
      <c r="K54" s="59">
        <f t="shared" si="11"/>
        <v>0.03972545872709947</v>
      </c>
    </row>
    <row r="55" spans="1:11" s="10" customFormat="1" ht="12.75">
      <c r="A55" s="55" t="s">
        <v>52</v>
      </c>
      <c r="B55" s="56" t="s">
        <v>124</v>
      </c>
      <c r="C55" s="19" t="s">
        <v>125</v>
      </c>
      <c r="D55" s="20">
        <v>361461561</v>
      </c>
      <c r="E55" s="20">
        <v>361461561</v>
      </c>
      <c r="F55" s="20">
        <v>283599948</v>
      </c>
      <c r="G55" s="44">
        <f t="shared" si="9"/>
        <v>0.7845922736996093</v>
      </c>
      <c r="H55" s="22">
        <f t="shared" si="10"/>
        <v>0.7845922736996093</v>
      </c>
      <c r="I55" s="57">
        <f>IF($F55&gt;$E55,$E55-$F55,0)</f>
        <v>0</v>
      </c>
      <c r="J55" s="58">
        <f>IF($F55&lt;=$E55,$E55-$F55,0)</f>
        <v>77861613</v>
      </c>
      <c r="K55" s="59">
        <f t="shared" si="11"/>
        <v>0.21540772630039076</v>
      </c>
    </row>
    <row r="56" spans="1:11" s="10" customFormat="1" ht="12.75">
      <c r="A56" s="60"/>
      <c r="B56" s="61" t="s">
        <v>126</v>
      </c>
      <c r="C56" s="62"/>
      <c r="D56" s="63">
        <f>SUM(D51:D55)</f>
        <v>894211440</v>
      </c>
      <c r="E56" s="63">
        <f>SUM(E51:E55)</f>
        <v>908037523</v>
      </c>
      <c r="F56" s="63">
        <f>SUM(F51:F55)</f>
        <v>728688688</v>
      </c>
      <c r="G56" s="45">
        <f t="shared" si="9"/>
        <v>0.8148952869580823</v>
      </c>
      <c r="H56" s="30">
        <f t="shared" si="10"/>
        <v>0.8024874187935954</v>
      </c>
      <c r="I56" s="50">
        <f>SUM(I51:I55)</f>
        <v>-6811333</v>
      </c>
      <c r="J56" s="49">
        <f>SUM(J51:J55)</f>
        <v>186160168</v>
      </c>
      <c r="K56" s="64">
        <f t="shared" si="11"/>
        <v>0.1975125812064046</v>
      </c>
    </row>
    <row r="57" spans="1:11" s="10" customFormat="1" ht="12.75">
      <c r="A57" s="60"/>
      <c r="B57" s="61" t="s">
        <v>127</v>
      </c>
      <c r="C57" s="62"/>
      <c r="D57" s="63">
        <f>SUM(D5:D6,D8:D17,D19:D26,D28:D36,D38:D42,D44:D49,D51:D55)</f>
        <v>20286636128</v>
      </c>
      <c r="E57" s="63">
        <f>SUM(E5:E6,E8:E17,E19:E26,E28:E36,E38:E42,E44:E49,E51:E55)</f>
        <v>21419683554</v>
      </c>
      <c r="F57" s="63">
        <f>SUM(F5:F6,F8:F17,F19:F26,F28:F36,F38:F42,F44:F49,F51:F55)</f>
        <v>19449762737</v>
      </c>
      <c r="G57" s="45">
        <f t="shared" si="9"/>
        <v>0.9587475525405155</v>
      </c>
      <c r="H57" s="30">
        <f t="shared" si="10"/>
        <v>0.9080322166275828</v>
      </c>
      <c r="I57" s="50">
        <f>I56+I50+I43+I37+I27+I18+I7</f>
        <v>-810866700</v>
      </c>
      <c r="J57" s="49">
        <f>J56+J50+J43+J37+J27+J18+J7</f>
        <v>2780787517</v>
      </c>
      <c r="K57" s="64">
        <f t="shared" si="11"/>
        <v>0.09196778337241723</v>
      </c>
    </row>
    <row r="58" spans="1:11" s="10" customFormat="1" ht="12.75">
      <c r="A58" s="52"/>
      <c r="B58" s="46"/>
      <c r="C58" s="13"/>
      <c r="D58" s="65"/>
      <c r="E58" s="65"/>
      <c r="F58" s="65"/>
      <c r="G58" s="44"/>
      <c r="H58" s="22"/>
      <c r="I58" s="66"/>
      <c r="J58" s="67"/>
      <c r="K58" s="46"/>
    </row>
    <row r="59" spans="1:11" s="10" customFormat="1" ht="12.75">
      <c r="A59" s="52"/>
      <c r="B59" s="53" t="s">
        <v>128</v>
      </c>
      <c r="C59" s="12"/>
      <c r="D59" s="65"/>
      <c r="E59" s="65"/>
      <c r="F59" s="65"/>
      <c r="G59" s="44"/>
      <c r="H59" s="22"/>
      <c r="I59" s="66"/>
      <c r="J59" s="67"/>
      <c r="K59" s="46"/>
    </row>
    <row r="60" spans="1:11" s="10" customFormat="1" ht="12.75">
      <c r="A60" s="55" t="s">
        <v>27</v>
      </c>
      <c r="B60" s="56" t="s">
        <v>129</v>
      </c>
      <c r="C60" s="19" t="s">
        <v>130</v>
      </c>
      <c r="D60" s="20">
        <v>4176314817</v>
      </c>
      <c r="E60" s="20">
        <v>4780620533</v>
      </c>
      <c r="F60" s="20">
        <v>3691336828</v>
      </c>
      <c r="G60" s="44">
        <f aca="true" t="shared" si="14" ref="G60:G89">IF($D60=0,0,$F60/$D60)</f>
        <v>0.8838741784920378</v>
      </c>
      <c r="H60" s="22">
        <f aca="true" t="shared" si="15" ref="H60:H89">IF($E60=0,0,$F60/$E60)</f>
        <v>0.772145959404053</v>
      </c>
      <c r="I60" s="57">
        <f>IF($F60&gt;$E60,$E60-$F60,0)</f>
        <v>0</v>
      </c>
      <c r="J60" s="58">
        <f>IF($F60&lt;=$E60,$E60-$F60,0)</f>
        <v>1089283705</v>
      </c>
      <c r="K60" s="59">
        <f aca="true" t="shared" si="16" ref="K60:K89">IF($E60=0,0,($E60-$F60)/$E60)</f>
        <v>0.22785404059594705</v>
      </c>
    </row>
    <row r="61" spans="1:11" s="10" customFormat="1" ht="12.75">
      <c r="A61" s="60"/>
      <c r="B61" s="61" t="s">
        <v>32</v>
      </c>
      <c r="C61" s="62"/>
      <c r="D61" s="63">
        <f>D60</f>
        <v>4176314817</v>
      </c>
      <c r="E61" s="63">
        <f>E60</f>
        <v>4780620533</v>
      </c>
      <c r="F61" s="63">
        <f>F60</f>
        <v>3691336828</v>
      </c>
      <c r="G61" s="45">
        <f t="shared" si="14"/>
        <v>0.8838741784920378</v>
      </c>
      <c r="H61" s="30">
        <f t="shared" si="15"/>
        <v>0.772145959404053</v>
      </c>
      <c r="I61" s="50">
        <f>SUM(I60)</f>
        <v>0</v>
      </c>
      <c r="J61" s="49">
        <f>SUM(J60)</f>
        <v>1089283705</v>
      </c>
      <c r="K61" s="64">
        <f t="shared" si="16"/>
        <v>0.22785404059594705</v>
      </c>
    </row>
    <row r="62" spans="1:11" s="10" customFormat="1" ht="12.75">
      <c r="A62" s="55" t="s">
        <v>33</v>
      </c>
      <c r="B62" s="56" t="s">
        <v>131</v>
      </c>
      <c r="C62" s="19" t="s">
        <v>132</v>
      </c>
      <c r="D62" s="20">
        <v>101756000</v>
      </c>
      <c r="E62" s="20">
        <v>105507000</v>
      </c>
      <c r="F62" s="20">
        <v>71683935</v>
      </c>
      <c r="G62" s="44">
        <f t="shared" si="14"/>
        <v>0.7044688765281654</v>
      </c>
      <c r="H62" s="22">
        <f t="shared" si="15"/>
        <v>0.6794234979669596</v>
      </c>
      <c r="I62" s="57">
        <f>IF($F62&gt;$E62,$E62-$F62,0)</f>
        <v>0</v>
      </c>
      <c r="J62" s="58">
        <f>IF($F62&lt;=$E62,$E62-$F62,0)</f>
        <v>33823065</v>
      </c>
      <c r="K62" s="59">
        <f t="shared" si="16"/>
        <v>0.32057650203304044</v>
      </c>
    </row>
    <row r="63" spans="1:11" s="10" customFormat="1" ht="12.75">
      <c r="A63" s="55" t="s">
        <v>33</v>
      </c>
      <c r="B63" s="56" t="s">
        <v>133</v>
      </c>
      <c r="C63" s="19" t="s">
        <v>134</v>
      </c>
      <c r="D63" s="20">
        <v>200354575</v>
      </c>
      <c r="E63" s="20">
        <v>200354575</v>
      </c>
      <c r="F63" s="20">
        <v>283845384</v>
      </c>
      <c r="G63" s="44">
        <f t="shared" si="14"/>
        <v>1.4167152609317757</v>
      </c>
      <c r="H63" s="22">
        <f t="shared" si="15"/>
        <v>1.4167152609317757</v>
      </c>
      <c r="I63" s="57">
        <f>IF($F63&gt;$E63,$E63-$F63,0)</f>
        <v>-83490809</v>
      </c>
      <c r="J63" s="58">
        <f>IF($F63&lt;=$E63,$E63-$F63,0)</f>
        <v>0</v>
      </c>
      <c r="K63" s="59">
        <f t="shared" si="16"/>
        <v>-0.4167152609317756</v>
      </c>
    </row>
    <row r="64" spans="1:11" s="10" customFormat="1" ht="12.75">
      <c r="A64" s="55" t="s">
        <v>33</v>
      </c>
      <c r="B64" s="56" t="s">
        <v>135</v>
      </c>
      <c r="C64" s="19" t="s">
        <v>136</v>
      </c>
      <c r="D64" s="20">
        <v>124549018</v>
      </c>
      <c r="E64" s="20">
        <v>124549018</v>
      </c>
      <c r="F64" s="20">
        <v>86645481</v>
      </c>
      <c r="G64" s="44">
        <f t="shared" si="14"/>
        <v>0.6956737386721106</v>
      </c>
      <c r="H64" s="22">
        <f t="shared" si="15"/>
        <v>0.6956737386721106</v>
      </c>
      <c r="I64" s="57">
        <f>IF($F64&gt;$E64,$E64-$F64,0)</f>
        <v>0</v>
      </c>
      <c r="J64" s="58">
        <f>IF($F64&lt;=$E64,$E64-$F64,0)</f>
        <v>37903537</v>
      </c>
      <c r="K64" s="59">
        <f t="shared" si="16"/>
        <v>0.30432626132788937</v>
      </c>
    </row>
    <row r="65" spans="1:11" s="10" customFormat="1" ht="12.75">
      <c r="A65" s="55" t="s">
        <v>33</v>
      </c>
      <c r="B65" s="56" t="s">
        <v>137</v>
      </c>
      <c r="C65" s="19" t="s">
        <v>138</v>
      </c>
      <c r="D65" s="20">
        <v>80813179</v>
      </c>
      <c r="E65" s="20">
        <v>80813179</v>
      </c>
      <c r="F65" s="20">
        <v>50364580</v>
      </c>
      <c r="G65" s="44">
        <f t="shared" si="14"/>
        <v>0.6232223583235106</v>
      </c>
      <c r="H65" s="22">
        <f t="shared" si="15"/>
        <v>0.6232223583235106</v>
      </c>
      <c r="I65" s="57">
        <f>IF($F65&gt;$E65,$E65-$F65,0)</f>
        <v>0</v>
      </c>
      <c r="J65" s="58">
        <f>IF($F65&lt;=$E65,$E65-$F65,0)</f>
        <v>30448599</v>
      </c>
      <c r="K65" s="59">
        <f t="shared" si="16"/>
        <v>0.3767776416764894</v>
      </c>
    </row>
    <row r="66" spans="1:11" s="10" customFormat="1" ht="12.75">
      <c r="A66" s="55" t="s">
        <v>52</v>
      </c>
      <c r="B66" s="56" t="s">
        <v>139</v>
      </c>
      <c r="C66" s="19" t="s">
        <v>140</v>
      </c>
      <c r="D66" s="20">
        <v>59709199</v>
      </c>
      <c r="E66" s="20">
        <v>65707611</v>
      </c>
      <c r="F66" s="20">
        <v>62672999</v>
      </c>
      <c r="G66" s="44">
        <f t="shared" si="14"/>
        <v>1.049637242663396</v>
      </c>
      <c r="H66" s="22">
        <f t="shared" si="15"/>
        <v>0.9538164307936869</v>
      </c>
      <c r="I66" s="57">
        <f>IF($F66&gt;$E66,$E66-$F66,0)</f>
        <v>0</v>
      </c>
      <c r="J66" s="58">
        <f>IF($F66&lt;=$E66,$E66-$F66,0)</f>
        <v>3034612</v>
      </c>
      <c r="K66" s="59">
        <f t="shared" si="16"/>
        <v>0.0461835692063131</v>
      </c>
    </row>
    <row r="67" spans="1:11" s="10" customFormat="1" ht="12.75">
      <c r="A67" s="60"/>
      <c r="B67" s="61" t="s">
        <v>141</v>
      </c>
      <c r="C67" s="62"/>
      <c r="D67" s="63">
        <f>SUM(D62:D66)</f>
        <v>567181971</v>
      </c>
      <c r="E67" s="63">
        <f>SUM(E62:E66)</f>
        <v>576931383</v>
      </c>
      <c r="F67" s="63">
        <f>SUM(F62:F66)</f>
        <v>555212379</v>
      </c>
      <c r="G67" s="45">
        <f t="shared" si="14"/>
        <v>0.9788963813872709</v>
      </c>
      <c r="H67" s="30">
        <f t="shared" si="15"/>
        <v>0.9623542683931271</v>
      </c>
      <c r="I67" s="50">
        <f>SUM(I62:I66)</f>
        <v>-83490809</v>
      </c>
      <c r="J67" s="49">
        <f>SUM(J62:J66)</f>
        <v>105209813</v>
      </c>
      <c r="K67" s="64">
        <f t="shared" si="16"/>
        <v>0.03764573160687291</v>
      </c>
    </row>
    <row r="68" spans="1:11" s="10" customFormat="1" ht="12.75">
      <c r="A68" s="55" t="s">
        <v>33</v>
      </c>
      <c r="B68" s="56" t="s">
        <v>142</v>
      </c>
      <c r="C68" s="19" t="s">
        <v>143</v>
      </c>
      <c r="D68" s="20">
        <v>160893999</v>
      </c>
      <c r="E68" s="20">
        <v>166709</v>
      </c>
      <c r="F68" s="20">
        <v>84852003</v>
      </c>
      <c r="G68" s="44">
        <f t="shared" si="14"/>
        <v>0.52737829581823</v>
      </c>
      <c r="H68" s="22">
        <f t="shared" si="15"/>
        <v>508.98273638495823</v>
      </c>
      <c r="I68" s="57">
        <f aca="true" t="shared" si="17" ref="I68:I73">IF($F68&gt;$E68,$E68-$F68,0)</f>
        <v>-84685294</v>
      </c>
      <c r="J68" s="58">
        <f aca="true" t="shared" si="18" ref="J68:J73">IF($F68&lt;=$E68,$E68-$F68,0)</f>
        <v>0</v>
      </c>
      <c r="K68" s="59">
        <f t="shared" si="16"/>
        <v>-507.98273638495823</v>
      </c>
    </row>
    <row r="69" spans="1:11" s="10" customFormat="1" ht="12.75">
      <c r="A69" s="55" t="s">
        <v>33</v>
      </c>
      <c r="B69" s="56" t="s">
        <v>144</v>
      </c>
      <c r="C69" s="19" t="s">
        <v>145</v>
      </c>
      <c r="D69" s="20">
        <v>70534248</v>
      </c>
      <c r="E69" s="20">
        <v>70534248</v>
      </c>
      <c r="F69" s="20">
        <v>73665462</v>
      </c>
      <c r="G69" s="44">
        <f t="shared" si="14"/>
        <v>1.0443928175146915</v>
      </c>
      <c r="H69" s="22">
        <f t="shared" si="15"/>
        <v>1.0443928175146915</v>
      </c>
      <c r="I69" s="57">
        <f t="shared" si="17"/>
        <v>-3131214</v>
      </c>
      <c r="J69" s="58">
        <f t="shared" si="18"/>
        <v>0</v>
      </c>
      <c r="K69" s="59">
        <f t="shared" si="16"/>
        <v>-0.04439281751469159</v>
      </c>
    </row>
    <row r="70" spans="1:11" s="10" customFormat="1" ht="12.75">
      <c r="A70" s="55" t="s">
        <v>33</v>
      </c>
      <c r="B70" s="56" t="s">
        <v>146</v>
      </c>
      <c r="C70" s="19" t="s">
        <v>147</v>
      </c>
      <c r="D70" s="20">
        <v>107653537</v>
      </c>
      <c r="E70" s="20">
        <v>115135671</v>
      </c>
      <c r="F70" s="20">
        <v>104562370</v>
      </c>
      <c r="G70" s="44">
        <f t="shared" si="14"/>
        <v>0.9712859689877166</v>
      </c>
      <c r="H70" s="22">
        <f t="shared" si="15"/>
        <v>0.9081665924368478</v>
      </c>
      <c r="I70" s="57">
        <f t="shared" si="17"/>
        <v>0</v>
      </c>
      <c r="J70" s="58">
        <f t="shared" si="18"/>
        <v>10573301</v>
      </c>
      <c r="K70" s="59">
        <f t="shared" si="16"/>
        <v>0.09183340756315217</v>
      </c>
    </row>
    <row r="71" spans="1:11" s="10" customFormat="1" ht="12.75">
      <c r="A71" s="55" t="s">
        <v>33</v>
      </c>
      <c r="B71" s="56" t="s">
        <v>148</v>
      </c>
      <c r="C71" s="19" t="s">
        <v>149</v>
      </c>
      <c r="D71" s="20">
        <v>1420427448</v>
      </c>
      <c r="E71" s="20">
        <v>1617317571</v>
      </c>
      <c r="F71" s="20">
        <v>1292855321</v>
      </c>
      <c r="G71" s="44">
        <f t="shared" si="14"/>
        <v>0.9101875092743209</v>
      </c>
      <c r="H71" s="22">
        <f t="shared" si="15"/>
        <v>0.7993824739074699</v>
      </c>
      <c r="I71" s="57">
        <f t="shared" si="17"/>
        <v>0</v>
      </c>
      <c r="J71" s="58">
        <f t="shared" si="18"/>
        <v>324462250</v>
      </c>
      <c r="K71" s="59">
        <f t="shared" si="16"/>
        <v>0.20061752609253017</v>
      </c>
    </row>
    <row r="72" spans="1:11" s="10" customFormat="1" ht="12.75">
      <c r="A72" s="55" t="s">
        <v>33</v>
      </c>
      <c r="B72" s="56" t="s">
        <v>150</v>
      </c>
      <c r="C72" s="19" t="s">
        <v>151</v>
      </c>
      <c r="D72" s="20">
        <v>413011</v>
      </c>
      <c r="E72" s="20">
        <v>413011</v>
      </c>
      <c r="F72" s="20">
        <v>45356914</v>
      </c>
      <c r="G72" s="44">
        <f t="shared" si="14"/>
        <v>109.82011132875395</v>
      </c>
      <c r="H72" s="22">
        <f t="shared" si="15"/>
        <v>109.82011132875395</v>
      </c>
      <c r="I72" s="57">
        <f t="shared" si="17"/>
        <v>-44943903</v>
      </c>
      <c r="J72" s="58">
        <f t="shared" si="18"/>
        <v>0</v>
      </c>
      <c r="K72" s="59">
        <f t="shared" si="16"/>
        <v>-108.82011132875395</v>
      </c>
    </row>
    <row r="73" spans="1:11" s="10" customFormat="1" ht="12.75">
      <c r="A73" s="55" t="s">
        <v>52</v>
      </c>
      <c r="B73" s="56" t="s">
        <v>152</v>
      </c>
      <c r="C73" s="19" t="s">
        <v>153</v>
      </c>
      <c r="D73" s="20">
        <v>101874114</v>
      </c>
      <c r="E73" s="20">
        <v>115512740</v>
      </c>
      <c r="F73" s="20">
        <v>101918074</v>
      </c>
      <c r="G73" s="44">
        <f t="shared" si="14"/>
        <v>1.000431512955293</v>
      </c>
      <c r="H73" s="22">
        <f t="shared" si="15"/>
        <v>0.8823102456058094</v>
      </c>
      <c r="I73" s="57">
        <f t="shared" si="17"/>
        <v>0</v>
      </c>
      <c r="J73" s="58">
        <f t="shared" si="18"/>
        <v>13594666</v>
      </c>
      <c r="K73" s="59">
        <f t="shared" si="16"/>
        <v>0.11768975439419063</v>
      </c>
    </row>
    <row r="74" spans="1:11" s="10" customFormat="1" ht="12.75">
      <c r="A74" s="60"/>
      <c r="B74" s="61" t="s">
        <v>154</v>
      </c>
      <c r="C74" s="62"/>
      <c r="D74" s="63">
        <f>SUM(D68:D73)</f>
        <v>1861796357</v>
      </c>
      <c r="E74" s="63">
        <f>SUM(E68:E73)</f>
        <v>1919079950</v>
      </c>
      <c r="F74" s="63">
        <f>SUM(F68:F73)</f>
        <v>1703210144</v>
      </c>
      <c r="G74" s="45">
        <f t="shared" si="14"/>
        <v>0.9148208597552864</v>
      </c>
      <c r="H74" s="30">
        <f t="shared" si="15"/>
        <v>0.8875139068593781</v>
      </c>
      <c r="I74" s="50">
        <f>SUM(I68:I73)</f>
        <v>-132760411</v>
      </c>
      <c r="J74" s="49">
        <f>SUM(J68:J73)</f>
        <v>348630217</v>
      </c>
      <c r="K74" s="64">
        <f t="shared" si="16"/>
        <v>0.11248609314062188</v>
      </c>
    </row>
    <row r="75" spans="1:11" s="10" customFormat="1" ht="12.75">
      <c r="A75" s="55" t="s">
        <v>33</v>
      </c>
      <c r="B75" s="56" t="s">
        <v>155</v>
      </c>
      <c r="C75" s="19" t="s">
        <v>156</v>
      </c>
      <c r="D75" s="20">
        <v>339820072</v>
      </c>
      <c r="E75" s="20">
        <v>339820072</v>
      </c>
      <c r="F75" s="20">
        <v>283300792</v>
      </c>
      <c r="G75" s="44">
        <f t="shared" si="14"/>
        <v>0.8336788063537341</v>
      </c>
      <c r="H75" s="22">
        <f t="shared" si="15"/>
        <v>0.8336788063537341</v>
      </c>
      <c r="I75" s="57">
        <f aca="true" t="shared" si="19" ref="I75:I81">IF($F75&gt;$E75,$E75-$F75,0)</f>
        <v>0</v>
      </c>
      <c r="J75" s="58">
        <f aca="true" t="shared" si="20" ref="J75:J81">IF($F75&lt;=$E75,$E75-$F75,0)</f>
        <v>56519280</v>
      </c>
      <c r="K75" s="59">
        <f t="shared" si="16"/>
        <v>0.16632119364626585</v>
      </c>
    </row>
    <row r="76" spans="1:11" s="10" customFormat="1" ht="12.75">
      <c r="A76" s="55" t="s">
        <v>33</v>
      </c>
      <c r="B76" s="56" t="s">
        <v>157</v>
      </c>
      <c r="C76" s="19" t="s">
        <v>158</v>
      </c>
      <c r="D76" s="20">
        <v>497749000</v>
      </c>
      <c r="E76" s="20">
        <v>497749000</v>
      </c>
      <c r="F76" s="20">
        <v>421926698</v>
      </c>
      <c r="G76" s="44">
        <f t="shared" si="14"/>
        <v>0.8476696045597278</v>
      </c>
      <c r="H76" s="22">
        <f t="shared" si="15"/>
        <v>0.8476696045597278</v>
      </c>
      <c r="I76" s="57">
        <f t="shared" si="19"/>
        <v>0</v>
      </c>
      <c r="J76" s="58">
        <f t="shared" si="20"/>
        <v>75822302</v>
      </c>
      <c r="K76" s="59">
        <f t="shared" si="16"/>
        <v>0.1523303954402721</v>
      </c>
    </row>
    <row r="77" spans="1:11" s="10" customFormat="1" ht="12.75">
      <c r="A77" s="55" t="s">
        <v>33</v>
      </c>
      <c r="B77" s="56" t="s">
        <v>159</v>
      </c>
      <c r="C77" s="19" t="s">
        <v>160</v>
      </c>
      <c r="D77" s="20">
        <v>192628157</v>
      </c>
      <c r="E77" s="20">
        <v>242366071</v>
      </c>
      <c r="F77" s="20">
        <v>100199015</v>
      </c>
      <c r="G77" s="44">
        <f t="shared" si="14"/>
        <v>0.5201680614117073</v>
      </c>
      <c r="H77" s="22">
        <f t="shared" si="15"/>
        <v>0.4134201399832075</v>
      </c>
      <c r="I77" s="57">
        <f t="shared" si="19"/>
        <v>0</v>
      </c>
      <c r="J77" s="58">
        <f t="shared" si="20"/>
        <v>142167056</v>
      </c>
      <c r="K77" s="59">
        <f t="shared" si="16"/>
        <v>0.5865798600167925</v>
      </c>
    </row>
    <row r="78" spans="1:11" s="10" customFormat="1" ht="12.75">
      <c r="A78" s="55" t="s">
        <v>33</v>
      </c>
      <c r="B78" s="56" t="s">
        <v>161</v>
      </c>
      <c r="C78" s="19" t="s">
        <v>162</v>
      </c>
      <c r="D78" s="20">
        <v>1153147588</v>
      </c>
      <c r="E78" s="20">
        <v>1589837082</v>
      </c>
      <c r="F78" s="20">
        <v>1071525123</v>
      </c>
      <c r="G78" s="44">
        <f t="shared" si="14"/>
        <v>0.9292176770351099</v>
      </c>
      <c r="H78" s="22">
        <f t="shared" si="15"/>
        <v>0.6739842309200836</v>
      </c>
      <c r="I78" s="57">
        <f t="shared" si="19"/>
        <v>0</v>
      </c>
      <c r="J78" s="58">
        <f t="shared" si="20"/>
        <v>518311959</v>
      </c>
      <c r="K78" s="59">
        <f t="shared" si="16"/>
        <v>0.3260157690799163</v>
      </c>
    </row>
    <row r="79" spans="1:11" s="10" customFormat="1" ht="12.75">
      <c r="A79" s="55" t="s">
        <v>33</v>
      </c>
      <c r="B79" s="56" t="s">
        <v>163</v>
      </c>
      <c r="C79" s="19" t="s">
        <v>164</v>
      </c>
      <c r="D79" s="20">
        <v>103330613</v>
      </c>
      <c r="E79" s="20">
        <v>104414718</v>
      </c>
      <c r="F79" s="20">
        <v>91111705</v>
      </c>
      <c r="G79" s="44">
        <f t="shared" si="14"/>
        <v>0.8817493901831396</v>
      </c>
      <c r="H79" s="22">
        <f t="shared" si="15"/>
        <v>0.872594465082978</v>
      </c>
      <c r="I79" s="57">
        <f t="shared" si="19"/>
        <v>0</v>
      </c>
      <c r="J79" s="58">
        <f t="shared" si="20"/>
        <v>13303013</v>
      </c>
      <c r="K79" s="59">
        <f t="shared" si="16"/>
        <v>0.12740553491702195</v>
      </c>
    </row>
    <row r="80" spans="1:11" s="10" customFormat="1" ht="12.75">
      <c r="A80" s="55" t="s">
        <v>33</v>
      </c>
      <c r="B80" s="56" t="s">
        <v>165</v>
      </c>
      <c r="C80" s="19" t="s">
        <v>166</v>
      </c>
      <c r="D80" s="20">
        <v>176040441</v>
      </c>
      <c r="E80" s="20">
        <v>176040441</v>
      </c>
      <c r="F80" s="20">
        <v>156612880</v>
      </c>
      <c r="G80" s="44">
        <f t="shared" si="14"/>
        <v>0.8896414886849778</v>
      </c>
      <c r="H80" s="22">
        <f t="shared" si="15"/>
        <v>0.8896414886849778</v>
      </c>
      <c r="I80" s="57">
        <f t="shared" si="19"/>
        <v>0</v>
      </c>
      <c r="J80" s="58">
        <f t="shared" si="20"/>
        <v>19427561</v>
      </c>
      <c r="K80" s="59">
        <f t="shared" si="16"/>
        <v>0.11035851131502221</v>
      </c>
    </row>
    <row r="81" spans="1:11" s="10" customFormat="1" ht="12.75">
      <c r="A81" s="55" t="s">
        <v>52</v>
      </c>
      <c r="B81" s="56" t="s">
        <v>167</v>
      </c>
      <c r="C81" s="19" t="s">
        <v>168</v>
      </c>
      <c r="D81" s="20">
        <v>84491457</v>
      </c>
      <c r="E81" s="20">
        <v>125592434</v>
      </c>
      <c r="F81" s="20">
        <v>97869009</v>
      </c>
      <c r="G81" s="44">
        <f t="shared" si="14"/>
        <v>1.1583302321322262</v>
      </c>
      <c r="H81" s="22">
        <f t="shared" si="15"/>
        <v>0.77925879675204</v>
      </c>
      <c r="I81" s="57">
        <f t="shared" si="19"/>
        <v>0</v>
      </c>
      <c r="J81" s="58">
        <f t="shared" si="20"/>
        <v>27723425</v>
      </c>
      <c r="K81" s="59">
        <f t="shared" si="16"/>
        <v>0.22074120324795998</v>
      </c>
    </row>
    <row r="82" spans="1:11" s="10" customFormat="1" ht="12.75">
      <c r="A82" s="60"/>
      <c r="B82" s="61" t="s">
        <v>169</v>
      </c>
      <c r="C82" s="62"/>
      <c r="D82" s="63">
        <f>SUM(D75:D81)</f>
        <v>2547207328</v>
      </c>
      <c r="E82" s="63">
        <f>SUM(E75:E81)</f>
        <v>3075819818</v>
      </c>
      <c r="F82" s="63">
        <f>SUM(F75:F81)</f>
        <v>2222545222</v>
      </c>
      <c r="G82" s="45">
        <f t="shared" si="14"/>
        <v>0.8725419393893955</v>
      </c>
      <c r="H82" s="30">
        <f t="shared" si="15"/>
        <v>0.7225862870748953</v>
      </c>
      <c r="I82" s="50">
        <f>SUM(I75:I81)</f>
        <v>0</v>
      </c>
      <c r="J82" s="49">
        <f>SUM(J75:J81)</f>
        <v>853274596</v>
      </c>
      <c r="K82" s="64">
        <f t="shared" si="16"/>
        <v>0.27741371292510475</v>
      </c>
    </row>
    <row r="83" spans="1:11" s="10" customFormat="1" ht="12.75">
      <c r="A83" s="55" t="s">
        <v>33</v>
      </c>
      <c r="B83" s="56" t="s">
        <v>170</v>
      </c>
      <c r="C83" s="19" t="s">
        <v>171</v>
      </c>
      <c r="D83" s="20">
        <v>518761000</v>
      </c>
      <c r="E83" s="20">
        <v>518761000</v>
      </c>
      <c r="F83" s="20">
        <v>439165470</v>
      </c>
      <c r="G83" s="44">
        <f t="shared" si="14"/>
        <v>0.8465660872733302</v>
      </c>
      <c r="H83" s="22">
        <f t="shared" si="15"/>
        <v>0.8465660872733302</v>
      </c>
      <c r="I83" s="57">
        <f>IF($F83&gt;$E83,$E83-$F83,0)</f>
        <v>0</v>
      </c>
      <c r="J83" s="58">
        <f>IF($F83&lt;=$E83,$E83-$F83,0)</f>
        <v>79595530</v>
      </c>
      <c r="K83" s="59">
        <f t="shared" si="16"/>
        <v>0.1534339127266699</v>
      </c>
    </row>
    <row r="84" spans="1:11" s="10" customFormat="1" ht="12.75">
      <c r="A84" s="55" t="s">
        <v>33</v>
      </c>
      <c r="B84" s="56" t="s">
        <v>172</v>
      </c>
      <c r="C84" s="19" t="s">
        <v>173</v>
      </c>
      <c r="D84" s="20">
        <v>424043557</v>
      </c>
      <c r="E84" s="20">
        <v>420043560</v>
      </c>
      <c r="F84" s="20">
        <v>404394567</v>
      </c>
      <c r="G84" s="44">
        <f t="shared" si="14"/>
        <v>0.9536628026162888</v>
      </c>
      <c r="H84" s="22">
        <f t="shared" si="15"/>
        <v>0.9627443567995663</v>
      </c>
      <c r="I84" s="57">
        <f>IF($F84&gt;$E84,$E84-$F84,0)</f>
        <v>0</v>
      </c>
      <c r="J84" s="58">
        <f>IF($F84&lt;=$E84,$E84-$F84,0)</f>
        <v>15648993</v>
      </c>
      <c r="K84" s="59">
        <f t="shared" si="16"/>
        <v>0.037255643200433786</v>
      </c>
    </row>
    <row r="85" spans="1:11" s="10" customFormat="1" ht="12.75">
      <c r="A85" s="55" t="s">
        <v>33</v>
      </c>
      <c r="B85" s="56" t="s">
        <v>174</v>
      </c>
      <c r="C85" s="19" t="s">
        <v>175</v>
      </c>
      <c r="D85" s="20">
        <v>788015050</v>
      </c>
      <c r="E85" s="20">
        <v>773357155</v>
      </c>
      <c r="F85" s="20">
        <v>559278998</v>
      </c>
      <c r="G85" s="44">
        <f t="shared" si="14"/>
        <v>0.7097313661712426</v>
      </c>
      <c r="H85" s="22">
        <f t="shared" si="15"/>
        <v>0.7231833240102369</v>
      </c>
      <c r="I85" s="57">
        <f>IF($F85&gt;$E85,$E85-$F85,0)</f>
        <v>0</v>
      </c>
      <c r="J85" s="58">
        <f>IF($F85&lt;=$E85,$E85-$F85,0)</f>
        <v>214078157</v>
      </c>
      <c r="K85" s="59">
        <f t="shared" si="16"/>
        <v>0.2768166759897631</v>
      </c>
    </row>
    <row r="86" spans="1:11" s="10" customFormat="1" ht="12.75">
      <c r="A86" s="55" t="s">
        <v>33</v>
      </c>
      <c r="B86" s="56" t="s">
        <v>176</v>
      </c>
      <c r="C86" s="19" t="s">
        <v>177</v>
      </c>
      <c r="D86" s="20">
        <v>123607612</v>
      </c>
      <c r="E86" s="20">
        <v>117734891</v>
      </c>
      <c r="F86" s="20">
        <v>94895826</v>
      </c>
      <c r="G86" s="44">
        <f t="shared" si="14"/>
        <v>0.7677183020087792</v>
      </c>
      <c r="H86" s="22">
        <f t="shared" si="15"/>
        <v>0.8060127732228504</v>
      </c>
      <c r="I86" s="57">
        <f>IF($F86&gt;$E86,$E86-$F86,0)</f>
        <v>0</v>
      </c>
      <c r="J86" s="58">
        <f>IF($F86&lt;=$E86,$E86-$F86,0)</f>
        <v>22839065</v>
      </c>
      <c r="K86" s="59">
        <f t="shared" si="16"/>
        <v>0.1939872267771497</v>
      </c>
    </row>
    <row r="87" spans="1:11" s="10" customFormat="1" ht="12.75">
      <c r="A87" s="55" t="s">
        <v>52</v>
      </c>
      <c r="B87" s="56" t="s">
        <v>178</v>
      </c>
      <c r="C87" s="19" t="s">
        <v>179</v>
      </c>
      <c r="D87" s="20">
        <v>162190917</v>
      </c>
      <c r="E87" s="20">
        <v>162190917</v>
      </c>
      <c r="F87" s="20">
        <v>136943419</v>
      </c>
      <c r="G87" s="44">
        <f t="shared" si="14"/>
        <v>0.8443346984714316</v>
      </c>
      <c r="H87" s="22">
        <f t="shared" si="15"/>
        <v>0.8443346984714316</v>
      </c>
      <c r="I87" s="57">
        <f>IF($F87&gt;$E87,$E87-$F87,0)</f>
        <v>0</v>
      </c>
      <c r="J87" s="58">
        <f>IF($F87&lt;=$E87,$E87-$F87,0)</f>
        <v>25247498</v>
      </c>
      <c r="K87" s="59">
        <f t="shared" si="16"/>
        <v>0.15566530152856833</v>
      </c>
    </row>
    <row r="88" spans="1:11" s="10" customFormat="1" ht="12.75">
      <c r="A88" s="60"/>
      <c r="B88" s="61" t="s">
        <v>180</v>
      </c>
      <c r="C88" s="62"/>
      <c r="D88" s="63">
        <f>SUM(D83:D87)</f>
        <v>2016618136</v>
      </c>
      <c r="E88" s="63">
        <f>SUM(E83:E87)</f>
        <v>1992087523</v>
      </c>
      <c r="F88" s="63">
        <f>SUM(F83:F87)</f>
        <v>1634678280</v>
      </c>
      <c r="G88" s="45">
        <f t="shared" si="14"/>
        <v>0.8106037780868197</v>
      </c>
      <c r="H88" s="30">
        <f t="shared" si="15"/>
        <v>0.8205855722334143</v>
      </c>
      <c r="I88" s="50">
        <f>SUM(I83:I87)</f>
        <v>0</v>
      </c>
      <c r="J88" s="49">
        <f>SUM(J83:J87)</f>
        <v>357409243</v>
      </c>
      <c r="K88" s="64">
        <f t="shared" si="16"/>
        <v>0.17941442776658564</v>
      </c>
    </row>
    <row r="89" spans="1:11" s="10" customFormat="1" ht="12.75">
      <c r="A89" s="68"/>
      <c r="B89" s="69" t="s">
        <v>181</v>
      </c>
      <c r="C89" s="70"/>
      <c r="D89" s="71">
        <f>SUM(D60,D62:D66,D68:D73,D75:D81,D83:D87)</f>
        <v>11169118609</v>
      </c>
      <c r="E89" s="71">
        <f>SUM(E60,E62:E66,E68:E73,E75:E81,E83:E87)</f>
        <v>12344539207</v>
      </c>
      <c r="F89" s="71">
        <f>SUM(F60,F62:F66,F68:F73,F75:F81,F83:F87)</f>
        <v>9806982853</v>
      </c>
      <c r="G89" s="72">
        <f t="shared" si="14"/>
        <v>0.8780444721123831</v>
      </c>
      <c r="H89" s="73">
        <f t="shared" si="15"/>
        <v>0.7944389570603759</v>
      </c>
      <c r="I89" s="50">
        <f>I88+I82+I74+I67+I61</f>
        <v>-216251220</v>
      </c>
      <c r="J89" s="49">
        <f>J88+J82+J74+J67+J61</f>
        <v>2753807574</v>
      </c>
      <c r="K89" s="74">
        <f t="shared" si="16"/>
        <v>0.20556104293962407</v>
      </c>
    </row>
    <row r="90" spans="1:11" s="10" customFormat="1" ht="12.75">
      <c r="A90" s="52"/>
      <c r="B90" s="46"/>
      <c r="C90" s="13"/>
      <c r="D90" s="65"/>
      <c r="E90" s="65"/>
      <c r="F90" s="65"/>
      <c r="G90" s="44"/>
      <c r="H90" s="22"/>
      <c r="I90" s="66"/>
      <c r="J90" s="67"/>
      <c r="K90" s="59"/>
    </row>
    <row r="91" spans="1:11" s="10" customFormat="1" ht="12.75">
      <c r="A91" s="52"/>
      <c r="B91" s="53" t="s">
        <v>182</v>
      </c>
      <c r="C91" s="12"/>
      <c r="D91" s="65"/>
      <c r="E91" s="65"/>
      <c r="F91" s="65"/>
      <c r="G91" s="44"/>
      <c r="H91" s="22"/>
      <c r="I91" s="66"/>
      <c r="J91" s="67"/>
      <c r="K91" s="59"/>
    </row>
    <row r="92" spans="1:11" s="10" customFormat="1" ht="12.75">
      <c r="A92" s="55" t="s">
        <v>27</v>
      </c>
      <c r="B92" s="56" t="s">
        <v>183</v>
      </c>
      <c r="C92" s="19" t="s">
        <v>184</v>
      </c>
      <c r="D92" s="20">
        <v>22365359559</v>
      </c>
      <c r="E92" s="20">
        <v>22175696028</v>
      </c>
      <c r="F92" s="20">
        <v>20326562666</v>
      </c>
      <c r="G92" s="44">
        <f>IF($D92=0,0,$F92/$D92)</f>
        <v>0.9088413093640799</v>
      </c>
      <c r="H92" s="22">
        <f>IF($E92=0,0,$F92/$E92)</f>
        <v>0.9166144160857362</v>
      </c>
      <c r="I92" s="57">
        <f>IF($F92&gt;$E92,$E92-$F92,0)</f>
        <v>0</v>
      </c>
      <c r="J92" s="58">
        <f>IF($F92&lt;=$E92,$E92-$F92,0)</f>
        <v>1849133362</v>
      </c>
      <c r="K92" s="59">
        <f>IF($E92=0,0,($E92-$F92)/$E92)</f>
        <v>0.08338558391426378</v>
      </c>
    </row>
    <row r="93" spans="1:11" s="10" customFormat="1" ht="12.75">
      <c r="A93" s="55" t="s">
        <v>27</v>
      </c>
      <c r="B93" s="56" t="s">
        <v>185</v>
      </c>
      <c r="C93" s="19" t="s">
        <v>186</v>
      </c>
      <c r="D93" s="20">
        <v>32354828674</v>
      </c>
      <c r="E93" s="20">
        <v>32468972000</v>
      </c>
      <c r="F93" s="20">
        <v>31326730185</v>
      </c>
      <c r="G93" s="44">
        <f>IF($D93=0,0,$F93/$D93)</f>
        <v>0.9682242641628893</v>
      </c>
      <c r="H93" s="22">
        <f>IF($E93=0,0,$F93/$E93)</f>
        <v>0.9648205118720729</v>
      </c>
      <c r="I93" s="57">
        <f>IF($F93&gt;$E93,$E93-$F93,0)</f>
        <v>0</v>
      </c>
      <c r="J93" s="58">
        <f>IF($F93&lt;=$E93,$E93-$F93,0)</f>
        <v>1142241815</v>
      </c>
      <c r="K93" s="59">
        <f>IF($E93=0,0,($E93-$F93)/$E93)</f>
        <v>0.03517948812792718</v>
      </c>
    </row>
    <row r="94" spans="1:11" s="10" customFormat="1" ht="12.75">
      <c r="A94" s="55" t="s">
        <v>27</v>
      </c>
      <c r="B94" s="56" t="s">
        <v>187</v>
      </c>
      <c r="C94" s="19" t="s">
        <v>188</v>
      </c>
      <c r="D94" s="20">
        <v>21084256331</v>
      </c>
      <c r="E94" s="20">
        <v>21071648642</v>
      </c>
      <c r="F94" s="20">
        <v>19665240929</v>
      </c>
      <c r="G94" s="44">
        <f>IF($D94=0,0,$F94/$D94)</f>
        <v>0.9326978680337122</v>
      </c>
      <c r="H94" s="22">
        <f>IF($E94=0,0,$F94/$E94)</f>
        <v>0.9332559242565981</v>
      </c>
      <c r="I94" s="57">
        <f>IF($F94&gt;$E94,$E94-$F94,0)</f>
        <v>0</v>
      </c>
      <c r="J94" s="58">
        <f aca="true" t="shared" si="21" ref="J94:J105">IF($F94&lt;=$E94,$E94-$F94,0)</f>
        <v>1406407713</v>
      </c>
      <c r="K94" s="59">
        <f>IF($E94=0,0,($E94-$F94)/$E94)</f>
        <v>0.06674407574340191</v>
      </c>
    </row>
    <row r="95" spans="1:11" s="10" customFormat="1" ht="12.75">
      <c r="A95" s="60"/>
      <c r="B95" s="61" t="s">
        <v>32</v>
      </c>
      <c r="C95" s="62"/>
      <c r="D95" s="63">
        <f>SUM(D92:D94)</f>
        <v>75804444564</v>
      </c>
      <c r="E95" s="63">
        <f>SUM(E92:E94)</f>
        <v>75716316670</v>
      </c>
      <c r="F95" s="63">
        <f>SUM(F92:F94)</f>
        <v>71318533780</v>
      </c>
      <c r="G95" s="45">
        <f>IF($D95=0,0,$F95/$D95)</f>
        <v>0.9408225888362964</v>
      </c>
      <c r="H95" s="30">
        <f>IF($E95=0,0,$F95/$E95)</f>
        <v>0.9419176330358596</v>
      </c>
      <c r="I95" s="50">
        <f>SUM(I92:I94)</f>
        <v>0</v>
      </c>
      <c r="J95" s="49">
        <f>SUM(J92:J94)</f>
        <v>4397782890</v>
      </c>
      <c r="K95" s="64">
        <f>IF($E95=0,0,($E95-$F95)/$E95)</f>
        <v>0.05808236696414039</v>
      </c>
    </row>
    <row r="96" spans="1:11" s="10" customFormat="1" ht="12.75">
      <c r="A96" s="55" t="s">
        <v>33</v>
      </c>
      <c r="B96" s="56" t="s">
        <v>189</v>
      </c>
      <c r="C96" s="19" t="s">
        <v>190</v>
      </c>
      <c r="D96" s="20">
        <v>4152968107</v>
      </c>
      <c r="E96" s="20">
        <v>4240544789</v>
      </c>
      <c r="F96" s="20">
        <v>2856628656</v>
      </c>
      <c r="G96" s="44">
        <f>IF($D96=0,0,$F96/$D96)</f>
        <v>0.6878522980191044</v>
      </c>
      <c r="H96" s="22">
        <f>IF($E96=0,0,$F96/$E96)</f>
        <v>0.6736466180973051</v>
      </c>
      <c r="I96" s="57">
        <f>IF($F96&gt;$E96,$E96-$F96,0)</f>
        <v>0</v>
      </c>
      <c r="J96" s="58">
        <f t="shared" si="21"/>
        <v>1383916133</v>
      </c>
      <c r="K96" s="59">
        <f>IF($E96=0,0,($E96-$F96)/$E96)</f>
        <v>0.326353381902695</v>
      </c>
    </row>
    <row r="97" spans="1:11" s="10" customFormat="1" ht="12.75">
      <c r="A97" s="55" t="s">
        <v>33</v>
      </c>
      <c r="B97" s="56" t="s">
        <v>191</v>
      </c>
      <c r="C97" s="19" t="s">
        <v>192</v>
      </c>
      <c r="D97" s="20">
        <v>679546311</v>
      </c>
      <c r="E97" s="20">
        <v>698255414</v>
      </c>
      <c r="F97" s="20">
        <v>609333029</v>
      </c>
      <c r="G97" s="44">
        <f aca="true" t="shared" si="22" ref="G97:G107">IF($D97=0,0,$F97/$D97)</f>
        <v>0.8966762369783506</v>
      </c>
      <c r="H97" s="22">
        <f aca="true" t="shared" si="23" ref="H97:H107">IF($E97=0,0,$F97/$E97)</f>
        <v>0.87265063296738</v>
      </c>
      <c r="I97" s="57">
        <f>IF($F97&gt;$E97,$E97-$F97,0)</f>
        <v>0</v>
      </c>
      <c r="J97" s="58">
        <f t="shared" si="21"/>
        <v>88922385</v>
      </c>
      <c r="K97" s="59">
        <f aca="true" t="shared" si="24" ref="K97:K107">IF($E97=0,0,($E97-$F97)/$E97)</f>
        <v>0.12734936703261995</v>
      </c>
    </row>
    <row r="98" spans="1:11" s="10" customFormat="1" ht="12.75">
      <c r="A98" s="55" t="s">
        <v>33</v>
      </c>
      <c r="B98" s="56" t="s">
        <v>193</v>
      </c>
      <c r="C98" s="19" t="s">
        <v>194</v>
      </c>
      <c r="D98" s="20">
        <v>521339225</v>
      </c>
      <c r="E98" s="20">
        <v>486133103</v>
      </c>
      <c r="F98" s="20">
        <v>438735269</v>
      </c>
      <c r="G98" s="44">
        <f t="shared" si="22"/>
        <v>0.8415543046852076</v>
      </c>
      <c r="H98" s="22">
        <f t="shared" si="23"/>
        <v>0.9025002952740703</v>
      </c>
      <c r="I98" s="57">
        <f>IF($F98&gt;$E98,$E98-$F98,0)</f>
        <v>0</v>
      </c>
      <c r="J98" s="58">
        <f t="shared" si="21"/>
        <v>47397834</v>
      </c>
      <c r="K98" s="59">
        <f t="shared" si="24"/>
        <v>0.09749970472592977</v>
      </c>
    </row>
    <row r="99" spans="1:11" s="10" customFormat="1" ht="12.75">
      <c r="A99" s="55" t="s">
        <v>52</v>
      </c>
      <c r="B99" s="56" t="s">
        <v>195</v>
      </c>
      <c r="C99" s="19" t="s">
        <v>196</v>
      </c>
      <c r="D99" s="20">
        <v>367548653</v>
      </c>
      <c r="E99" s="20">
        <v>351105138</v>
      </c>
      <c r="F99" s="20">
        <v>323993410</v>
      </c>
      <c r="G99" s="44">
        <f t="shared" si="22"/>
        <v>0.881498020345078</v>
      </c>
      <c r="H99" s="22">
        <f t="shared" si="23"/>
        <v>0.9227817395255549</v>
      </c>
      <c r="I99" s="57">
        <f>IF($F99&gt;$E99,$E99-$F99,0)</f>
        <v>0</v>
      </c>
      <c r="J99" s="58">
        <f t="shared" si="21"/>
        <v>27111728</v>
      </c>
      <c r="K99" s="59">
        <f t="shared" si="24"/>
        <v>0.07721826047444512</v>
      </c>
    </row>
    <row r="100" spans="1:11" s="10" customFormat="1" ht="12.75">
      <c r="A100" s="60"/>
      <c r="B100" s="61" t="s">
        <v>197</v>
      </c>
      <c r="C100" s="62"/>
      <c r="D100" s="63">
        <f>SUM(D96:D99)</f>
        <v>5721402296</v>
      </c>
      <c r="E100" s="63">
        <f>SUM(E96:E99)</f>
        <v>5776038444</v>
      </c>
      <c r="F100" s="63">
        <f>SUM(F96:F99)</f>
        <v>4228690364</v>
      </c>
      <c r="G100" s="45">
        <f t="shared" si="22"/>
        <v>0.7391003368101561</v>
      </c>
      <c r="H100" s="30">
        <f t="shared" si="23"/>
        <v>0.7321091099025933</v>
      </c>
      <c r="I100" s="50">
        <f>SUM(I96:I99)</f>
        <v>0</v>
      </c>
      <c r="J100" s="49">
        <f>SUM(J96:J99)</f>
        <v>1547348080</v>
      </c>
      <c r="K100" s="64">
        <f t="shared" si="24"/>
        <v>0.2678908900974067</v>
      </c>
    </row>
    <row r="101" spans="1:11" s="10" customFormat="1" ht="12.75">
      <c r="A101" s="55" t="s">
        <v>33</v>
      </c>
      <c r="B101" s="56" t="s">
        <v>198</v>
      </c>
      <c r="C101" s="19" t="s">
        <v>199</v>
      </c>
      <c r="D101" s="20">
        <v>1887290899</v>
      </c>
      <c r="E101" s="20">
        <v>2012524096</v>
      </c>
      <c r="F101" s="20">
        <v>1809342353</v>
      </c>
      <c r="G101" s="44">
        <f t="shared" si="22"/>
        <v>0.9586981815885925</v>
      </c>
      <c r="H101" s="22">
        <f t="shared" si="23"/>
        <v>0.8990413364968725</v>
      </c>
      <c r="I101" s="57">
        <f>IF($F101&gt;$E101,$E101-$F101,0)</f>
        <v>0</v>
      </c>
      <c r="J101" s="58">
        <f t="shared" si="21"/>
        <v>203181743</v>
      </c>
      <c r="K101" s="59">
        <f t="shared" si="24"/>
        <v>0.10095866350312757</v>
      </c>
    </row>
    <row r="102" spans="1:11" s="10" customFormat="1" ht="12.75">
      <c r="A102" s="55" t="s">
        <v>33</v>
      </c>
      <c r="B102" s="56" t="s">
        <v>200</v>
      </c>
      <c r="C102" s="19" t="s">
        <v>201</v>
      </c>
      <c r="D102" s="20">
        <v>858433658</v>
      </c>
      <c r="E102" s="20">
        <v>858433658</v>
      </c>
      <c r="F102" s="20">
        <v>665559811</v>
      </c>
      <c r="G102" s="44">
        <f t="shared" si="22"/>
        <v>0.7753188668657724</v>
      </c>
      <c r="H102" s="22">
        <f t="shared" si="23"/>
        <v>0.7753188668657724</v>
      </c>
      <c r="I102" s="57">
        <f>IF($F102&gt;$E102,$E102-$F102,0)</f>
        <v>0</v>
      </c>
      <c r="J102" s="58">
        <f t="shared" si="21"/>
        <v>192873847</v>
      </c>
      <c r="K102" s="59">
        <f t="shared" si="24"/>
        <v>0.2246811331342276</v>
      </c>
    </row>
    <row r="103" spans="1:11" s="10" customFormat="1" ht="12.75">
      <c r="A103" s="55" t="s">
        <v>33</v>
      </c>
      <c r="B103" s="56" t="s">
        <v>202</v>
      </c>
      <c r="C103" s="19" t="s">
        <v>203</v>
      </c>
      <c r="D103" s="20">
        <v>414958000</v>
      </c>
      <c r="E103" s="20">
        <v>414958000</v>
      </c>
      <c r="F103" s="20">
        <v>392738162</v>
      </c>
      <c r="G103" s="44">
        <f t="shared" si="22"/>
        <v>0.9464528024522963</v>
      </c>
      <c r="H103" s="22">
        <f t="shared" si="23"/>
        <v>0.9464528024522963</v>
      </c>
      <c r="I103" s="57">
        <f>IF($F103&gt;$E103,$E103-$F103,0)</f>
        <v>0</v>
      </c>
      <c r="J103" s="58">
        <f t="shared" si="21"/>
        <v>22219838</v>
      </c>
      <c r="K103" s="59">
        <f t="shared" si="24"/>
        <v>0.05354719754770362</v>
      </c>
    </row>
    <row r="104" spans="1:11" s="10" customFormat="1" ht="12.75">
      <c r="A104" s="55" t="s">
        <v>33</v>
      </c>
      <c r="B104" s="56" t="s">
        <v>204</v>
      </c>
      <c r="C104" s="19" t="s">
        <v>205</v>
      </c>
      <c r="D104" s="20">
        <v>1198218667</v>
      </c>
      <c r="E104" s="20">
        <v>1198218667</v>
      </c>
      <c r="F104" s="20">
        <v>986621804</v>
      </c>
      <c r="G104" s="44">
        <f t="shared" si="22"/>
        <v>0.8234071385903388</v>
      </c>
      <c r="H104" s="22">
        <f t="shared" si="23"/>
        <v>0.8234071385903388</v>
      </c>
      <c r="I104" s="57">
        <f>IF($F104&gt;$E104,$E104-$F104,0)</f>
        <v>0</v>
      </c>
      <c r="J104" s="58">
        <f t="shared" si="21"/>
        <v>211596863</v>
      </c>
      <c r="K104" s="59">
        <f t="shared" si="24"/>
        <v>0.1765928614096612</v>
      </c>
    </row>
    <row r="105" spans="1:11" s="10" customFormat="1" ht="12.75">
      <c r="A105" s="55" t="s">
        <v>52</v>
      </c>
      <c r="B105" s="56" t="s">
        <v>206</v>
      </c>
      <c r="C105" s="19" t="s">
        <v>207</v>
      </c>
      <c r="D105" s="20">
        <v>261899400</v>
      </c>
      <c r="E105" s="20">
        <v>261899400</v>
      </c>
      <c r="F105" s="20">
        <v>213436560</v>
      </c>
      <c r="G105" s="44">
        <f t="shared" si="22"/>
        <v>0.8149562771048731</v>
      </c>
      <c r="H105" s="22">
        <f t="shared" si="23"/>
        <v>0.8149562771048731</v>
      </c>
      <c r="I105" s="57">
        <f>IF($F105&gt;$E105,$E105-$F105,0)</f>
        <v>0</v>
      </c>
      <c r="J105" s="58">
        <f t="shared" si="21"/>
        <v>48462840</v>
      </c>
      <c r="K105" s="59">
        <f t="shared" si="24"/>
        <v>0.1850437228951269</v>
      </c>
    </row>
    <row r="106" spans="1:11" s="10" customFormat="1" ht="12.75">
      <c r="A106" s="60"/>
      <c r="B106" s="61" t="s">
        <v>208</v>
      </c>
      <c r="C106" s="62"/>
      <c r="D106" s="63">
        <f>SUM(D101:D105)</f>
        <v>4620800624</v>
      </c>
      <c r="E106" s="63">
        <f>SUM(E101:E105)</f>
        <v>4746033821</v>
      </c>
      <c r="F106" s="63">
        <f>SUM(F101:F105)</f>
        <v>4067698690</v>
      </c>
      <c r="G106" s="45">
        <f t="shared" si="22"/>
        <v>0.8803017098103647</v>
      </c>
      <c r="H106" s="30">
        <f t="shared" si="23"/>
        <v>0.8570732623104078</v>
      </c>
      <c r="I106" s="50">
        <f>SUM(I101:I105)</f>
        <v>0</v>
      </c>
      <c r="J106" s="49">
        <f>SUM(J101:J105)</f>
        <v>678335131</v>
      </c>
      <c r="K106" s="64">
        <f t="shared" si="24"/>
        <v>0.14292673768959221</v>
      </c>
    </row>
    <row r="107" spans="1:11" s="10" customFormat="1" ht="12.75">
      <c r="A107" s="68"/>
      <c r="B107" s="69" t="s">
        <v>209</v>
      </c>
      <c r="C107" s="70"/>
      <c r="D107" s="71">
        <f>SUM(D92:D94,D96:D99,D101:D105)</f>
        <v>86146647484</v>
      </c>
      <c r="E107" s="71">
        <f>SUM(E92:E94,E96:E99,E101:E105)</f>
        <v>86238388935</v>
      </c>
      <c r="F107" s="71">
        <f>SUM(F92:F94,F96:F99,F101:F105)</f>
        <v>79614922834</v>
      </c>
      <c r="G107" s="72">
        <f t="shared" si="22"/>
        <v>0.9241790035855645</v>
      </c>
      <c r="H107" s="73">
        <f t="shared" si="23"/>
        <v>0.9231958506786082</v>
      </c>
      <c r="I107" s="50">
        <f>I106+I100+I95</f>
        <v>0</v>
      </c>
      <c r="J107" s="76">
        <f>J106+J100+J95</f>
        <v>6623466101</v>
      </c>
      <c r="K107" s="74">
        <f t="shared" si="24"/>
        <v>0.07680414932139178</v>
      </c>
    </row>
    <row r="108" spans="1:11" s="10" customFormat="1" ht="12.75">
      <c r="A108" s="52"/>
      <c r="B108" s="46"/>
      <c r="C108" s="13"/>
      <c r="D108" s="65"/>
      <c r="E108" s="65"/>
      <c r="F108" s="65"/>
      <c r="G108" s="44"/>
      <c r="H108" s="22"/>
      <c r="I108" s="66"/>
      <c r="J108" s="67"/>
      <c r="K108" s="59"/>
    </row>
    <row r="109" spans="1:11" s="10" customFormat="1" ht="12.75">
      <c r="A109" s="52"/>
      <c r="B109" s="53" t="s">
        <v>210</v>
      </c>
      <c r="C109" s="12"/>
      <c r="D109" s="65"/>
      <c r="E109" s="65"/>
      <c r="F109" s="65"/>
      <c r="G109" s="44"/>
      <c r="H109" s="22"/>
      <c r="I109" s="66"/>
      <c r="J109" s="67"/>
      <c r="K109" s="59"/>
    </row>
    <row r="110" spans="1:11" s="10" customFormat="1" ht="12.75">
      <c r="A110" s="55" t="s">
        <v>27</v>
      </c>
      <c r="B110" s="56" t="s">
        <v>211</v>
      </c>
      <c r="C110" s="19" t="s">
        <v>212</v>
      </c>
      <c r="D110" s="20">
        <v>23751278429</v>
      </c>
      <c r="E110" s="20">
        <v>23962646272</v>
      </c>
      <c r="F110" s="20">
        <v>21987848000</v>
      </c>
      <c r="G110" s="44">
        <f aca="true" t="shared" si="25" ref="G110:G141">IF($D110=0,0,$F110/$D110)</f>
        <v>0.9257542942679299</v>
      </c>
      <c r="H110" s="22">
        <f aca="true" t="shared" si="26" ref="H110:H141">IF($E110=0,0,$F110/$E110)</f>
        <v>0.9175884729264012</v>
      </c>
      <c r="I110" s="57">
        <f>IF($F110&gt;$E110,$E110-$F110,0)</f>
        <v>0</v>
      </c>
      <c r="J110" s="58">
        <f aca="true" t="shared" si="27" ref="J110:J127">IF($F110&lt;=$E110,$E110-$F110,0)</f>
        <v>1974798272</v>
      </c>
      <c r="K110" s="59">
        <f aca="true" t="shared" si="28" ref="K110:K141">IF($E110=0,0,($E110-$F110)/$E110)</f>
        <v>0.08241152707359883</v>
      </c>
    </row>
    <row r="111" spans="1:11" s="10" customFormat="1" ht="12.75">
      <c r="A111" s="60"/>
      <c r="B111" s="61" t="s">
        <v>32</v>
      </c>
      <c r="C111" s="62"/>
      <c r="D111" s="63">
        <f>D110</f>
        <v>23751278429</v>
      </c>
      <c r="E111" s="63">
        <f>E110</f>
        <v>23962646272</v>
      </c>
      <c r="F111" s="63">
        <f>F110</f>
        <v>21987848000</v>
      </c>
      <c r="G111" s="45">
        <f t="shared" si="25"/>
        <v>0.9257542942679299</v>
      </c>
      <c r="H111" s="30">
        <f t="shared" si="26"/>
        <v>0.9175884729264012</v>
      </c>
      <c r="I111" s="50">
        <f>SUM(I110)</f>
        <v>0</v>
      </c>
      <c r="J111" s="49">
        <f>SUM(J110)</f>
        <v>1974798272</v>
      </c>
      <c r="K111" s="64">
        <f t="shared" si="28"/>
        <v>0.08241152707359883</v>
      </c>
    </row>
    <row r="112" spans="1:11" s="10" customFormat="1" ht="12.75">
      <c r="A112" s="55" t="s">
        <v>33</v>
      </c>
      <c r="B112" s="56" t="s">
        <v>213</v>
      </c>
      <c r="C112" s="19" t="s">
        <v>214</v>
      </c>
      <c r="D112" s="20">
        <v>43275000</v>
      </c>
      <c r="E112" s="20">
        <v>55712660</v>
      </c>
      <c r="F112" s="20">
        <v>51423283</v>
      </c>
      <c r="G112" s="44">
        <f t="shared" si="25"/>
        <v>1.1882907683419988</v>
      </c>
      <c r="H112" s="22">
        <f t="shared" si="26"/>
        <v>0.9230089354915023</v>
      </c>
      <c r="I112" s="57">
        <f aca="true" t="shared" si="29" ref="I112:I118">IF($F112&gt;$E112,$E112-$F112,0)</f>
        <v>0</v>
      </c>
      <c r="J112" s="58">
        <f t="shared" si="27"/>
        <v>4289377</v>
      </c>
      <c r="K112" s="59">
        <f t="shared" si="28"/>
        <v>0.07699106450849771</v>
      </c>
    </row>
    <row r="113" spans="1:11" s="10" customFormat="1" ht="12.75">
      <c r="A113" s="55" t="s">
        <v>33</v>
      </c>
      <c r="B113" s="56" t="s">
        <v>215</v>
      </c>
      <c r="C113" s="19" t="s">
        <v>216</v>
      </c>
      <c r="D113" s="20">
        <v>142271220</v>
      </c>
      <c r="E113" s="20">
        <v>144471116</v>
      </c>
      <c r="F113" s="20">
        <v>95382838</v>
      </c>
      <c r="G113" s="44">
        <f t="shared" si="25"/>
        <v>0.6704296062126971</v>
      </c>
      <c r="H113" s="22">
        <f t="shared" si="26"/>
        <v>0.6602208153496925</v>
      </c>
      <c r="I113" s="57">
        <f t="shared" si="29"/>
        <v>0</v>
      </c>
      <c r="J113" s="58">
        <f t="shared" si="27"/>
        <v>49088278</v>
      </c>
      <c r="K113" s="59">
        <f t="shared" si="28"/>
        <v>0.33977918465030754</v>
      </c>
    </row>
    <row r="114" spans="1:11" s="10" customFormat="1" ht="12.75">
      <c r="A114" s="55" t="s">
        <v>33</v>
      </c>
      <c r="B114" s="56" t="s">
        <v>217</v>
      </c>
      <c r="C114" s="19" t="s">
        <v>218</v>
      </c>
      <c r="D114" s="20">
        <v>86758921</v>
      </c>
      <c r="E114" s="20">
        <v>86303921</v>
      </c>
      <c r="F114" s="20">
        <v>64058319</v>
      </c>
      <c r="G114" s="44">
        <f t="shared" si="25"/>
        <v>0.738348497902596</v>
      </c>
      <c r="H114" s="22">
        <f t="shared" si="26"/>
        <v>0.7422411201919783</v>
      </c>
      <c r="I114" s="57">
        <f t="shared" si="29"/>
        <v>0</v>
      </c>
      <c r="J114" s="58">
        <f t="shared" si="27"/>
        <v>22245602</v>
      </c>
      <c r="K114" s="59">
        <f t="shared" si="28"/>
        <v>0.2577588798080217</v>
      </c>
    </row>
    <row r="115" spans="1:11" s="10" customFormat="1" ht="12.75">
      <c r="A115" s="55" t="s">
        <v>33</v>
      </c>
      <c r="B115" s="56" t="s">
        <v>219</v>
      </c>
      <c r="C115" s="19" t="s">
        <v>220</v>
      </c>
      <c r="D115" s="20">
        <v>85538531</v>
      </c>
      <c r="E115" s="20">
        <v>86826880</v>
      </c>
      <c r="F115" s="20">
        <v>72680886</v>
      </c>
      <c r="G115" s="44">
        <f t="shared" si="25"/>
        <v>0.8496859269187123</v>
      </c>
      <c r="H115" s="22">
        <f t="shared" si="26"/>
        <v>0.8370781721052283</v>
      </c>
      <c r="I115" s="57">
        <f t="shared" si="29"/>
        <v>0</v>
      </c>
      <c r="J115" s="58">
        <f t="shared" si="27"/>
        <v>14145994</v>
      </c>
      <c r="K115" s="59">
        <f t="shared" si="28"/>
        <v>0.16292182789477175</v>
      </c>
    </row>
    <row r="116" spans="1:11" s="10" customFormat="1" ht="12.75">
      <c r="A116" s="55" t="s">
        <v>33</v>
      </c>
      <c r="B116" s="56" t="s">
        <v>221</v>
      </c>
      <c r="C116" s="19" t="s">
        <v>222</v>
      </c>
      <c r="D116" s="20">
        <v>29743000</v>
      </c>
      <c r="E116" s="20">
        <v>30342000</v>
      </c>
      <c r="F116" s="20">
        <v>22870711</v>
      </c>
      <c r="G116" s="44">
        <f t="shared" si="25"/>
        <v>0.7689443230339912</v>
      </c>
      <c r="H116" s="22">
        <f t="shared" si="26"/>
        <v>0.7537641223386725</v>
      </c>
      <c r="I116" s="57">
        <f t="shared" si="29"/>
        <v>0</v>
      </c>
      <c r="J116" s="58">
        <f t="shared" si="27"/>
        <v>7471289</v>
      </c>
      <c r="K116" s="59">
        <f t="shared" si="28"/>
        <v>0.24623587766132754</v>
      </c>
    </row>
    <row r="117" spans="1:11" s="10" customFormat="1" ht="12.75">
      <c r="A117" s="55" t="s">
        <v>33</v>
      </c>
      <c r="B117" s="56" t="s">
        <v>223</v>
      </c>
      <c r="C117" s="19" t="s">
        <v>224</v>
      </c>
      <c r="D117" s="20">
        <v>578696095</v>
      </c>
      <c r="E117" s="20">
        <v>581623000</v>
      </c>
      <c r="F117" s="20">
        <v>486409063</v>
      </c>
      <c r="G117" s="44">
        <f t="shared" si="25"/>
        <v>0.8405259119642063</v>
      </c>
      <c r="H117" s="22">
        <f t="shared" si="26"/>
        <v>0.8362961282480232</v>
      </c>
      <c r="I117" s="57">
        <f t="shared" si="29"/>
        <v>0</v>
      </c>
      <c r="J117" s="58">
        <f t="shared" si="27"/>
        <v>95213937</v>
      </c>
      <c r="K117" s="59">
        <f t="shared" si="28"/>
        <v>0.1637038717519768</v>
      </c>
    </row>
    <row r="118" spans="1:11" s="10" customFormat="1" ht="12.75">
      <c r="A118" s="55" t="s">
        <v>52</v>
      </c>
      <c r="B118" s="56" t="s">
        <v>225</v>
      </c>
      <c r="C118" s="19" t="s">
        <v>226</v>
      </c>
      <c r="D118" s="20">
        <v>624545089</v>
      </c>
      <c r="E118" s="20">
        <v>712591081</v>
      </c>
      <c r="F118" s="20">
        <v>665315249</v>
      </c>
      <c r="G118" s="44">
        <f t="shared" si="25"/>
        <v>1.0652797703769952</v>
      </c>
      <c r="H118" s="22">
        <f t="shared" si="26"/>
        <v>0.9336564359833743</v>
      </c>
      <c r="I118" s="57">
        <f t="shared" si="29"/>
        <v>0</v>
      </c>
      <c r="J118" s="58">
        <f t="shared" si="27"/>
        <v>47275832</v>
      </c>
      <c r="K118" s="59">
        <f t="shared" si="28"/>
        <v>0.06634356401662568</v>
      </c>
    </row>
    <row r="119" spans="1:11" s="10" customFormat="1" ht="12.75">
      <c r="A119" s="60"/>
      <c r="B119" s="61" t="s">
        <v>227</v>
      </c>
      <c r="C119" s="62"/>
      <c r="D119" s="63">
        <f>SUM(D112:D118)</f>
        <v>1590827856</v>
      </c>
      <c r="E119" s="63">
        <f>SUM(E112:E118)</f>
        <v>1697870658</v>
      </c>
      <c r="F119" s="63">
        <f>SUM(F112:F118)</f>
        <v>1458140349</v>
      </c>
      <c r="G119" s="45">
        <f t="shared" si="25"/>
        <v>0.9165921652053345</v>
      </c>
      <c r="H119" s="30">
        <f t="shared" si="26"/>
        <v>0.8588053171951335</v>
      </c>
      <c r="I119" s="50">
        <f>SUM(I112:I118)</f>
        <v>0</v>
      </c>
      <c r="J119" s="49">
        <f>SUM(J112:J118)</f>
        <v>239730309</v>
      </c>
      <c r="K119" s="64">
        <f t="shared" si="28"/>
        <v>0.14119468280486652</v>
      </c>
    </row>
    <row r="120" spans="1:11" s="10" customFormat="1" ht="12.75">
      <c r="A120" s="55" t="s">
        <v>33</v>
      </c>
      <c r="B120" s="56" t="s">
        <v>228</v>
      </c>
      <c r="C120" s="19" t="s">
        <v>229</v>
      </c>
      <c r="D120" s="20">
        <v>84665000</v>
      </c>
      <c r="E120" s="20">
        <v>88219500</v>
      </c>
      <c r="F120" s="20">
        <v>119729588</v>
      </c>
      <c r="G120" s="44">
        <f t="shared" si="25"/>
        <v>1.4141568298588554</v>
      </c>
      <c r="H120" s="22">
        <f t="shared" si="26"/>
        <v>1.3571782655762048</v>
      </c>
      <c r="I120" s="57">
        <f aca="true" t="shared" si="30" ref="I120:I127">IF($F120&gt;$E120,$E120-$F120,0)</f>
        <v>-31510088</v>
      </c>
      <c r="J120" s="58">
        <f t="shared" si="27"/>
        <v>0</v>
      </c>
      <c r="K120" s="59">
        <f t="shared" si="28"/>
        <v>-0.3571782655762048</v>
      </c>
    </row>
    <row r="121" spans="1:11" s="10" customFormat="1" ht="12.75">
      <c r="A121" s="55" t="s">
        <v>33</v>
      </c>
      <c r="B121" s="56" t="s">
        <v>230</v>
      </c>
      <c r="C121" s="19" t="s">
        <v>231</v>
      </c>
      <c r="D121" s="20">
        <v>223478118</v>
      </c>
      <c r="E121" s="20">
        <v>230377314</v>
      </c>
      <c r="F121" s="20">
        <v>190895628</v>
      </c>
      <c r="G121" s="44">
        <f t="shared" si="25"/>
        <v>0.8542027725506441</v>
      </c>
      <c r="H121" s="22">
        <f t="shared" si="26"/>
        <v>0.8286216411048182</v>
      </c>
      <c r="I121" s="57">
        <f t="shared" si="30"/>
        <v>0</v>
      </c>
      <c r="J121" s="58">
        <f t="shared" si="27"/>
        <v>39481686</v>
      </c>
      <c r="K121" s="59">
        <f t="shared" si="28"/>
        <v>0.17137835889518185</v>
      </c>
    </row>
    <row r="122" spans="1:11" s="10" customFormat="1" ht="12.75">
      <c r="A122" s="55" t="s">
        <v>33</v>
      </c>
      <c r="B122" s="56" t="s">
        <v>232</v>
      </c>
      <c r="C122" s="19" t="s">
        <v>233</v>
      </c>
      <c r="D122" s="20">
        <v>96684000</v>
      </c>
      <c r="E122" s="20">
        <v>150246722</v>
      </c>
      <c r="F122" s="20">
        <v>81536465</v>
      </c>
      <c r="G122" s="44">
        <f t="shared" si="25"/>
        <v>0.8433294547184643</v>
      </c>
      <c r="H122" s="22">
        <f t="shared" si="26"/>
        <v>0.5426838197508229</v>
      </c>
      <c r="I122" s="57">
        <f t="shared" si="30"/>
        <v>0</v>
      </c>
      <c r="J122" s="58">
        <f t="shared" si="27"/>
        <v>68710257</v>
      </c>
      <c r="K122" s="59">
        <f t="shared" si="28"/>
        <v>0.4573161802491771</v>
      </c>
    </row>
    <row r="123" spans="1:11" s="10" customFormat="1" ht="12.75">
      <c r="A123" s="55" t="s">
        <v>33</v>
      </c>
      <c r="B123" s="56" t="s">
        <v>234</v>
      </c>
      <c r="C123" s="19" t="s">
        <v>235</v>
      </c>
      <c r="D123" s="20">
        <v>32533397</v>
      </c>
      <c r="E123" s="20">
        <v>35667</v>
      </c>
      <c r="F123" s="20">
        <v>49437518</v>
      </c>
      <c r="G123" s="44">
        <f t="shared" si="25"/>
        <v>1.5195928663705176</v>
      </c>
      <c r="H123" s="22">
        <f t="shared" si="26"/>
        <v>1386.0856814422295</v>
      </c>
      <c r="I123" s="57">
        <f t="shared" si="30"/>
        <v>-49401851</v>
      </c>
      <c r="J123" s="58">
        <f t="shared" si="27"/>
        <v>0</v>
      </c>
      <c r="K123" s="59">
        <f t="shared" si="28"/>
        <v>-1385.0856814422295</v>
      </c>
    </row>
    <row r="124" spans="1:11" s="10" customFormat="1" ht="12.75">
      <c r="A124" s="55" t="s">
        <v>33</v>
      </c>
      <c r="B124" s="56" t="s">
        <v>236</v>
      </c>
      <c r="C124" s="19" t="s">
        <v>237</v>
      </c>
      <c r="D124" s="20">
        <v>2982646720</v>
      </c>
      <c r="E124" s="20">
        <v>3138747377</v>
      </c>
      <c r="F124" s="20">
        <v>2940775696</v>
      </c>
      <c r="G124" s="44">
        <f t="shared" si="25"/>
        <v>0.9859617889979273</v>
      </c>
      <c r="H124" s="22">
        <f t="shared" si="26"/>
        <v>0.9369265323961113</v>
      </c>
      <c r="I124" s="57">
        <f t="shared" si="30"/>
        <v>0</v>
      </c>
      <c r="J124" s="58">
        <f t="shared" si="27"/>
        <v>197971681</v>
      </c>
      <c r="K124" s="59">
        <f t="shared" si="28"/>
        <v>0.06307346760388866</v>
      </c>
    </row>
    <row r="125" spans="1:11" s="10" customFormat="1" ht="12.75">
      <c r="A125" s="55" t="s">
        <v>33</v>
      </c>
      <c r="B125" s="56" t="s">
        <v>238</v>
      </c>
      <c r="C125" s="19" t="s">
        <v>239</v>
      </c>
      <c r="D125" s="20">
        <v>56387000</v>
      </c>
      <c r="E125" s="20">
        <v>56387000</v>
      </c>
      <c r="F125" s="20">
        <v>96075362</v>
      </c>
      <c r="G125" s="44">
        <f t="shared" si="25"/>
        <v>1.7038565981520564</v>
      </c>
      <c r="H125" s="22">
        <f t="shared" si="26"/>
        <v>1.7038565981520564</v>
      </c>
      <c r="I125" s="57">
        <f t="shared" si="30"/>
        <v>-39688362</v>
      </c>
      <c r="J125" s="58">
        <f t="shared" si="27"/>
        <v>0</v>
      </c>
      <c r="K125" s="59">
        <f t="shared" si="28"/>
        <v>-0.7038565981520564</v>
      </c>
    </row>
    <row r="126" spans="1:11" s="10" customFormat="1" ht="12.75">
      <c r="A126" s="55" t="s">
        <v>33</v>
      </c>
      <c r="B126" s="56" t="s">
        <v>240</v>
      </c>
      <c r="C126" s="19" t="s">
        <v>241</v>
      </c>
      <c r="D126" s="20">
        <v>45803285</v>
      </c>
      <c r="E126" s="20">
        <v>54972590</v>
      </c>
      <c r="F126" s="20">
        <v>50518799</v>
      </c>
      <c r="G126" s="44">
        <f t="shared" si="25"/>
        <v>1.102951436780135</v>
      </c>
      <c r="H126" s="22">
        <f t="shared" si="26"/>
        <v>0.9189816051963351</v>
      </c>
      <c r="I126" s="57">
        <f t="shared" si="30"/>
        <v>0</v>
      </c>
      <c r="J126" s="58">
        <f t="shared" si="27"/>
        <v>4453791</v>
      </c>
      <c r="K126" s="59">
        <f t="shared" si="28"/>
        <v>0.08101839480366488</v>
      </c>
    </row>
    <row r="127" spans="1:11" s="10" customFormat="1" ht="12.75">
      <c r="A127" s="55" t="s">
        <v>52</v>
      </c>
      <c r="B127" s="56" t="s">
        <v>242</v>
      </c>
      <c r="C127" s="19" t="s">
        <v>243</v>
      </c>
      <c r="D127" s="20">
        <v>482571017</v>
      </c>
      <c r="E127" s="20">
        <v>530752820</v>
      </c>
      <c r="F127" s="20">
        <v>528839360</v>
      </c>
      <c r="G127" s="44">
        <f t="shared" si="25"/>
        <v>1.095878826887774</v>
      </c>
      <c r="H127" s="22">
        <f t="shared" si="26"/>
        <v>0.996394818966765</v>
      </c>
      <c r="I127" s="57">
        <f t="shared" si="30"/>
        <v>0</v>
      </c>
      <c r="J127" s="58">
        <f t="shared" si="27"/>
        <v>1913460</v>
      </c>
      <c r="K127" s="59">
        <f t="shared" si="28"/>
        <v>0.0036051810332350187</v>
      </c>
    </row>
    <row r="128" spans="1:11" s="10" customFormat="1" ht="12.75">
      <c r="A128" s="60"/>
      <c r="B128" s="61" t="s">
        <v>244</v>
      </c>
      <c r="C128" s="62"/>
      <c r="D128" s="63">
        <f>SUM(D120:D127)</f>
        <v>4004768537</v>
      </c>
      <c r="E128" s="63">
        <f>SUM(E120:E127)</f>
        <v>4249738990</v>
      </c>
      <c r="F128" s="63">
        <f>SUM(F120:F127)</f>
        <v>4057808416</v>
      </c>
      <c r="G128" s="45">
        <f t="shared" si="25"/>
        <v>1.013244180908326</v>
      </c>
      <c r="H128" s="30">
        <f t="shared" si="26"/>
        <v>0.9548370913009884</v>
      </c>
      <c r="I128" s="50">
        <f>SUM(I120:I127)</f>
        <v>-120600301</v>
      </c>
      <c r="J128" s="49">
        <f>SUM(J120:J127)</f>
        <v>312530875</v>
      </c>
      <c r="K128" s="64">
        <f t="shared" si="28"/>
        <v>0.045162908699011656</v>
      </c>
    </row>
    <row r="129" spans="1:11" s="10" customFormat="1" ht="12.75">
      <c r="A129" s="55" t="s">
        <v>33</v>
      </c>
      <c r="B129" s="56" t="s">
        <v>245</v>
      </c>
      <c r="C129" s="19" t="s">
        <v>246</v>
      </c>
      <c r="D129" s="20">
        <v>640794780</v>
      </c>
      <c r="E129" s="20">
        <v>598998000</v>
      </c>
      <c r="F129" s="20">
        <v>401432035</v>
      </c>
      <c r="G129" s="44">
        <f t="shared" si="25"/>
        <v>0.6264595897613273</v>
      </c>
      <c r="H129" s="22">
        <f t="shared" si="26"/>
        <v>0.670172579875058</v>
      </c>
      <c r="I129" s="57">
        <f aca="true" t="shared" si="31" ref="I129:I152">IF($F129&gt;$E129,$E129-$F129,0)</f>
        <v>0</v>
      </c>
      <c r="J129" s="58">
        <f aca="true" t="shared" si="32" ref="J129:J134">IF($F129&lt;=$E129,$E129-$F129,0)</f>
        <v>197565965</v>
      </c>
      <c r="K129" s="59">
        <f t="shared" si="28"/>
        <v>0.329827420124942</v>
      </c>
    </row>
    <row r="130" spans="1:11" s="10" customFormat="1" ht="12.75">
      <c r="A130" s="55" t="s">
        <v>33</v>
      </c>
      <c r="B130" s="56" t="s">
        <v>247</v>
      </c>
      <c r="C130" s="19" t="s">
        <v>248</v>
      </c>
      <c r="D130" s="20">
        <v>100666913</v>
      </c>
      <c r="E130" s="20">
        <v>52540824</v>
      </c>
      <c r="F130" s="20">
        <v>30610501</v>
      </c>
      <c r="G130" s="44">
        <f t="shared" si="25"/>
        <v>0.3040770804206542</v>
      </c>
      <c r="H130" s="22">
        <f t="shared" si="26"/>
        <v>0.5826041289341027</v>
      </c>
      <c r="I130" s="57">
        <f t="shared" si="31"/>
        <v>0</v>
      </c>
      <c r="J130" s="58">
        <f t="shared" si="32"/>
        <v>21930323</v>
      </c>
      <c r="K130" s="59">
        <f t="shared" si="28"/>
        <v>0.41739587106589726</v>
      </c>
    </row>
    <row r="131" spans="1:11" s="10" customFormat="1" ht="12.75">
      <c r="A131" s="55" t="s">
        <v>33</v>
      </c>
      <c r="B131" s="56" t="s">
        <v>249</v>
      </c>
      <c r="C131" s="19" t="s">
        <v>250</v>
      </c>
      <c r="D131" s="20">
        <v>302261000</v>
      </c>
      <c r="E131" s="20">
        <v>293379750</v>
      </c>
      <c r="F131" s="20">
        <v>277092537</v>
      </c>
      <c r="G131" s="44">
        <f t="shared" si="25"/>
        <v>0.916732681358164</v>
      </c>
      <c r="H131" s="22">
        <f t="shared" si="26"/>
        <v>0.9444841949725569</v>
      </c>
      <c r="I131" s="57">
        <f t="shared" si="31"/>
        <v>0</v>
      </c>
      <c r="J131" s="58">
        <f t="shared" si="32"/>
        <v>16287213</v>
      </c>
      <c r="K131" s="59">
        <f t="shared" si="28"/>
        <v>0.0555158050274431</v>
      </c>
    </row>
    <row r="132" spans="1:11" s="10" customFormat="1" ht="12.75">
      <c r="A132" s="55" t="s">
        <v>33</v>
      </c>
      <c r="B132" s="56" t="s">
        <v>251</v>
      </c>
      <c r="C132" s="19" t="s">
        <v>252</v>
      </c>
      <c r="D132" s="20">
        <v>93311669</v>
      </c>
      <c r="E132" s="20">
        <v>90818925</v>
      </c>
      <c r="F132" s="20">
        <v>79482105</v>
      </c>
      <c r="G132" s="44">
        <f t="shared" si="25"/>
        <v>0.851791698206577</v>
      </c>
      <c r="H132" s="22">
        <f t="shared" si="26"/>
        <v>0.8751711716473191</v>
      </c>
      <c r="I132" s="57">
        <f t="shared" si="31"/>
        <v>0</v>
      </c>
      <c r="J132" s="58">
        <f t="shared" si="32"/>
        <v>11336820</v>
      </c>
      <c r="K132" s="59">
        <f t="shared" si="28"/>
        <v>0.1248288283526809</v>
      </c>
    </row>
    <row r="133" spans="1:11" s="10" customFormat="1" ht="12.75">
      <c r="A133" s="55" t="s">
        <v>33</v>
      </c>
      <c r="B133" s="56" t="s">
        <v>253</v>
      </c>
      <c r="C133" s="19" t="s">
        <v>254</v>
      </c>
      <c r="D133" s="20">
        <v>65205000</v>
      </c>
      <c r="E133" s="20">
        <v>71487890</v>
      </c>
      <c r="F133" s="20">
        <v>72653344</v>
      </c>
      <c r="G133" s="44">
        <f t="shared" si="25"/>
        <v>1.1142296449658768</v>
      </c>
      <c r="H133" s="22">
        <f t="shared" si="26"/>
        <v>1.0163028171624593</v>
      </c>
      <c r="I133" s="57">
        <f t="shared" si="31"/>
        <v>-1165454</v>
      </c>
      <c r="J133" s="58">
        <f t="shared" si="32"/>
        <v>0</v>
      </c>
      <c r="K133" s="59">
        <f t="shared" si="28"/>
        <v>-0.016302817162459265</v>
      </c>
    </row>
    <row r="134" spans="1:11" s="10" customFormat="1" ht="12.75">
      <c r="A134" s="55" t="s">
        <v>52</v>
      </c>
      <c r="B134" s="56" t="s">
        <v>255</v>
      </c>
      <c r="C134" s="19" t="s">
        <v>256</v>
      </c>
      <c r="D134" s="20">
        <v>407969296</v>
      </c>
      <c r="E134" s="20">
        <v>438807000</v>
      </c>
      <c r="F134" s="20">
        <v>372615599</v>
      </c>
      <c r="G134" s="44">
        <f t="shared" si="25"/>
        <v>0.9133422604430506</v>
      </c>
      <c r="H134" s="22">
        <f t="shared" si="26"/>
        <v>0.8491560048039343</v>
      </c>
      <c r="I134" s="57">
        <f t="shared" si="31"/>
        <v>0</v>
      </c>
      <c r="J134" s="58">
        <f t="shared" si="32"/>
        <v>66191401</v>
      </c>
      <c r="K134" s="59">
        <f t="shared" si="28"/>
        <v>0.1508439951960657</v>
      </c>
    </row>
    <row r="135" spans="1:11" s="10" customFormat="1" ht="12.75">
      <c r="A135" s="60"/>
      <c r="B135" s="61" t="s">
        <v>257</v>
      </c>
      <c r="C135" s="62"/>
      <c r="D135" s="63">
        <f>SUM(D129:D134)</f>
        <v>1610208658</v>
      </c>
      <c r="E135" s="63">
        <f>SUM(E129:E134)</f>
        <v>1546032389</v>
      </c>
      <c r="F135" s="63">
        <f>SUM(F129:F134)</f>
        <v>1233886121</v>
      </c>
      <c r="G135" s="45">
        <f t="shared" si="25"/>
        <v>0.7662895829491931</v>
      </c>
      <c r="H135" s="30">
        <f t="shared" si="26"/>
        <v>0.7980984937825905</v>
      </c>
      <c r="I135" s="50">
        <f>SUM(I129:I134)</f>
        <v>-1165454</v>
      </c>
      <c r="J135" s="49">
        <f>SUM(J129:J134)</f>
        <v>313311722</v>
      </c>
      <c r="K135" s="64">
        <f t="shared" si="28"/>
        <v>0.20190150621740952</v>
      </c>
    </row>
    <row r="136" spans="1:11" s="10" customFormat="1" ht="12.75">
      <c r="A136" s="55" t="s">
        <v>33</v>
      </c>
      <c r="B136" s="56" t="s">
        <v>258</v>
      </c>
      <c r="C136" s="19" t="s">
        <v>259</v>
      </c>
      <c r="D136" s="20">
        <v>197459267</v>
      </c>
      <c r="E136" s="20">
        <v>203353167</v>
      </c>
      <c r="F136" s="20">
        <v>166798930</v>
      </c>
      <c r="G136" s="44">
        <f t="shared" si="25"/>
        <v>0.8447257631114371</v>
      </c>
      <c r="H136" s="22">
        <f t="shared" si="26"/>
        <v>0.8202425979429177</v>
      </c>
      <c r="I136" s="57">
        <f t="shared" si="31"/>
        <v>0</v>
      </c>
      <c r="J136" s="58">
        <f>IF($F136&lt;=$E136,$E136-$F136,0)</f>
        <v>36554237</v>
      </c>
      <c r="K136" s="59">
        <f t="shared" si="28"/>
        <v>0.1797574020570823</v>
      </c>
    </row>
    <row r="137" spans="1:11" s="10" customFormat="1" ht="12.75">
      <c r="A137" s="55" t="s">
        <v>33</v>
      </c>
      <c r="B137" s="56" t="s">
        <v>260</v>
      </c>
      <c r="C137" s="19" t="s">
        <v>261</v>
      </c>
      <c r="D137" s="20">
        <v>118264598</v>
      </c>
      <c r="E137" s="20">
        <v>110932000</v>
      </c>
      <c r="F137" s="20">
        <v>108558625</v>
      </c>
      <c r="G137" s="44">
        <f t="shared" si="25"/>
        <v>0.9179300216282813</v>
      </c>
      <c r="H137" s="22">
        <f t="shared" si="26"/>
        <v>0.9786051364800058</v>
      </c>
      <c r="I137" s="57">
        <f t="shared" si="31"/>
        <v>0</v>
      </c>
      <c r="J137" s="58">
        <f>IF($F137&lt;=$E137,$E137-$F137,0)</f>
        <v>2373375</v>
      </c>
      <c r="K137" s="59">
        <f t="shared" si="28"/>
        <v>0.021394863519994232</v>
      </c>
    </row>
    <row r="138" spans="1:11" s="10" customFormat="1" ht="12.75">
      <c r="A138" s="55" t="s">
        <v>33</v>
      </c>
      <c r="B138" s="56" t="s">
        <v>262</v>
      </c>
      <c r="C138" s="19" t="s">
        <v>263</v>
      </c>
      <c r="D138" s="20">
        <v>72735672</v>
      </c>
      <c r="E138" s="20">
        <v>88758000</v>
      </c>
      <c r="F138" s="20">
        <v>39513498</v>
      </c>
      <c r="G138" s="44">
        <f t="shared" si="25"/>
        <v>0.5432478578049021</v>
      </c>
      <c r="H138" s="22">
        <f t="shared" si="26"/>
        <v>0.4451823835597918</v>
      </c>
      <c r="I138" s="57">
        <f t="shared" si="31"/>
        <v>0</v>
      </c>
      <c r="J138" s="58">
        <f>IF($F138&lt;=$E138,$E138-$F138,0)</f>
        <v>49244502</v>
      </c>
      <c r="K138" s="59">
        <f t="shared" si="28"/>
        <v>0.5548176164402082</v>
      </c>
    </row>
    <row r="139" spans="1:11" s="10" customFormat="1" ht="12.75">
      <c r="A139" s="55" t="s">
        <v>33</v>
      </c>
      <c r="B139" s="56" t="s">
        <v>264</v>
      </c>
      <c r="C139" s="19" t="s">
        <v>265</v>
      </c>
      <c r="D139" s="20">
        <v>154625000</v>
      </c>
      <c r="E139" s="20">
        <v>173282402</v>
      </c>
      <c r="F139" s="20">
        <v>109277274</v>
      </c>
      <c r="G139" s="44">
        <f t="shared" si="25"/>
        <v>0.7067244882780922</v>
      </c>
      <c r="H139" s="22">
        <f t="shared" si="26"/>
        <v>0.6306311127889375</v>
      </c>
      <c r="I139" s="57">
        <f t="shared" si="31"/>
        <v>0</v>
      </c>
      <c r="J139" s="58">
        <f>IF($F139&lt;=$E139,$E139-$F139,0)</f>
        <v>64005128</v>
      </c>
      <c r="K139" s="59">
        <f t="shared" si="28"/>
        <v>0.36936888721106254</v>
      </c>
    </row>
    <row r="140" spans="1:11" s="10" customFormat="1" ht="12.75">
      <c r="A140" s="55" t="s">
        <v>52</v>
      </c>
      <c r="B140" s="56" t="s">
        <v>266</v>
      </c>
      <c r="C140" s="19" t="s">
        <v>267</v>
      </c>
      <c r="D140" s="20">
        <v>207027098</v>
      </c>
      <c r="E140" s="20">
        <v>257096000</v>
      </c>
      <c r="F140" s="20">
        <v>417408142</v>
      </c>
      <c r="G140" s="44">
        <f t="shared" si="25"/>
        <v>2.0162005169004495</v>
      </c>
      <c r="H140" s="22">
        <f t="shared" si="26"/>
        <v>1.623549732395681</v>
      </c>
      <c r="I140" s="57">
        <f t="shared" si="31"/>
        <v>-160312142</v>
      </c>
      <c r="J140" s="58">
        <f>IF($F140&lt;=$E140,$E140-$F140,0)</f>
        <v>0</v>
      </c>
      <c r="K140" s="59">
        <f t="shared" si="28"/>
        <v>-0.623549732395681</v>
      </c>
    </row>
    <row r="141" spans="1:11" s="10" customFormat="1" ht="12.75">
      <c r="A141" s="60"/>
      <c r="B141" s="61" t="s">
        <v>268</v>
      </c>
      <c r="C141" s="62"/>
      <c r="D141" s="63">
        <f>SUM(D136:D140)</f>
        <v>750111635</v>
      </c>
      <c r="E141" s="63">
        <f>SUM(E136:E140)</f>
        <v>833421569</v>
      </c>
      <c r="F141" s="63">
        <f>SUM(F136:F140)</f>
        <v>841556469</v>
      </c>
      <c r="G141" s="45">
        <f t="shared" si="25"/>
        <v>1.1219082996892855</v>
      </c>
      <c r="H141" s="30">
        <f t="shared" si="26"/>
        <v>1.009760846494243</v>
      </c>
      <c r="I141" s="50">
        <f>SUM(I136:I140)</f>
        <v>-160312142</v>
      </c>
      <c r="J141" s="49">
        <f>SUM(J136:J140)</f>
        <v>152177242</v>
      </c>
      <c r="K141" s="64">
        <f t="shared" si="28"/>
        <v>-0.009760846494242819</v>
      </c>
    </row>
    <row r="142" spans="1:11" s="10" customFormat="1" ht="12.75">
      <c r="A142" s="55" t="s">
        <v>33</v>
      </c>
      <c r="B142" s="56" t="s">
        <v>269</v>
      </c>
      <c r="C142" s="19" t="s">
        <v>270</v>
      </c>
      <c r="D142" s="20">
        <v>1414018616</v>
      </c>
      <c r="E142" s="20">
        <v>1450413433</v>
      </c>
      <c r="F142" s="20">
        <v>1325489565</v>
      </c>
      <c r="G142" s="44">
        <f aca="true" t="shared" si="33" ref="G142:G173">IF($D142=0,0,$F142/$D142)</f>
        <v>0.937391877307505</v>
      </c>
      <c r="H142" s="22">
        <f aca="true" t="shared" si="34" ref="H142:H173">IF($E142=0,0,$F142/$E142)</f>
        <v>0.9138701661486888</v>
      </c>
      <c r="I142" s="57">
        <f t="shared" si="31"/>
        <v>0</v>
      </c>
      <c r="J142" s="58">
        <f>IF($F142&lt;=$E142,$E142-$F142,0)</f>
        <v>124923868</v>
      </c>
      <c r="K142" s="59">
        <f aca="true" t="shared" si="35" ref="K142:K173">IF($E142=0,0,($E142-$F142)/$E142)</f>
        <v>0.08612983385131127</v>
      </c>
    </row>
    <row r="143" spans="1:11" s="10" customFormat="1" ht="12.75">
      <c r="A143" s="55" t="s">
        <v>33</v>
      </c>
      <c r="B143" s="56" t="s">
        <v>271</v>
      </c>
      <c r="C143" s="19" t="s">
        <v>272</v>
      </c>
      <c r="D143" s="20">
        <v>41027893</v>
      </c>
      <c r="E143" s="20">
        <v>53189092</v>
      </c>
      <c r="F143" s="20">
        <v>37166451</v>
      </c>
      <c r="G143" s="44">
        <f t="shared" si="33"/>
        <v>0.9058825175350828</v>
      </c>
      <c r="H143" s="22">
        <f t="shared" si="34"/>
        <v>0.6987607722275087</v>
      </c>
      <c r="I143" s="57">
        <f t="shared" si="31"/>
        <v>0</v>
      </c>
      <c r="J143" s="58">
        <f>IF($F143&lt;=$E143,$E143-$F143,0)</f>
        <v>16022641</v>
      </c>
      <c r="K143" s="59">
        <f t="shared" si="35"/>
        <v>0.3012392277724914</v>
      </c>
    </row>
    <row r="144" spans="1:11" s="10" customFormat="1" ht="12.75">
      <c r="A144" s="55" t="s">
        <v>33</v>
      </c>
      <c r="B144" s="56" t="s">
        <v>273</v>
      </c>
      <c r="C144" s="19" t="s">
        <v>274</v>
      </c>
      <c r="D144" s="20">
        <v>62992440</v>
      </c>
      <c r="E144" s="20">
        <v>104751588</v>
      </c>
      <c r="F144" s="20">
        <v>74123521</v>
      </c>
      <c r="G144" s="44">
        <f t="shared" si="33"/>
        <v>1.1767050300004254</v>
      </c>
      <c r="H144" s="22">
        <f t="shared" si="34"/>
        <v>0.707612384835636</v>
      </c>
      <c r="I144" s="57">
        <f t="shared" si="31"/>
        <v>0</v>
      </c>
      <c r="J144" s="58">
        <f>IF($F144&lt;=$E144,$E144-$F144,0)</f>
        <v>30628067</v>
      </c>
      <c r="K144" s="59">
        <f t="shared" si="35"/>
        <v>0.2923876151643639</v>
      </c>
    </row>
    <row r="145" spans="1:11" s="10" customFormat="1" ht="12.75">
      <c r="A145" s="55" t="s">
        <v>52</v>
      </c>
      <c r="B145" s="56" t="s">
        <v>275</v>
      </c>
      <c r="C145" s="19" t="s">
        <v>276</v>
      </c>
      <c r="D145" s="20">
        <v>126353678</v>
      </c>
      <c r="E145" s="20">
        <v>135853003</v>
      </c>
      <c r="F145" s="20">
        <v>79071604</v>
      </c>
      <c r="G145" s="44">
        <f t="shared" si="33"/>
        <v>0.625795823687855</v>
      </c>
      <c r="H145" s="22">
        <f t="shared" si="34"/>
        <v>0.5820379546560336</v>
      </c>
      <c r="I145" s="57">
        <f t="shared" si="31"/>
        <v>0</v>
      </c>
      <c r="J145" s="58">
        <f>IF($F145&lt;=$E145,$E145-$F145,0)</f>
        <v>56781399</v>
      </c>
      <c r="K145" s="59">
        <f t="shared" si="35"/>
        <v>0.41796204534396636</v>
      </c>
    </row>
    <row r="146" spans="1:11" s="10" customFormat="1" ht="12.75">
      <c r="A146" s="60"/>
      <c r="B146" s="61" t="s">
        <v>277</v>
      </c>
      <c r="C146" s="62"/>
      <c r="D146" s="63">
        <f>SUM(D142:D145)</f>
        <v>1644392627</v>
      </c>
      <c r="E146" s="63">
        <f>SUM(E142:E145)</f>
        <v>1744207116</v>
      </c>
      <c r="F146" s="63">
        <f>SUM(F142:F145)</f>
        <v>1515851141</v>
      </c>
      <c r="G146" s="45">
        <f t="shared" si="33"/>
        <v>0.9218304169640381</v>
      </c>
      <c r="H146" s="30">
        <f t="shared" si="34"/>
        <v>0.8690774891896497</v>
      </c>
      <c r="I146" s="50">
        <f>SUM(I142:I145)</f>
        <v>0</v>
      </c>
      <c r="J146" s="49">
        <f>SUM(J142:J145)</f>
        <v>228355975</v>
      </c>
      <c r="K146" s="64">
        <f t="shared" si="35"/>
        <v>0.13092251081035033</v>
      </c>
    </row>
    <row r="147" spans="1:11" s="10" customFormat="1" ht="12.75">
      <c r="A147" s="55" t="s">
        <v>33</v>
      </c>
      <c r="B147" s="56" t="s">
        <v>278</v>
      </c>
      <c r="C147" s="19" t="s">
        <v>279</v>
      </c>
      <c r="D147" s="20">
        <v>75864990</v>
      </c>
      <c r="E147" s="20">
        <v>87894125</v>
      </c>
      <c r="F147" s="20">
        <v>62692382</v>
      </c>
      <c r="G147" s="44">
        <f t="shared" si="33"/>
        <v>0.826367761994037</v>
      </c>
      <c r="H147" s="22">
        <f t="shared" si="34"/>
        <v>0.7132715866959254</v>
      </c>
      <c r="I147" s="57">
        <f t="shared" si="31"/>
        <v>0</v>
      </c>
      <c r="J147" s="58">
        <f aca="true" t="shared" si="36" ref="J147:J152">IF($F147&lt;=$E147,$E147-$F147,0)</f>
        <v>25201743</v>
      </c>
      <c r="K147" s="59">
        <f t="shared" si="35"/>
        <v>0.28672841330407467</v>
      </c>
    </row>
    <row r="148" spans="1:11" s="10" customFormat="1" ht="12.75">
      <c r="A148" s="55" t="s">
        <v>33</v>
      </c>
      <c r="B148" s="56" t="s">
        <v>280</v>
      </c>
      <c r="C148" s="19" t="s">
        <v>281</v>
      </c>
      <c r="D148" s="20">
        <v>109625668</v>
      </c>
      <c r="E148" s="20">
        <v>109733907</v>
      </c>
      <c r="F148" s="20">
        <v>93641435</v>
      </c>
      <c r="G148" s="44">
        <f t="shared" si="33"/>
        <v>0.8541926056952283</v>
      </c>
      <c r="H148" s="22">
        <f t="shared" si="34"/>
        <v>0.8533500497708516</v>
      </c>
      <c r="I148" s="57">
        <f t="shared" si="31"/>
        <v>0</v>
      </c>
      <c r="J148" s="58">
        <f t="shared" si="36"/>
        <v>16092472</v>
      </c>
      <c r="K148" s="59">
        <f t="shared" si="35"/>
        <v>0.1466499502291484</v>
      </c>
    </row>
    <row r="149" spans="1:11" s="10" customFormat="1" ht="12.75">
      <c r="A149" s="55" t="s">
        <v>33</v>
      </c>
      <c r="B149" s="56" t="s">
        <v>282</v>
      </c>
      <c r="C149" s="19" t="s">
        <v>283</v>
      </c>
      <c r="D149" s="20">
        <v>368146280</v>
      </c>
      <c r="E149" s="20">
        <v>378433462</v>
      </c>
      <c r="F149" s="20">
        <v>896403951</v>
      </c>
      <c r="G149" s="44">
        <f t="shared" si="33"/>
        <v>2.4349124239419178</v>
      </c>
      <c r="H149" s="22">
        <f t="shared" si="34"/>
        <v>2.368722750526749</v>
      </c>
      <c r="I149" s="57">
        <f t="shared" si="31"/>
        <v>-517970489</v>
      </c>
      <c r="J149" s="58">
        <f t="shared" si="36"/>
        <v>0</v>
      </c>
      <c r="K149" s="59">
        <f t="shared" si="35"/>
        <v>-1.3687227505267492</v>
      </c>
    </row>
    <row r="150" spans="1:11" s="10" customFormat="1" ht="12.75">
      <c r="A150" s="55" t="s">
        <v>33</v>
      </c>
      <c r="B150" s="56" t="s">
        <v>284</v>
      </c>
      <c r="C150" s="19" t="s">
        <v>285</v>
      </c>
      <c r="D150" s="20">
        <v>112169791</v>
      </c>
      <c r="E150" s="20">
        <v>82631778</v>
      </c>
      <c r="F150" s="20">
        <v>94200069</v>
      </c>
      <c r="G150" s="44">
        <f t="shared" si="33"/>
        <v>0.8397989169829156</v>
      </c>
      <c r="H150" s="22">
        <f t="shared" si="34"/>
        <v>1.1399980888708459</v>
      </c>
      <c r="I150" s="57">
        <f t="shared" si="31"/>
        <v>-11568291</v>
      </c>
      <c r="J150" s="58">
        <f t="shared" si="36"/>
        <v>0</v>
      </c>
      <c r="K150" s="59">
        <f t="shared" si="35"/>
        <v>-0.13999808887084578</v>
      </c>
    </row>
    <row r="151" spans="1:11" s="10" customFormat="1" ht="12.75">
      <c r="A151" s="55" t="s">
        <v>33</v>
      </c>
      <c r="B151" s="56" t="s">
        <v>286</v>
      </c>
      <c r="C151" s="19" t="s">
        <v>287</v>
      </c>
      <c r="D151" s="20">
        <v>206739229</v>
      </c>
      <c r="E151" s="20">
        <v>205805000</v>
      </c>
      <c r="F151" s="20">
        <v>150574224</v>
      </c>
      <c r="G151" s="44">
        <f t="shared" si="33"/>
        <v>0.7283292325715309</v>
      </c>
      <c r="H151" s="22">
        <f t="shared" si="34"/>
        <v>0.7316354024440611</v>
      </c>
      <c r="I151" s="57">
        <f t="shared" si="31"/>
        <v>0</v>
      </c>
      <c r="J151" s="58">
        <f t="shared" si="36"/>
        <v>55230776</v>
      </c>
      <c r="K151" s="59">
        <f t="shared" si="35"/>
        <v>0.2683645975559389</v>
      </c>
    </row>
    <row r="152" spans="1:11" s="10" customFormat="1" ht="12.75">
      <c r="A152" s="55" t="s">
        <v>52</v>
      </c>
      <c r="B152" s="56" t="s">
        <v>288</v>
      </c>
      <c r="C152" s="19" t="s">
        <v>289</v>
      </c>
      <c r="D152" s="20">
        <v>356842598</v>
      </c>
      <c r="E152" s="20">
        <v>371145664</v>
      </c>
      <c r="F152" s="20">
        <v>451745787</v>
      </c>
      <c r="G152" s="44">
        <f t="shared" si="33"/>
        <v>1.265952522293877</v>
      </c>
      <c r="H152" s="22">
        <f t="shared" si="34"/>
        <v>1.2171657406187562</v>
      </c>
      <c r="I152" s="57">
        <f t="shared" si="31"/>
        <v>-80600123</v>
      </c>
      <c r="J152" s="58">
        <f t="shared" si="36"/>
        <v>0</v>
      </c>
      <c r="K152" s="59">
        <f t="shared" si="35"/>
        <v>-0.2171657406187561</v>
      </c>
    </row>
    <row r="153" spans="1:11" s="10" customFormat="1" ht="12.75">
      <c r="A153" s="60"/>
      <c r="B153" s="61" t="s">
        <v>290</v>
      </c>
      <c r="C153" s="62"/>
      <c r="D153" s="63">
        <f>SUM(D147:D152)</f>
        <v>1229388556</v>
      </c>
      <c r="E153" s="63">
        <f>SUM(E147:E152)</f>
        <v>1235643936</v>
      </c>
      <c r="F153" s="63">
        <f>SUM(F147:F152)</f>
        <v>1749257848</v>
      </c>
      <c r="G153" s="45">
        <f t="shared" si="33"/>
        <v>1.4228681725259202</v>
      </c>
      <c r="H153" s="30">
        <f t="shared" si="34"/>
        <v>1.4156649800448662</v>
      </c>
      <c r="I153" s="50">
        <f>SUM(I147:I152)</f>
        <v>-610138903</v>
      </c>
      <c r="J153" s="49">
        <f>SUM(J147:J152)</f>
        <v>96524991</v>
      </c>
      <c r="K153" s="64">
        <f t="shared" si="35"/>
        <v>-0.41566498004486624</v>
      </c>
    </row>
    <row r="154" spans="1:11" s="10" customFormat="1" ht="12.75">
      <c r="A154" s="55" t="s">
        <v>33</v>
      </c>
      <c r="B154" s="56" t="s">
        <v>291</v>
      </c>
      <c r="C154" s="19" t="s">
        <v>292</v>
      </c>
      <c r="D154" s="20">
        <v>51855471</v>
      </c>
      <c r="E154" s="20">
        <v>55642000</v>
      </c>
      <c r="F154" s="20">
        <v>42579567</v>
      </c>
      <c r="G154" s="44">
        <f t="shared" si="33"/>
        <v>0.8211200511514012</v>
      </c>
      <c r="H154" s="22">
        <f t="shared" si="34"/>
        <v>0.7652414902411847</v>
      </c>
      <c r="I154" s="57">
        <f aca="true" t="shared" si="37" ref="I154:I159">IF($F154&gt;$E154,$E154-$F154,0)</f>
        <v>0</v>
      </c>
      <c r="J154" s="58">
        <f aca="true" t="shared" si="38" ref="J154:J159">IF($F154&lt;=$E154,$E154-$F154,0)</f>
        <v>13062433</v>
      </c>
      <c r="K154" s="59">
        <f t="shared" si="35"/>
        <v>0.2347585097588153</v>
      </c>
    </row>
    <row r="155" spans="1:11" s="10" customFormat="1" ht="12.75">
      <c r="A155" s="55" t="s">
        <v>33</v>
      </c>
      <c r="B155" s="56" t="s">
        <v>293</v>
      </c>
      <c r="C155" s="19" t="s">
        <v>294</v>
      </c>
      <c r="D155" s="20">
        <v>88654316</v>
      </c>
      <c r="E155" s="20">
        <v>119668087</v>
      </c>
      <c r="F155" s="20">
        <v>89359956</v>
      </c>
      <c r="G155" s="44">
        <f t="shared" si="33"/>
        <v>1.0079594545628212</v>
      </c>
      <c r="H155" s="22">
        <f t="shared" si="34"/>
        <v>0.7467317163681241</v>
      </c>
      <c r="I155" s="57">
        <f t="shared" si="37"/>
        <v>0</v>
      </c>
      <c r="J155" s="58">
        <f t="shared" si="38"/>
        <v>30308131</v>
      </c>
      <c r="K155" s="59">
        <f t="shared" si="35"/>
        <v>0.25326828363187587</v>
      </c>
    </row>
    <row r="156" spans="1:11" s="10" customFormat="1" ht="12.75">
      <c r="A156" s="55" t="s">
        <v>33</v>
      </c>
      <c r="B156" s="56" t="s">
        <v>295</v>
      </c>
      <c r="C156" s="19" t="s">
        <v>296</v>
      </c>
      <c r="D156" s="20">
        <v>25711000</v>
      </c>
      <c r="E156" s="20">
        <v>25376000</v>
      </c>
      <c r="F156" s="20">
        <v>19813890</v>
      </c>
      <c r="G156" s="44">
        <f t="shared" si="33"/>
        <v>0.7706386371591926</v>
      </c>
      <c r="H156" s="22">
        <f t="shared" si="34"/>
        <v>0.7808121847414881</v>
      </c>
      <c r="I156" s="57">
        <f t="shared" si="37"/>
        <v>0</v>
      </c>
      <c r="J156" s="58">
        <f t="shared" si="38"/>
        <v>5562110</v>
      </c>
      <c r="K156" s="59">
        <f t="shared" si="35"/>
        <v>0.21918781525851197</v>
      </c>
    </row>
    <row r="157" spans="1:11" s="10" customFormat="1" ht="12.75">
      <c r="A157" s="55" t="s">
        <v>33</v>
      </c>
      <c r="B157" s="56" t="s">
        <v>297</v>
      </c>
      <c r="C157" s="19" t="s">
        <v>298</v>
      </c>
      <c r="D157" s="20">
        <v>35064815</v>
      </c>
      <c r="E157" s="20">
        <v>58205900</v>
      </c>
      <c r="F157" s="20">
        <v>77974812</v>
      </c>
      <c r="G157" s="44">
        <f t="shared" si="33"/>
        <v>2.223733734229027</v>
      </c>
      <c r="H157" s="22">
        <f t="shared" si="34"/>
        <v>1.339637596875918</v>
      </c>
      <c r="I157" s="57">
        <f t="shared" si="37"/>
        <v>-19768912</v>
      </c>
      <c r="J157" s="58">
        <f t="shared" si="38"/>
        <v>0</v>
      </c>
      <c r="K157" s="59">
        <f t="shared" si="35"/>
        <v>-0.3396375968759181</v>
      </c>
    </row>
    <row r="158" spans="1:11" s="10" customFormat="1" ht="12.75">
      <c r="A158" s="55" t="s">
        <v>33</v>
      </c>
      <c r="B158" s="56" t="s">
        <v>299</v>
      </c>
      <c r="C158" s="19" t="s">
        <v>300</v>
      </c>
      <c r="D158" s="20">
        <v>82967585</v>
      </c>
      <c r="E158" s="20">
        <v>83444001</v>
      </c>
      <c r="F158" s="20">
        <v>73324202</v>
      </c>
      <c r="G158" s="44">
        <f t="shared" si="33"/>
        <v>0.8837692696491045</v>
      </c>
      <c r="H158" s="22">
        <f t="shared" si="34"/>
        <v>0.8787234686888995</v>
      </c>
      <c r="I158" s="57">
        <f t="shared" si="37"/>
        <v>0</v>
      </c>
      <c r="J158" s="58">
        <f t="shared" si="38"/>
        <v>10119799</v>
      </c>
      <c r="K158" s="59">
        <f t="shared" si="35"/>
        <v>0.12127653131110049</v>
      </c>
    </row>
    <row r="159" spans="1:11" s="10" customFormat="1" ht="12.75">
      <c r="A159" s="55" t="s">
        <v>52</v>
      </c>
      <c r="B159" s="56" t="s">
        <v>301</v>
      </c>
      <c r="C159" s="19" t="s">
        <v>302</v>
      </c>
      <c r="D159" s="20">
        <v>251311715</v>
      </c>
      <c r="E159" s="20">
        <v>292224000</v>
      </c>
      <c r="F159" s="20">
        <v>158387061</v>
      </c>
      <c r="G159" s="44">
        <f t="shared" si="33"/>
        <v>0.6302414553177516</v>
      </c>
      <c r="H159" s="22">
        <f t="shared" si="34"/>
        <v>0.5420056566195794</v>
      </c>
      <c r="I159" s="57">
        <f t="shared" si="37"/>
        <v>0</v>
      </c>
      <c r="J159" s="58">
        <f t="shared" si="38"/>
        <v>133836939</v>
      </c>
      <c r="K159" s="59">
        <f t="shared" si="35"/>
        <v>0.4579943433804205</v>
      </c>
    </row>
    <row r="160" spans="1:11" s="10" customFormat="1" ht="12.75">
      <c r="A160" s="60"/>
      <c r="B160" s="61" t="s">
        <v>303</v>
      </c>
      <c r="C160" s="62"/>
      <c r="D160" s="63">
        <f>SUM(D154:D159)</f>
        <v>535564902</v>
      </c>
      <c r="E160" s="63">
        <f>SUM(E154:E159)</f>
        <v>634559988</v>
      </c>
      <c r="F160" s="63">
        <f>SUM(F154:F159)</f>
        <v>461439488</v>
      </c>
      <c r="G160" s="45">
        <f t="shared" si="33"/>
        <v>0.8615939660661333</v>
      </c>
      <c r="H160" s="30">
        <f t="shared" si="34"/>
        <v>0.7271802457232774</v>
      </c>
      <c r="I160" s="50">
        <f>SUM(I154:I159)</f>
        <v>-19768912</v>
      </c>
      <c r="J160" s="49">
        <f>SUM(J154:J159)</f>
        <v>192889412</v>
      </c>
      <c r="K160" s="64">
        <f t="shared" si="35"/>
        <v>0.27281975427672256</v>
      </c>
    </row>
    <row r="161" spans="1:11" s="10" customFormat="1" ht="12.75">
      <c r="A161" s="55" t="s">
        <v>33</v>
      </c>
      <c r="B161" s="56" t="s">
        <v>304</v>
      </c>
      <c r="C161" s="19" t="s">
        <v>305</v>
      </c>
      <c r="D161" s="20">
        <v>50370896</v>
      </c>
      <c r="E161" s="20">
        <v>73798000</v>
      </c>
      <c r="F161" s="20">
        <v>74410753</v>
      </c>
      <c r="G161" s="44">
        <f t="shared" si="33"/>
        <v>1.4772568865957834</v>
      </c>
      <c r="H161" s="22">
        <f t="shared" si="34"/>
        <v>1.0083031111954253</v>
      </c>
      <c r="I161" s="57">
        <f aca="true" t="shared" si="39" ref="I161:I167">IF($F161&gt;$E161,$E161-$F161,0)</f>
        <v>-612753</v>
      </c>
      <c r="J161" s="58">
        <f aca="true" t="shared" si="40" ref="J161:J167">IF($F161&lt;=$E161,$E161-$F161,0)</f>
        <v>0</v>
      </c>
      <c r="K161" s="59">
        <f t="shared" si="35"/>
        <v>-0.00830311119542535</v>
      </c>
    </row>
    <row r="162" spans="1:11" s="10" customFormat="1" ht="12.75">
      <c r="A162" s="55" t="s">
        <v>33</v>
      </c>
      <c r="B162" s="56" t="s">
        <v>306</v>
      </c>
      <c r="C162" s="19" t="s">
        <v>307</v>
      </c>
      <c r="D162" s="20">
        <v>1812293800</v>
      </c>
      <c r="E162" s="20">
        <v>2057307905</v>
      </c>
      <c r="F162" s="20">
        <v>2058054243</v>
      </c>
      <c r="G162" s="44">
        <f t="shared" si="33"/>
        <v>1.1356073959972715</v>
      </c>
      <c r="H162" s="22">
        <f t="shared" si="34"/>
        <v>1.0003627740885</v>
      </c>
      <c r="I162" s="57">
        <f t="shared" si="39"/>
        <v>-746338</v>
      </c>
      <c r="J162" s="58">
        <f t="shared" si="40"/>
        <v>0</v>
      </c>
      <c r="K162" s="59">
        <f t="shared" si="35"/>
        <v>-0.00036277408849989324</v>
      </c>
    </row>
    <row r="163" spans="1:11" s="10" customFormat="1" ht="12.75">
      <c r="A163" s="55" t="s">
        <v>33</v>
      </c>
      <c r="B163" s="56" t="s">
        <v>308</v>
      </c>
      <c r="C163" s="19" t="s">
        <v>309</v>
      </c>
      <c r="D163" s="20">
        <v>50401998</v>
      </c>
      <c r="E163" s="20">
        <v>30010000</v>
      </c>
      <c r="F163" s="20">
        <v>33332802</v>
      </c>
      <c r="G163" s="44">
        <f t="shared" si="33"/>
        <v>0.6613389016840165</v>
      </c>
      <c r="H163" s="22">
        <f t="shared" si="34"/>
        <v>1.1107231589470177</v>
      </c>
      <c r="I163" s="57">
        <f t="shared" si="39"/>
        <v>-3322802</v>
      </c>
      <c r="J163" s="58">
        <f t="shared" si="40"/>
        <v>0</v>
      </c>
      <c r="K163" s="59">
        <f t="shared" si="35"/>
        <v>-0.11072315894701766</v>
      </c>
    </row>
    <row r="164" spans="1:11" s="10" customFormat="1" ht="12.75">
      <c r="A164" s="55" t="s">
        <v>33</v>
      </c>
      <c r="B164" s="56" t="s">
        <v>310</v>
      </c>
      <c r="C164" s="19" t="s">
        <v>311</v>
      </c>
      <c r="D164" s="20">
        <v>194852899</v>
      </c>
      <c r="E164" s="20">
        <v>201267942</v>
      </c>
      <c r="F164" s="20">
        <v>185408005</v>
      </c>
      <c r="G164" s="44">
        <f t="shared" si="33"/>
        <v>0.9515280806779272</v>
      </c>
      <c r="H164" s="22">
        <f t="shared" si="34"/>
        <v>0.9211998848778411</v>
      </c>
      <c r="I164" s="57">
        <f t="shared" si="39"/>
        <v>0</v>
      </c>
      <c r="J164" s="58">
        <f t="shared" si="40"/>
        <v>15859937</v>
      </c>
      <c r="K164" s="59">
        <f t="shared" si="35"/>
        <v>0.0788001151221589</v>
      </c>
    </row>
    <row r="165" spans="1:11" s="10" customFormat="1" ht="12.75">
      <c r="A165" s="55" t="s">
        <v>33</v>
      </c>
      <c r="B165" s="56" t="s">
        <v>312</v>
      </c>
      <c r="C165" s="19" t="s">
        <v>313</v>
      </c>
      <c r="D165" s="20">
        <v>60987000</v>
      </c>
      <c r="E165" s="20">
        <v>64693673</v>
      </c>
      <c r="F165" s="20">
        <v>47618812</v>
      </c>
      <c r="G165" s="44">
        <f t="shared" si="33"/>
        <v>0.7808026628625773</v>
      </c>
      <c r="H165" s="22">
        <f t="shared" si="34"/>
        <v>0.7360659828357559</v>
      </c>
      <c r="I165" s="57">
        <f t="shared" si="39"/>
        <v>0</v>
      </c>
      <c r="J165" s="58">
        <f t="shared" si="40"/>
        <v>17074861</v>
      </c>
      <c r="K165" s="59">
        <f t="shared" si="35"/>
        <v>0.2639340171642442</v>
      </c>
    </row>
    <row r="166" spans="1:11" s="10" customFormat="1" ht="12.75">
      <c r="A166" s="55" t="s">
        <v>33</v>
      </c>
      <c r="B166" s="56" t="s">
        <v>314</v>
      </c>
      <c r="C166" s="19" t="s">
        <v>315</v>
      </c>
      <c r="D166" s="20">
        <v>53271000</v>
      </c>
      <c r="E166" s="20">
        <v>55061000</v>
      </c>
      <c r="F166" s="20">
        <v>84934639</v>
      </c>
      <c r="G166" s="44">
        <f t="shared" si="33"/>
        <v>1.594387922133994</v>
      </c>
      <c r="H166" s="22">
        <f t="shared" si="34"/>
        <v>1.5425553295435972</v>
      </c>
      <c r="I166" s="57">
        <f t="shared" si="39"/>
        <v>-29873639</v>
      </c>
      <c r="J166" s="58">
        <f t="shared" si="40"/>
        <v>0</v>
      </c>
      <c r="K166" s="59">
        <f t="shared" si="35"/>
        <v>-0.5425553295435971</v>
      </c>
    </row>
    <row r="167" spans="1:11" s="10" customFormat="1" ht="12.75">
      <c r="A167" s="55" t="s">
        <v>52</v>
      </c>
      <c r="B167" s="56" t="s">
        <v>316</v>
      </c>
      <c r="C167" s="19" t="s">
        <v>317</v>
      </c>
      <c r="D167" s="20">
        <v>496489540</v>
      </c>
      <c r="E167" s="20">
        <v>532604039</v>
      </c>
      <c r="F167" s="20">
        <v>446937156</v>
      </c>
      <c r="G167" s="44">
        <f t="shared" si="33"/>
        <v>0.9001945056083155</v>
      </c>
      <c r="H167" s="22">
        <f t="shared" si="34"/>
        <v>0.8391546501208564</v>
      </c>
      <c r="I167" s="57">
        <f t="shared" si="39"/>
        <v>0</v>
      </c>
      <c r="J167" s="58">
        <f t="shared" si="40"/>
        <v>85666883</v>
      </c>
      <c r="K167" s="59">
        <f t="shared" si="35"/>
        <v>0.1608453498791435</v>
      </c>
    </row>
    <row r="168" spans="1:11" s="10" customFormat="1" ht="12.75">
      <c r="A168" s="60"/>
      <c r="B168" s="61" t="s">
        <v>318</v>
      </c>
      <c r="C168" s="62"/>
      <c r="D168" s="63">
        <f>SUM(D161:D167)</f>
        <v>2718667133</v>
      </c>
      <c r="E168" s="63">
        <f>SUM(E161:E167)</f>
        <v>3014742559</v>
      </c>
      <c r="F168" s="63">
        <f>SUM(F161:F167)</f>
        <v>2930696410</v>
      </c>
      <c r="G168" s="45">
        <f t="shared" si="33"/>
        <v>1.0779901571716246</v>
      </c>
      <c r="H168" s="30">
        <f t="shared" si="34"/>
        <v>0.972121616570843</v>
      </c>
      <c r="I168" s="50">
        <f>SUM(I161:I167)</f>
        <v>-34555532</v>
      </c>
      <c r="J168" s="49">
        <f>SUM(J161:J167)</f>
        <v>118601681</v>
      </c>
      <c r="K168" s="64">
        <f t="shared" si="35"/>
        <v>0.02787838342915701</v>
      </c>
    </row>
    <row r="169" spans="1:11" s="10" customFormat="1" ht="12.75">
      <c r="A169" s="55" t="s">
        <v>33</v>
      </c>
      <c r="B169" s="56" t="s">
        <v>319</v>
      </c>
      <c r="C169" s="19" t="s">
        <v>320</v>
      </c>
      <c r="D169" s="20">
        <v>115617259</v>
      </c>
      <c r="E169" s="20">
        <v>118007259</v>
      </c>
      <c r="F169" s="20">
        <v>109025222</v>
      </c>
      <c r="G169" s="44">
        <f t="shared" si="33"/>
        <v>0.9429839709311911</v>
      </c>
      <c r="H169" s="22">
        <f t="shared" si="34"/>
        <v>0.9238857246908854</v>
      </c>
      <c r="I169" s="57">
        <f>IF($F169&gt;$E169,$E169-$F169,0)</f>
        <v>0</v>
      </c>
      <c r="J169" s="58">
        <f>IF($F169&lt;=$E169,$E169-$F169,0)</f>
        <v>8982037</v>
      </c>
      <c r="K169" s="59">
        <f t="shared" si="35"/>
        <v>0.07611427530911467</v>
      </c>
    </row>
    <row r="170" spans="1:11" s="10" customFormat="1" ht="12.75">
      <c r="A170" s="55" t="s">
        <v>33</v>
      </c>
      <c r="B170" s="56" t="s">
        <v>321</v>
      </c>
      <c r="C170" s="19" t="s">
        <v>322</v>
      </c>
      <c r="D170" s="20">
        <v>932346446</v>
      </c>
      <c r="E170" s="20">
        <v>936913155</v>
      </c>
      <c r="F170" s="20">
        <v>852453539</v>
      </c>
      <c r="G170" s="44">
        <f t="shared" si="33"/>
        <v>0.9143098497958987</v>
      </c>
      <c r="H170" s="22">
        <f t="shared" si="34"/>
        <v>0.9098533139925866</v>
      </c>
      <c r="I170" s="57">
        <f>IF($F170&gt;$E170,$E170-$F170,0)</f>
        <v>0</v>
      </c>
      <c r="J170" s="58">
        <f>IF($F170&lt;=$E170,$E170-$F170,0)</f>
        <v>84459616</v>
      </c>
      <c r="K170" s="59">
        <f t="shared" si="35"/>
        <v>0.09014668600741335</v>
      </c>
    </row>
    <row r="171" spans="1:11" s="10" customFormat="1" ht="12.75">
      <c r="A171" s="55" t="s">
        <v>33</v>
      </c>
      <c r="B171" s="56" t="s">
        <v>323</v>
      </c>
      <c r="C171" s="19" t="s">
        <v>324</v>
      </c>
      <c r="D171" s="20">
        <v>74517000</v>
      </c>
      <c r="E171" s="20">
        <v>72428240</v>
      </c>
      <c r="F171" s="20">
        <v>66120235</v>
      </c>
      <c r="G171" s="44">
        <f t="shared" si="33"/>
        <v>0.8873174577613162</v>
      </c>
      <c r="H171" s="22">
        <f t="shared" si="34"/>
        <v>0.9129068302639964</v>
      </c>
      <c r="I171" s="57">
        <f>IF($F171&gt;$E171,$E171-$F171,0)</f>
        <v>0</v>
      </c>
      <c r="J171" s="58">
        <f>IF($F171&lt;=$E171,$E171-$F171,0)</f>
        <v>6308005</v>
      </c>
      <c r="K171" s="59">
        <f t="shared" si="35"/>
        <v>0.08709316973600352</v>
      </c>
    </row>
    <row r="172" spans="1:11" s="10" customFormat="1" ht="12.75">
      <c r="A172" s="55" t="s">
        <v>33</v>
      </c>
      <c r="B172" s="56" t="s">
        <v>325</v>
      </c>
      <c r="C172" s="19" t="s">
        <v>326</v>
      </c>
      <c r="D172" s="20">
        <v>64271996</v>
      </c>
      <c r="E172" s="20">
        <v>73629764</v>
      </c>
      <c r="F172" s="20">
        <v>48227138</v>
      </c>
      <c r="G172" s="44">
        <f t="shared" si="33"/>
        <v>0.7503600479437421</v>
      </c>
      <c r="H172" s="22">
        <f t="shared" si="34"/>
        <v>0.6549951457130841</v>
      </c>
      <c r="I172" s="57">
        <f>IF($F172&gt;$E172,$E172-$F172,0)</f>
        <v>0</v>
      </c>
      <c r="J172" s="58">
        <f>IF($F172&lt;=$E172,$E172-$F172,0)</f>
        <v>25402626</v>
      </c>
      <c r="K172" s="59">
        <f t="shared" si="35"/>
        <v>0.3450048542869158</v>
      </c>
    </row>
    <row r="173" spans="1:11" s="10" customFormat="1" ht="12.75">
      <c r="A173" s="55" t="s">
        <v>52</v>
      </c>
      <c r="B173" s="56" t="s">
        <v>327</v>
      </c>
      <c r="C173" s="19" t="s">
        <v>328</v>
      </c>
      <c r="D173" s="20">
        <v>428483876</v>
      </c>
      <c r="E173" s="20">
        <v>478849964</v>
      </c>
      <c r="F173" s="20">
        <v>432995050</v>
      </c>
      <c r="G173" s="44">
        <f t="shared" si="33"/>
        <v>1.0105282234704207</v>
      </c>
      <c r="H173" s="22">
        <f t="shared" si="34"/>
        <v>0.9042394957765936</v>
      </c>
      <c r="I173" s="57">
        <f>IF($F173&gt;$E173,$E173-$F173,0)</f>
        <v>0</v>
      </c>
      <c r="J173" s="58">
        <f>IF($F173&lt;=$E173,$E173-$F173,0)</f>
        <v>45854914</v>
      </c>
      <c r="K173" s="59">
        <f t="shared" si="35"/>
        <v>0.0957605042234064</v>
      </c>
    </row>
    <row r="174" spans="1:11" s="10" customFormat="1" ht="12.75">
      <c r="A174" s="60"/>
      <c r="B174" s="61" t="s">
        <v>329</v>
      </c>
      <c r="C174" s="62"/>
      <c r="D174" s="63">
        <f>SUM(D169:D173)</f>
        <v>1615236577</v>
      </c>
      <c r="E174" s="63">
        <f>SUM(E169:E173)</f>
        <v>1679828382</v>
      </c>
      <c r="F174" s="63">
        <f>SUM(F169:F173)</f>
        <v>1508821184</v>
      </c>
      <c r="G174" s="45">
        <f aca="true" t="shared" si="41" ref="G174:G182">IF($D174=0,0,$F174/$D174)</f>
        <v>0.934117766700376</v>
      </c>
      <c r="H174" s="30">
        <f aca="true" t="shared" si="42" ref="H174:H182">IF($E174=0,0,$F174/$E174)</f>
        <v>0.898199601916239</v>
      </c>
      <c r="I174" s="50">
        <f>SUM(I169:I173)</f>
        <v>0</v>
      </c>
      <c r="J174" s="49">
        <f>SUM(J169:J173)</f>
        <v>171007198</v>
      </c>
      <c r="K174" s="64">
        <f aca="true" t="shared" si="43" ref="K174:K182">IF($E174=0,0,($E174-$F174)/$E174)</f>
        <v>0.10180039808376092</v>
      </c>
    </row>
    <row r="175" spans="1:11" s="10" customFormat="1" ht="12.75">
      <c r="A175" s="55" t="s">
        <v>33</v>
      </c>
      <c r="B175" s="56" t="s">
        <v>330</v>
      </c>
      <c r="C175" s="19" t="s">
        <v>331</v>
      </c>
      <c r="D175" s="20">
        <v>57457000</v>
      </c>
      <c r="E175" s="20">
        <v>55744084</v>
      </c>
      <c r="F175" s="20">
        <v>47586958</v>
      </c>
      <c r="G175" s="44">
        <f t="shared" si="41"/>
        <v>0.8282186330647267</v>
      </c>
      <c r="H175" s="22">
        <f t="shared" si="42"/>
        <v>0.8536683103448252</v>
      </c>
      <c r="I175" s="57">
        <f aca="true" t="shared" si="44" ref="I175:I180">IF($F175&gt;$E175,$E175-$F175,0)</f>
        <v>0</v>
      </c>
      <c r="J175" s="58">
        <f aca="true" t="shared" si="45" ref="J175:J180">IF($F175&lt;=$E175,$E175-$F175,0)</f>
        <v>8157126</v>
      </c>
      <c r="K175" s="59">
        <f t="shared" si="43"/>
        <v>0.1463316896551749</v>
      </c>
    </row>
    <row r="176" spans="1:11" s="10" customFormat="1" ht="12.75">
      <c r="A176" s="55" t="s">
        <v>33</v>
      </c>
      <c r="B176" s="56" t="s">
        <v>332</v>
      </c>
      <c r="C176" s="19" t="s">
        <v>333</v>
      </c>
      <c r="D176" s="20">
        <v>34891248</v>
      </c>
      <c r="E176" s="20">
        <v>39448048</v>
      </c>
      <c r="F176" s="20">
        <v>26016448</v>
      </c>
      <c r="G176" s="44">
        <f t="shared" si="41"/>
        <v>0.7456439505975825</v>
      </c>
      <c r="H176" s="22">
        <f t="shared" si="42"/>
        <v>0.6595116696268469</v>
      </c>
      <c r="I176" s="57">
        <f t="shared" si="44"/>
        <v>0</v>
      </c>
      <c r="J176" s="58">
        <f t="shared" si="45"/>
        <v>13431600</v>
      </c>
      <c r="K176" s="59">
        <f t="shared" si="43"/>
        <v>0.34048833037315307</v>
      </c>
    </row>
    <row r="177" spans="1:11" s="10" customFormat="1" ht="12.75">
      <c r="A177" s="55" t="s">
        <v>33</v>
      </c>
      <c r="B177" s="56" t="s">
        <v>334</v>
      </c>
      <c r="C177" s="19" t="s">
        <v>335</v>
      </c>
      <c r="D177" s="20">
        <v>227865574</v>
      </c>
      <c r="E177" s="20">
        <v>274926986</v>
      </c>
      <c r="F177" s="20">
        <v>302259051</v>
      </c>
      <c r="G177" s="44">
        <f t="shared" si="41"/>
        <v>1.326479668227549</v>
      </c>
      <c r="H177" s="22">
        <f t="shared" si="42"/>
        <v>1.0994157226893688</v>
      </c>
      <c r="I177" s="57">
        <f t="shared" si="44"/>
        <v>-27332065</v>
      </c>
      <c r="J177" s="58">
        <f t="shared" si="45"/>
        <v>0</v>
      </c>
      <c r="K177" s="59">
        <f t="shared" si="43"/>
        <v>-0.09941572268936888</v>
      </c>
    </row>
    <row r="178" spans="1:11" s="10" customFormat="1" ht="12.75">
      <c r="A178" s="55" t="s">
        <v>33</v>
      </c>
      <c r="B178" s="56" t="s">
        <v>336</v>
      </c>
      <c r="C178" s="19" t="s">
        <v>337</v>
      </c>
      <c r="D178" s="20">
        <v>73633105</v>
      </c>
      <c r="E178" s="20">
        <v>74884490</v>
      </c>
      <c r="F178" s="20">
        <v>57750219</v>
      </c>
      <c r="G178" s="44">
        <f t="shared" si="41"/>
        <v>0.7842969408936374</v>
      </c>
      <c r="H178" s="22">
        <f t="shared" si="42"/>
        <v>0.7711906564363328</v>
      </c>
      <c r="I178" s="57">
        <f t="shared" si="44"/>
        <v>0</v>
      </c>
      <c r="J178" s="58">
        <f t="shared" si="45"/>
        <v>17134271</v>
      </c>
      <c r="K178" s="59">
        <f t="shared" si="43"/>
        <v>0.2288093435636672</v>
      </c>
    </row>
    <row r="179" spans="1:11" s="10" customFormat="1" ht="12.75">
      <c r="A179" s="55" t="s">
        <v>33</v>
      </c>
      <c r="B179" s="56" t="s">
        <v>338</v>
      </c>
      <c r="C179" s="19" t="s">
        <v>339</v>
      </c>
      <c r="D179" s="20">
        <v>115596757</v>
      </c>
      <c r="E179" s="20">
        <v>114950757</v>
      </c>
      <c r="F179" s="20">
        <v>116079112</v>
      </c>
      <c r="G179" s="44">
        <f t="shared" si="41"/>
        <v>1.0041727381677326</v>
      </c>
      <c r="H179" s="22">
        <f t="shared" si="42"/>
        <v>1.0098159858138211</v>
      </c>
      <c r="I179" s="57">
        <f t="shared" si="44"/>
        <v>-1128355</v>
      </c>
      <c r="J179" s="58">
        <f t="shared" si="45"/>
        <v>0</v>
      </c>
      <c r="K179" s="59">
        <f t="shared" si="43"/>
        <v>-0.00981598581382113</v>
      </c>
    </row>
    <row r="180" spans="1:11" s="10" customFormat="1" ht="12.75">
      <c r="A180" s="55" t="s">
        <v>52</v>
      </c>
      <c r="B180" s="56" t="s">
        <v>340</v>
      </c>
      <c r="C180" s="19" t="s">
        <v>341</v>
      </c>
      <c r="D180" s="20">
        <v>230123413</v>
      </c>
      <c r="E180" s="20">
        <v>306494173</v>
      </c>
      <c r="F180" s="20">
        <v>244185898</v>
      </c>
      <c r="G180" s="44">
        <f t="shared" si="41"/>
        <v>1.0611084496647891</v>
      </c>
      <c r="H180" s="22">
        <f t="shared" si="42"/>
        <v>0.796706493992628</v>
      </c>
      <c r="I180" s="57">
        <f t="shared" si="44"/>
        <v>0</v>
      </c>
      <c r="J180" s="58">
        <f t="shared" si="45"/>
        <v>62308275</v>
      </c>
      <c r="K180" s="59">
        <f t="shared" si="43"/>
        <v>0.20329350600737195</v>
      </c>
    </row>
    <row r="181" spans="1:11" s="10" customFormat="1" ht="12.75">
      <c r="A181" s="60"/>
      <c r="B181" s="61" t="s">
        <v>342</v>
      </c>
      <c r="C181" s="62"/>
      <c r="D181" s="63">
        <f>SUM(D175:D180)</f>
        <v>739567097</v>
      </c>
      <c r="E181" s="63">
        <f>SUM(E175:E180)</f>
        <v>866448538</v>
      </c>
      <c r="F181" s="63">
        <f>SUM(F175:F180)</f>
        <v>793877686</v>
      </c>
      <c r="G181" s="45">
        <f t="shared" si="41"/>
        <v>1.0734356479896239</v>
      </c>
      <c r="H181" s="30">
        <f t="shared" si="42"/>
        <v>0.9162433210776564</v>
      </c>
      <c r="I181" s="50">
        <f>SUM(I175:I180)</f>
        <v>-28460420</v>
      </c>
      <c r="J181" s="49">
        <f>SUM(J175:J180)</f>
        <v>101031272</v>
      </c>
      <c r="K181" s="64">
        <f t="shared" si="43"/>
        <v>0.08375667892234356</v>
      </c>
    </row>
    <row r="182" spans="1:11" s="10" customFormat="1" ht="12.75">
      <c r="A182" s="68"/>
      <c r="B182" s="69" t="s">
        <v>343</v>
      </c>
      <c r="C182" s="70"/>
      <c r="D182" s="71">
        <f>SUM(D110,D112:D118,D120:D127,D129:D134,D136:D140,D142:D145,D147:D152,D154:D159,D161:D167,D169:D173,D175:D180)</f>
        <v>40190012007</v>
      </c>
      <c r="E182" s="71">
        <f>SUM(E110,E112:E118,E120:E127,E129:E134,E136:E140,E142:E145,E147:E152,E154:E159,E161:E167,E169:E173,E175:E180)</f>
        <v>41465140397</v>
      </c>
      <c r="F182" s="71">
        <f>SUM(F110,F112:F118,F120:F127,F129:F134,F136:F140,F142:F145,F147:F152,F154:F159,F161:F167,F169:F173,F175:F180)</f>
        <v>38539183112</v>
      </c>
      <c r="G182" s="72">
        <f t="shared" si="41"/>
        <v>0.9589243990593367</v>
      </c>
      <c r="H182" s="73">
        <f t="shared" si="42"/>
        <v>0.9294357318705306</v>
      </c>
      <c r="I182" s="50">
        <f>I181+I174+I168+I160+I153+I146+I141+I135+I128+I119+I111</f>
        <v>-975001664</v>
      </c>
      <c r="J182" s="49">
        <f>J181+J174+J168+J160+J153+J146+J141+J135+J128+J119+J111</f>
        <v>3900958949</v>
      </c>
      <c r="K182" s="74">
        <f t="shared" si="43"/>
        <v>0.07056426812946937</v>
      </c>
    </row>
    <row r="183" spans="1:11" s="10" customFormat="1" ht="12.75">
      <c r="A183" s="52"/>
      <c r="B183" s="46"/>
      <c r="C183" s="13"/>
      <c r="D183" s="65"/>
      <c r="E183" s="65"/>
      <c r="F183" s="65"/>
      <c r="G183" s="44"/>
      <c r="H183" s="22"/>
      <c r="I183" s="66"/>
      <c r="J183" s="67"/>
      <c r="K183" s="59"/>
    </row>
    <row r="184" spans="1:11" s="10" customFormat="1" ht="12.75">
      <c r="A184" s="52"/>
      <c r="B184" s="53" t="s">
        <v>344</v>
      </c>
      <c r="C184" s="12"/>
      <c r="D184" s="65"/>
      <c r="E184" s="65"/>
      <c r="F184" s="65"/>
      <c r="G184" s="44"/>
      <c r="H184" s="22"/>
      <c r="I184" s="66"/>
      <c r="J184" s="67"/>
      <c r="K184" s="59"/>
    </row>
    <row r="185" spans="1:11" s="10" customFormat="1" ht="12.75">
      <c r="A185" s="55" t="s">
        <v>33</v>
      </c>
      <c r="B185" s="56" t="s">
        <v>345</v>
      </c>
      <c r="C185" s="19" t="s">
        <v>346</v>
      </c>
      <c r="D185" s="20">
        <v>162332528</v>
      </c>
      <c r="E185" s="20">
        <v>167810850</v>
      </c>
      <c r="F185" s="20">
        <v>128707815</v>
      </c>
      <c r="G185" s="44">
        <f aca="true" t="shared" si="46" ref="G185:G220">IF($D185=0,0,$F185/$D185)</f>
        <v>0.7928652167605004</v>
      </c>
      <c r="H185" s="22">
        <f aca="true" t="shared" si="47" ref="H185:H220">IF($E185=0,0,$F185/$E185)</f>
        <v>0.7669814854045492</v>
      </c>
      <c r="I185" s="57">
        <f aca="true" t="shared" si="48" ref="I185:I218">IF($F185&gt;$E185,$E185-$F185,0)</f>
        <v>0</v>
      </c>
      <c r="J185" s="58">
        <f aca="true" t="shared" si="49" ref="J185:J190">IF($F185&lt;=$E185,$E185-$F185,0)</f>
        <v>39103035</v>
      </c>
      <c r="K185" s="59">
        <f aca="true" t="shared" si="50" ref="K185:K220">IF($E185=0,0,($E185-$F185)/$E185)</f>
        <v>0.23301851459545078</v>
      </c>
    </row>
    <row r="186" spans="1:11" s="10" customFormat="1" ht="12.75">
      <c r="A186" s="55" t="s">
        <v>33</v>
      </c>
      <c r="B186" s="56" t="s">
        <v>347</v>
      </c>
      <c r="C186" s="19" t="s">
        <v>348</v>
      </c>
      <c r="D186" s="20">
        <v>138900189</v>
      </c>
      <c r="E186" s="20">
        <v>138900189</v>
      </c>
      <c r="F186" s="20">
        <v>113247454</v>
      </c>
      <c r="G186" s="44">
        <f t="shared" si="46"/>
        <v>0.8153153340921659</v>
      </c>
      <c r="H186" s="22">
        <f t="shared" si="47"/>
        <v>0.8153153340921659</v>
      </c>
      <c r="I186" s="57">
        <f t="shared" si="48"/>
        <v>0</v>
      </c>
      <c r="J186" s="58">
        <f t="shared" si="49"/>
        <v>25652735</v>
      </c>
      <c r="K186" s="59">
        <f t="shared" si="50"/>
        <v>0.184684665907834</v>
      </c>
    </row>
    <row r="187" spans="1:11" s="10" customFormat="1" ht="12.75">
      <c r="A187" s="55" t="s">
        <v>33</v>
      </c>
      <c r="B187" s="56" t="s">
        <v>349</v>
      </c>
      <c r="C187" s="19" t="s">
        <v>350</v>
      </c>
      <c r="D187" s="20">
        <v>741953130</v>
      </c>
      <c r="E187" s="20">
        <v>754127130</v>
      </c>
      <c r="F187" s="20">
        <v>695935300</v>
      </c>
      <c r="G187" s="44">
        <f t="shared" si="46"/>
        <v>0.9379774433999625</v>
      </c>
      <c r="H187" s="22">
        <f t="shared" si="47"/>
        <v>0.9228355171362155</v>
      </c>
      <c r="I187" s="57">
        <f t="shared" si="48"/>
        <v>0</v>
      </c>
      <c r="J187" s="58">
        <f t="shared" si="49"/>
        <v>58191830</v>
      </c>
      <c r="K187" s="59">
        <f t="shared" si="50"/>
        <v>0.07716448286378452</v>
      </c>
    </row>
    <row r="188" spans="1:11" s="10" customFormat="1" ht="12.75">
      <c r="A188" s="55" t="s">
        <v>33</v>
      </c>
      <c r="B188" s="56" t="s">
        <v>351</v>
      </c>
      <c r="C188" s="19" t="s">
        <v>352</v>
      </c>
      <c r="D188" s="20">
        <v>347400786</v>
      </c>
      <c r="E188" s="20">
        <v>445030479</v>
      </c>
      <c r="F188" s="20">
        <v>344077900</v>
      </c>
      <c r="G188" s="44">
        <f t="shared" si="46"/>
        <v>0.9904350072483716</v>
      </c>
      <c r="H188" s="22">
        <f t="shared" si="47"/>
        <v>0.7731558089530313</v>
      </c>
      <c r="I188" s="57">
        <f t="shared" si="48"/>
        <v>0</v>
      </c>
      <c r="J188" s="58">
        <f t="shared" si="49"/>
        <v>100952579</v>
      </c>
      <c r="K188" s="59">
        <f t="shared" si="50"/>
        <v>0.2268441910469687</v>
      </c>
    </row>
    <row r="189" spans="1:11" s="10" customFormat="1" ht="12.75">
      <c r="A189" s="55" t="s">
        <v>33</v>
      </c>
      <c r="B189" s="56" t="s">
        <v>353</v>
      </c>
      <c r="C189" s="19" t="s">
        <v>354</v>
      </c>
      <c r="D189" s="20">
        <v>87380987</v>
      </c>
      <c r="E189" s="20">
        <v>87380987</v>
      </c>
      <c r="F189" s="20">
        <v>62324263</v>
      </c>
      <c r="G189" s="44">
        <f t="shared" si="46"/>
        <v>0.713247413879635</v>
      </c>
      <c r="H189" s="22">
        <f t="shared" si="47"/>
        <v>0.713247413879635</v>
      </c>
      <c r="I189" s="57">
        <f t="shared" si="48"/>
        <v>0</v>
      </c>
      <c r="J189" s="58">
        <f t="shared" si="49"/>
        <v>25056724</v>
      </c>
      <c r="K189" s="59">
        <f t="shared" si="50"/>
        <v>0.2867525861203651</v>
      </c>
    </row>
    <row r="190" spans="1:11" s="10" customFormat="1" ht="12.75">
      <c r="A190" s="55" t="s">
        <v>52</v>
      </c>
      <c r="B190" s="56" t="s">
        <v>355</v>
      </c>
      <c r="C190" s="19" t="s">
        <v>356</v>
      </c>
      <c r="D190" s="20">
        <v>801599219</v>
      </c>
      <c r="E190" s="20">
        <v>801599219</v>
      </c>
      <c r="F190" s="20">
        <v>543339115</v>
      </c>
      <c r="G190" s="44">
        <f t="shared" si="46"/>
        <v>0.6778189176354474</v>
      </c>
      <c r="H190" s="22">
        <f t="shared" si="47"/>
        <v>0.6778189176354474</v>
      </c>
      <c r="I190" s="57">
        <f t="shared" si="48"/>
        <v>0</v>
      </c>
      <c r="J190" s="58">
        <f t="shared" si="49"/>
        <v>258260104</v>
      </c>
      <c r="K190" s="59">
        <f t="shared" si="50"/>
        <v>0.32218108236455256</v>
      </c>
    </row>
    <row r="191" spans="1:11" s="10" customFormat="1" ht="12.75">
      <c r="A191" s="60"/>
      <c r="B191" s="61" t="s">
        <v>357</v>
      </c>
      <c r="C191" s="62"/>
      <c r="D191" s="63">
        <f>SUM(D185:D190)</f>
        <v>2279566839</v>
      </c>
      <c r="E191" s="63">
        <f>SUM(E185:E190)</f>
        <v>2394848854</v>
      </c>
      <c r="F191" s="63">
        <f>SUM(F185:F190)</f>
        <v>1887631847</v>
      </c>
      <c r="G191" s="45">
        <f t="shared" si="46"/>
        <v>0.828066023204683</v>
      </c>
      <c r="H191" s="30">
        <f t="shared" si="47"/>
        <v>0.7882050025191276</v>
      </c>
      <c r="I191" s="50">
        <f>SUM(I185:I190)</f>
        <v>0</v>
      </c>
      <c r="J191" s="49">
        <f>SUM(J185:J190)</f>
        <v>507217007</v>
      </c>
      <c r="K191" s="64">
        <f t="shared" si="50"/>
        <v>0.21179499748087233</v>
      </c>
    </row>
    <row r="192" spans="1:11" s="10" customFormat="1" ht="12.75">
      <c r="A192" s="55" t="s">
        <v>33</v>
      </c>
      <c r="B192" s="56" t="s">
        <v>358</v>
      </c>
      <c r="C192" s="19" t="s">
        <v>359</v>
      </c>
      <c r="D192" s="20">
        <v>181671165</v>
      </c>
      <c r="E192" s="20">
        <v>181671165</v>
      </c>
      <c r="F192" s="20">
        <v>135629272</v>
      </c>
      <c r="G192" s="44">
        <f t="shared" si="46"/>
        <v>0.7465646625869328</v>
      </c>
      <c r="H192" s="22">
        <f t="shared" si="47"/>
        <v>0.7465646625869328</v>
      </c>
      <c r="I192" s="57">
        <f t="shared" si="48"/>
        <v>0</v>
      </c>
      <c r="J192" s="58">
        <f>IF($F192&lt;=$E192,$E192-$F192,0)</f>
        <v>46041893</v>
      </c>
      <c r="K192" s="59">
        <f t="shared" si="50"/>
        <v>0.2534353374130672</v>
      </c>
    </row>
    <row r="193" spans="1:11" s="10" customFormat="1" ht="12.75">
      <c r="A193" s="55" t="s">
        <v>33</v>
      </c>
      <c r="B193" s="56" t="s">
        <v>360</v>
      </c>
      <c r="C193" s="19" t="s">
        <v>361</v>
      </c>
      <c r="D193" s="20">
        <v>63641949</v>
      </c>
      <c r="E193" s="20">
        <v>63641949</v>
      </c>
      <c r="F193" s="20">
        <v>59524023</v>
      </c>
      <c r="G193" s="44">
        <f t="shared" si="46"/>
        <v>0.9352954134072795</v>
      </c>
      <c r="H193" s="22">
        <f t="shared" si="47"/>
        <v>0.9352954134072795</v>
      </c>
      <c r="I193" s="57">
        <f t="shared" si="48"/>
        <v>0</v>
      </c>
      <c r="J193" s="58">
        <f>IF($F193&lt;=$E193,$E193-$F193,0)</f>
        <v>4117926</v>
      </c>
      <c r="K193" s="59">
        <f t="shared" si="50"/>
        <v>0.06470458659272046</v>
      </c>
    </row>
    <row r="194" spans="1:11" s="10" customFormat="1" ht="12.75">
      <c r="A194" s="55" t="s">
        <v>33</v>
      </c>
      <c r="B194" s="56" t="s">
        <v>362</v>
      </c>
      <c r="C194" s="19" t="s">
        <v>363</v>
      </c>
      <c r="D194" s="20">
        <v>525337048</v>
      </c>
      <c r="E194" s="20">
        <v>514090999</v>
      </c>
      <c r="F194" s="20">
        <v>378500082</v>
      </c>
      <c r="G194" s="44">
        <f t="shared" si="46"/>
        <v>0.7204899853170074</v>
      </c>
      <c r="H194" s="22">
        <f t="shared" si="47"/>
        <v>0.7362511359589083</v>
      </c>
      <c r="I194" s="57">
        <f t="shared" si="48"/>
        <v>0</v>
      </c>
      <c r="J194" s="58">
        <f>IF($F194&lt;=$E194,$E194-$F194,0)</f>
        <v>135590917</v>
      </c>
      <c r="K194" s="59">
        <f t="shared" si="50"/>
        <v>0.26374886404109166</v>
      </c>
    </row>
    <row r="195" spans="1:11" s="10" customFormat="1" ht="12.75">
      <c r="A195" s="55" t="s">
        <v>33</v>
      </c>
      <c r="B195" s="56" t="s">
        <v>364</v>
      </c>
      <c r="C195" s="19" t="s">
        <v>365</v>
      </c>
      <c r="D195" s="20">
        <v>657285000</v>
      </c>
      <c r="E195" s="20">
        <v>657285000</v>
      </c>
      <c r="F195" s="20">
        <v>490547267</v>
      </c>
      <c r="G195" s="44">
        <f t="shared" si="46"/>
        <v>0.7463235384954776</v>
      </c>
      <c r="H195" s="22">
        <f t="shared" si="47"/>
        <v>0.7463235384954776</v>
      </c>
      <c r="I195" s="57">
        <f t="shared" si="48"/>
        <v>0</v>
      </c>
      <c r="J195" s="58">
        <f>IF($F195&lt;=$E195,$E195-$F195,0)</f>
        <v>166737733</v>
      </c>
      <c r="K195" s="59">
        <f t="shared" si="50"/>
        <v>0.2536764615045224</v>
      </c>
    </row>
    <row r="196" spans="1:11" s="10" customFormat="1" ht="12.75">
      <c r="A196" s="55" t="s">
        <v>52</v>
      </c>
      <c r="B196" s="56" t="s">
        <v>366</v>
      </c>
      <c r="C196" s="19" t="s">
        <v>367</v>
      </c>
      <c r="D196" s="20">
        <v>1004078388</v>
      </c>
      <c r="E196" s="20">
        <v>549316218</v>
      </c>
      <c r="F196" s="20">
        <v>607012618</v>
      </c>
      <c r="G196" s="44">
        <f t="shared" si="46"/>
        <v>0.6045470406041644</v>
      </c>
      <c r="H196" s="22">
        <f t="shared" si="47"/>
        <v>1.1050331268391569</v>
      </c>
      <c r="I196" s="57">
        <f t="shared" si="48"/>
        <v>-57696400</v>
      </c>
      <c r="J196" s="58">
        <f>IF($F196&lt;=$E196,$E196-$F196,0)</f>
        <v>0</v>
      </c>
      <c r="K196" s="59">
        <f t="shared" si="50"/>
        <v>-0.10503312683915697</v>
      </c>
    </row>
    <row r="197" spans="1:11" s="10" customFormat="1" ht="12.75">
      <c r="A197" s="60"/>
      <c r="B197" s="61" t="s">
        <v>368</v>
      </c>
      <c r="C197" s="62"/>
      <c r="D197" s="63">
        <f>SUM(D192:D196)</f>
        <v>2432013550</v>
      </c>
      <c r="E197" s="63">
        <f>SUM(E192:E196)</f>
        <v>1966005331</v>
      </c>
      <c r="F197" s="63">
        <f>SUM(F192:F196)</f>
        <v>1671213262</v>
      </c>
      <c r="G197" s="45">
        <f t="shared" si="46"/>
        <v>0.6871726771423622</v>
      </c>
      <c r="H197" s="30">
        <f t="shared" si="47"/>
        <v>0.8500553053688541</v>
      </c>
      <c r="I197" s="50">
        <f>SUM(I192:I196)</f>
        <v>-57696400</v>
      </c>
      <c r="J197" s="49">
        <f>SUM(J192:J196)</f>
        <v>352488469</v>
      </c>
      <c r="K197" s="64">
        <f t="shared" si="50"/>
        <v>0.14994469463114593</v>
      </c>
    </row>
    <row r="198" spans="1:11" s="10" customFormat="1" ht="12.75">
      <c r="A198" s="55" t="s">
        <v>33</v>
      </c>
      <c r="B198" s="56" t="s">
        <v>369</v>
      </c>
      <c r="C198" s="19" t="s">
        <v>370</v>
      </c>
      <c r="D198" s="20">
        <v>124540105</v>
      </c>
      <c r="E198" s="20">
        <v>124540105</v>
      </c>
      <c r="F198" s="20">
        <v>111040564</v>
      </c>
      <c r="G198" s="44">
        <f t="shared" si="46"/>
        <v>0.8916048689697186</v>
      </c>
      <c r="H198" s="22">
        <f t="shared" si="47"/>
        <v>0.8916048689697186</v>
      </c>
      <c r="I198" s="57">
        <f t="shared" si="48"/>
        <v>0</v>
      </c>
      <c r="J198" s="58">
        <f aca="true" t="shared" si="51" ref="J198:J203">IF($F198&lt;=$E198,$E198-$F198,0)</f>
        <v>13499541</v>
      </c>
      <c r="K198" s="59">
        <f t="shared" si="50"/>
        <v>0.10839513103028137</v>
      </c>
    </row>
    <row r="199" spans="1:11" s="10" customFormat="1" ht="12.75">
      <c r="A199" s="55" t="s">
        <v>33</v>
      </c>
      <c r="B199" s="56" t="s">
        <v>371</v>
      </c>
      <c r="C199" s="19" t="s">
        <v>372</v>
      </c>
      <c r="D199" s="20">
        <v>81367377</v>
      </c>
      <c r="E199" s="20">
        <v>81367377</v>
      </c>
      <c r="F199" s="20">
        <v>67467704</v>
      </c>
      <c r="G199" s="44">
        <f t="shared" si="46"/>
        <v>0.829173883778999</v>
      </c>
      <c r="H199" s="22">
        <f t="shared" si="47"/>
        <v>0.829173883778999</v>
      </c>
      <c r="I199" s="57">
        <f t="shared" si="48"/>
        <v>0</v>
      </c>
      <c r="J199" s="58">
        <f t="shared" si="51"/>
        <v>13899673</v>
      </c>
      <c r="K199" s="59">
        <f t="shared" si="50"/>
        <v>0.17082611622100097</v>
      </c>
    </row>
    <row r="200" spans="1:11" s="10" customFormat="1" ht="12.75">
      <c r="A200" s="55" t="s">
        <v>33</v>
      </c>
      <c r="B200" s="56" t="s">
        <v>373</v>
      </c>
      <c r="C200" s="19" t="s">
        <v>374</v>
      </c>
      <c r="D200" s="20">
        <v>104155055</v>
      </c>
      <c r="E200" s="20">
        <v>104155055</v>
      </c>
      <c r="F200" s="20">
        <v>78260305</v>
      </c>
      <c r="G200" s="44">
        <f t="shared" si="46"/>
        <v>0.7513826861307884</v>
      </c>
      <c r="H200" s="22">
        <f t="shared" si="47"/>
        <v>0.7513826861307884</v>
      </c>
      <c r="I200" s="57">
        <f t="shared" si="48"/>
        <v>0</v>
      </c>
      <c r="J200" s="58">
        <f t="shared" si="51"/>
        <v>25894750</v>
      </c>
      <c r="K200" s="59">
        <f t="shared" si="50"/>
        <v>0.24861731386921163</v>
      </c>
    </row>
    <row r="201" spans="1:11" s="10" customFormat="1" ht="12.75">
      <c r="A201" s="55" t="s">
        <v>33</v>
      </c>
      <c r="B201" s="56" t="s">
        <v>375</v>
      </c>
      <c r="C201" s="19" t="s">
        <v>376</v>
      </c>
      <c r="D201" s="20">
        <v>1670108000</v>
      </c>
      <c r="E201" s="20">
        <v>1670108000</v>
      </c>
      <c r="F201" s="20">
        <v>1427434798</v>
      </c>
      <c r="G201" s="44">
        <f t="shared" si="46"/>
        <v>0.8546961022879958</v>
      </c>
      <c r="H201" s="22">
        <f t="shared" si="47"/>
        <v>0.8546961022879958</v>
      </c>
      <c r="I201" s="57">
        <f t="shared" si="48"/>
        <v>0</v>
      </c>
      <c r="J201" s="58">
        <f t="shared" si="51"/>
        <v>242673202</v>
      </c>
      <c r="K201" s="59">
        <f t="shared" si="50"/>
        <v>0.14530389771200425</v>
      </c>
    </row>
    <row r="202" spans="1:11" s="10" customFormat="1" ht="12.75">
      <c r="A202" s="55" t="s">
        <v>33</v>
      </c>
      <c r="B202" s="56" t="s">
        <v>377</v>
      </c>
      <c r="C202" s="19" t="s">
        <v>378</v>
      </c>
      <c r="D202" s="20">
        <v>212356056</v>
      </c>
      <c r="E202" s="20">
        <v>212356056</v>
      </c>
      <c r="F202" s="20">
        <v>55623674</v>
      </c>
      <c r="G202" s="44">
        <f t="shared" si="46"/>
        <v>0.261935896944705</v>
      </c>
      <c r="H202" s="22">
        <f t="shared" si="47"/>
        <v>0.261935896944705</v>
      </c>
      <c r="I202" s="57">
        <f t="shared" si="48"/>
        <v>0</v>
      </c>
      <c r="J202" s="58">
        <f t="shared" si="51"/>
        <v>156732382</v>
      </c>
      <c r="K202" s="59">
        <f t="shared" si="50"/>
        <v>0.738064103055295</v>
      </c>
    </row>
    <row r="203" spans="1:11" s="10" customFormat="1" ht="12.75">
      <c r="A203" s="55" t="s">
        <v>52</v>
      </c>
      <c r="B203" s="56" t="s">
        <v>379</v>
      </c>
      <c r="C203" s="19" t="s">
        <v>380</v>
      </c>
      <c r="D203" s="20">
        <v>550604993</v>
      </c>
      <c r="E203" s="20">
        <v>550604993</v>
      </c>
      <c r="F203" s="20">
        <v>532912791</v>
      </c>
      <c r="G203" s="44">
        <f t="shared" si="46"/>
        <v>0.9678677051154165</v>
      </c>
      <c r="H203" s="22">
        <f t="shared" si="47"/>
        <v>0.9678677051154165</v>
      </c>
      <c r="I203" s="57">
        <f t="shared" si="48"/>
        <v>0</v>
      </c>
      <c r="J203" s="58">
        <f t="shared" si="51"/>
        <v>17692202</v>
      </c>
      <c r="K203" s="59">
        <f t="shared" si="50"/>
        <v>0.03213229488458344</v>
      </c>
    </row>
    <row r="204" spans="1:11" s="10" customFormat="1" ht="12.75">
      <c r="A204" s="60"/>
      <c r="B204" s="61" t="s">
        <v>381</v>
      </c>
      <c r="C204" s="62"/>
      <c r="D204" s="63">
        <f>SUM(D198:D203)</f>
        <v>2743131586</v>
      </c>
      <c r="E204" s="63">
        <f>SUM(E198:E203)</f>
        <v>2743131586</v>
      </c>
      <c r="F204" s="63">
        <f>SUM(F198:F203)</f>
        <v>2272739836</v>
      </c>
      <c r="G204" s="45">
        <f t="shared" si="46"/>
        <v>0.8285201656381642</v>
      </c>
      <c r="H204" s="30">
        <f t="shared" si="47"/>
        <v>0.8285201656381642</v>
      </c>
      <c r="I204" s="50">
        <f>SUM(I198:I203)</f>
        <v>0</v>
      </c>
      <c r="J204" s="49">
        <f>SUM(J198:J203)</f>
        <v>470391750</v>
      </c>
      <c r="K204" s="64">
        <f t="shared" si="50"/>
        <v>0.17147983436183584</v>
      </c>
    </row>
    <row r="205" spans="1:11" s="10" customFormat="1" ht="12.75">
      <c r="A205" s="55" t="s">
        <v>33</v>
      </c>
      <c r="B205" s="56" t="s">
        <v>382</v>
      </c>
      <c r="C205" s="19" t="s">
        <v>383</v>
      </c>
      <c r="D205" s="20">
        <v>189652757</v>
      </c>
      <c r="E205" s="20">
        <v>189652757</v>
      </c>
      <c r="F205" s="20">
        <v>7966391</v>
      </c>
      <c r="G205" s="44">
        <f t="shared" si="46"/>
        <v>0.04200514206076108</v>
      </c>
      <c r="H205" s="22">
        <f t="shared" si="47"/>
        <v>0.04200514206076108</v>
      </c>
      <c r="I205" s="57">
        <f t="shared" si="48"/>
        <v>0</v>
      </c>
      <c r="J205" s="58">
        <f aca="true" t="shared" si="52" ref="J205:J211">IF($F205&lt;=$E205,$E205-$F205,0)</f>
        <v>181686366</v>
      </c>
      <c r="K205" s="59">
        <f t="shared" si="50"/>
        <v>0.9579948579392389</v>
      </c>
    </row>
    <row r="206" spans="1:11" s="10" customFormat="1" ht="12.75">
      <c r="A206" s="55" t="s">
        <v>33</v>
      </c>
      <c r="B206" s="56" t="s">
        <v>384</v>
      </c>
      <c r="C206" s="19" t="s">
        <v>385</v>
      </c>
      <c r="D206" s="20">
        <v>359532321</v>
      </c>
      <c r="E206" s="20">
        <v>359532321</v>
      </c>
      <c r="F206" s="20">
        <v>146381498</v>
      </c>
      <c r="G206" s="44">
        <f t="shared" si="46"/>
        <v>0.40714419664094675</v>
      </c>
      <c r="H206" s="22">
        <f t="shared" si="47"/>
        <v>0.40714419664094675</v>
      </c>
      <c r="I206" s="57">
        <f t="shared" si="48"/>
        <v>0</v>
      </c>
      <c r="J206" s="58">
        <f t="shared" si="52"/>
        <v>213150823</v>
      </c>
      <c r="K206" s="59">
        <f t="shared" si="50"/>
        <v>0.5928558033590532</v>
      </c>
    </row>
    <row r="207" spans="1:11" s="10" customFormat="1" ht="12.75">
      <c r="A207" s="55" t="s">
        <v>33</v>
      </c>
      <c r="B207" s="56" t="s">
        <v>386</v>
      </c>
      <c r="C207" s="19" t="s">
        <v>387</v>
      </c>
      <c r="D207" s="20">
        <v>121591163</v>
      </c>
      <c r="E207" s="20">
        <v>121011000</v>
      </c>
      <c r="F207" s="20">
        <v>127533362</v>
      </c>
      <c r="G207" s="44">
        <f t="shared" si="46"/>
        <v>1.048870319630054</v>
      </c>
      <c r="H207" s="22">
        <f t="shared" si="47"/>
        <v>1.0538989182801564</v>
      </c>
      <c r="I207" s="57">
        <f t="shared" si="48"/>
        <v>-6522362</v>
      </c>
      <c r="J207" s="58">
        <f t="shared" si="52"/>
        <v>0</v>
      </c>
      <c r="K207" s="59">
        <f t="shared" si="50"/>
        <v>-0.05389891828015635</v>
      </c>
    </row>
    <row r="208" spans="1:11" s="10" customFormat="1" ht="12.75">
      <c r="A208" s="55" t="s">
        <v>33</v>
      </c>
      <c r="B208" s="56" t="s">
        <v>388</v>
      </c>
      <c r="C208" s="19" t="s">
        <v>389</v>
      </c>
      <c r="D208" s="20">
        <v>240238018</v>
      </c>
      <c r="E208" s="20">
        <v>240238018</v>
      </c>
      <c r="F208" s="20">
        <v>191357218</v>
      </c>
      <c r="G208" s="44">
        <f t="shared" si="46"/>
        <v>0.796531787903778</v>
      </c>
      <c r="H208" s="22">
        <f t="shared" si="47"/>
        <v>0.796531787903778</v>
      </c>
      <c r="I208" s="57">
        <f t="shared" si="48"/>
        <v>0</v>
      </c>
      <c r="J208" s="58">
        <f t="shared" si="52"/>
        <v>48880800</v>
      </c>
      <c r="K208" s="59">
        <f t="shared" si="50"/>
        <v>0.203468212096222</v>
      </c>
    </row>
    <row r="209" spans="1:11" s="10" customFormat="1" ht="12.75">
      <c r="A209" s="55" t="s">
        <v>33</v>
      </c>
      <c r="B209" s="56" t="s">
        <v>390</v>
      </c>
      <c r="C209" s="19" t="s">
        <v>391</v>
      </c>
      <c r="D209" s="20">
        <v>205381241</v>
      </c>
      <c r="E209" s="20">
        <v>205381241</v>
      </c>
      <c r="F209" s="20">
        <v>228638656</v>
      </c>
      <c r="G209" s="44">
        <f t="shared" si="46"/>
        <v>1.113240210677274</v>
      </c>
      <c r="H209" s="22">
        <f t="shared" si="47"/>
        <v>1.113240210677274</v>
      </c>
      <c r="I209" s="57">
        <f t="shared" si="48"/>
        <v>-23257415</v>
      </c>
      <c r="J209" s="58">
        <f t="shared" si="52"/>
        <v>0</v>
      </c>
      <c r="K209" s="59">
        <f t="shared" si="50"/>
        <v>-0.11324021067727408</v>
      </c>
    </row>
    <row r="210" spans="1:11" s="10" customFormat="1" ht="12.75">
      <c r="A210" s="55" t="s">
        <v>33</v>
      </c>
      <c r="B210" s="56" t="s">
        <v>392</v>
      </c>
      <c r="C210" s="19" t="s">
        <v>393</v>
      </c>
      <c r="D210" s="20">
        <v>637217564</v>
      </c>
      <c r="E210" s="20">
        <v>637217564</v>
      </c>
      <c r="F210" s="20">
        <v>503398808</v>
      </c>
      <c r="G210" s="44">
        <f t="shared" si="46"/>
        <v>0.7899951860084007</v>
      </c>
      <c r="H210" s="22">
        <f t="shared" si="47"/>
        <v>0.7899951860084007</v>
      </c>
      <c r="I210" s="57">
        <f t="shared" si="48"/>
        <v>0</v>
      </c>
      <c r="J210" s="58">
        <f t="shared" si="52"/>
        <v>133818756</v>
      </c>
      <c r="K210" s="59">
        <f t="shared" si="50"/>
        <v>0.21000481399159926</v>
      </c>
    </row>
    <row r="211" spans="1:11" s="10" customFormat="1" ht="12.75">
      <c r="A211" s="55" t="s">
        <v>52</v>
      </c>
      <c r="B211" s="56" t="s">
        <v>394</v>
      </c>
      <c r="C211" s="19" t="s">
        <v>395</v>
      </c>
      <c r="D211" s="20">
        <v>131905369</v>
      </c>
      <c r="E211" s="20">
        <v>131905369</v>
      </c>
      <c r="F211" s="20">
        <v>113558082</v>
      </c>
      <c r="G211" s="44">
        <f t="shared" si="46"/>
        <v>0.8609056845896849</v>
      </c>
      <c r="H211" s="22">
        <f t="shared" si="47"/>
        <v>0.8609056845896849</v>
      </c>
      <c r="I211" s="57">
        <f t="shared" si="48"/>
        <v>0</v>
      </c>
      <c r="J211" s="58">
        <f t="shared" si="52"/>
        <v>18347287</v>
      </c>
      <c r="K211" s="59">
        <f t="shared" si="50"/>
        <v>0.1390943154103151</v>
      </c>
    </row>
    <row r="212" spans="1:11" s="10" customFormat="1" ht="12.75">
      <c r="A212" s="60"/>
      <c r="B212" s="61" t="s">
        <v>396</v>
      </c>
      <c r="C212" s="62"/>
      <c r="D212" s="63">
        <f>SUM(D205:D211)</f>
        <v>1885518433</v>
      </c>
      <c r="E212" s="63">
        <f>SUM(E205:E211)</f>
        <v>1884938270</v>
      </c>
      <c r="F212" s="63">
        <f>SUM(F205:F211)</f>
        <v>1318834015</v>
      </c>
      <c r="G212" s="45">
        <f t="shared" si="46"/>
        <v>0.6994543208477878</v>
      </c>
      <c r="H212" s="30">
        <f t="shared" si="47"/>
        <v>0.6996696050953435</v>
      </c>
      <c r="I212" s="50">
        <f>SUM(I205:I211)</f>
        <v>-29779777</v>
      </c>
      <c r="J212" s="49">
        <f>SUM(J205:J211)</f>
        <v>595884032</v>
      </c>
      <c r="K212" s="64">
        <f t="shared" si="50"/>
        <v>0.30033039490465646</v>
      </c>
    </row>
    <row r="213" spans="1:11" s="10" customFormat="1" ht="12.75">
      <c r="A213" s="55" t="s">
        <v>33</v>
      </c>
      <c r="B213" s="56" t="s">
        <v>397</v>
      </c>
      <c r="C213" s="19" t="s">
        <v>398</v>
      </c>
      <c r="D213" s="20">
        <v>134346325</v>
      </c>
      <c r="E213" s="20">
        <v>132796321</v>
      </c>
      <c r="F213" s="20">
        <v>118495436</v>
      </c>
      <c r="G213" s="44">
        <f t="shared" si="46"/>
        <v>0.8820147183036082</v>
      </c>
      <c r="H213" s="22">
        <f t="shared" si="47"/>
        <v>0.8923096295717409</v>
      </c>
      <c r="I213" s="57">
        <f t="shared" si="48"/>
        <v>0</v>
      </c>
      <c r="J213" s="58">
        <f aca="true" t="shared" si="53" ref="J213:J218">IF($F213&lt;=$E213,$E213-$F213,0)</f>
        <v>14300885</v>
      </c>
      <c r="K213" s="59">
        <f t="shared" si="50"/>
        <v>0.10769037042825907</v>
      </c>
    </row>
    <row r="214" spans="1:11" s="10" customFormat="1" ht="12.75">
      <c r="A214" s="55" t="s">
        <v>33</v>
      </c>
      <c r="B214" s="56" t="s">
        <v>399</v>
      </c>
      <c r="C214" s="19" t="s">
        <v>400</v>
      </c>
      <c r="D214" s="20">
        <v>221480000</v>
      </c>
      <c r="E214" s="20">
        <v>221480000</v>
      </c>
      <c r="F214" s="20">
        <v>184140479</v>
      </c>
      <c r="G214" s="44">
        <f t="shared" si="46"/>
        <v>0.8314090617662995</v>
      </c>
      <c r="H214" s="22">
        <f t="shared" si="47"/>
        <v>0.8314090617662995</v>
      </c>
      <c r="I214" s="57">
        <f t="shared" si="48"/>
        <v>0</v>
      </c>
      <c r="J214" s="58">
        <f t="shared" si="53"/>
        <v>37339521</v>
      </c>
      <c r="K214" s="59">
        <f t="shared" si="50"/>
        <v>0.16859093823370055</v>
      </c>
    </row>
    <row r="215" spans="1:11" s="10" customFormat="1" ht="12.75">
      <c r="A215" s="55" t="s">
        <v>33</v>
      </c>
      <c r="B215" s="56" t="s">
        <v>401</v>
      </c>
      <c r="C215" s="19" t="s">
        <v>402</v>
      </c>
      <c r="D215" s="20">
        <v>154015138</v>
      </c>
      <c r="E215" s="20">
        <v>154015138</v>
      </c>
      <c r="F215" s="20">
        <v>124975008</v>
      </c>
      <c r="G215" s="44">
        <f t="shared" si="46"/>
        <v>0.8114462618603114</v>
      </c>
      <c r="H215" s="22">
        <f t="shared" si="47"/>
        <v>0.8114462618603114</v>
      </c>
      <c r="I215" s="57">
        <f t="shared" si="48"/>
        <v>0</v>
      </c>
      <c r="J215" s="58">
        <f t="shared" si="53"/>
        <v>29040130</v>
      </c>
      <c r="K215" s="59">
        <f t="shared" si="50"/>
        <v>0.1885537381396886</v>
      </c>
    </row>
    <row r="216" spans="1:11" s="10" customFormat="1" ht="12.75">
      <c r="A216" s="55" t="s">
        <v>33</v>
      </c>
      <c r="B216" s="56" t="s">
        <v>403</v>
      </c>
      <c r="C216" s="19" t="s">
        <v>404</v>
      </c>
      <c r="D216" s="20">
        <v>58272557</v>
      </c>
      <c r="E216" s="20">
        <v>64666639</v>
      </c>
      <c r="F216" s="20">
        <v>58920540</v>
      </c>
      <c r="G216" s="44">
        <f t="shared" si="46"/>
        <v>1.0111198655655353</v>
      </c>
      <c r="H216" s="22">
        <f t="shared" si="47"/>
        <v>0.9111427609528308</v>
      </c>
      <c r="I216" s="57">
        <f t="shared" si="48"/>
        <v>0</v>
      </c>
      <c r="J216" s="58">
        <f t="shared" si="53"/>
        <v>5746099</v>
      </c>
      <c r="K216" s="59">
        <f t="shared" si="50"/>
        <v>0.08885723904716929</v>
      </c>
    </row>
    <row r="217" spans="1:11" s="10" customFormat="1" ht="12.75">
      <c r="A217" s="55" t="s">
        <v>33</v>
      </c>
      <c r="B217" s="56" t="s">
        <v>405</v>
      </c>
      <c r="C217" s="19" t="s">
        <v>406</v>
      </c>
      <c r="D217" s="20">
        <v>0</v>
      </c>
      <c r="E217" s="20">
        <v>0</v>
      </c>
      <c r="F217" s="20">
        <v>149343919</v>
      </c>
      <c r="G217" s="44">
        <f t="shared" si="46"/>
        <v>0</v>
      </c>
      <c r="H217" s="22">
        <f t="shared" si="47"/>
        <v>0</v>
      </c>
      <c r="I217" s="57">
        <f t="shared" si="48"/>
        <v>-149343919</v>
      </c>
      <c r="J217" s="58">
        <f t="shared" si="53"/>
        <v>0</v>
      </c>
      <c r="K217" s="59">
        <f t="shared" si="50"/>
        <v>0</v>
      </c>
    </row>
    <row r="218" spans="1:11" s="10" customFormat="1" ht="12.75">
      <c r="A218" s="55" t="s">
        <v>52</v>
      </c>
      <c r="B218" s="56" t="s">
        <v>407</v>
      </c>
      <c r="C218" s="19" t="s">
        <v>408</v>
      </c>
      <c r="D218" s="20">
        <v>454559599</v>
      </c>
      <c r="E218" s="20">
        <v>454559599</v>
      </c>
      <c r="F218" s="20">
        <v>415479137</v>
      </c>
      <c r="G218" s="44">
        <f t="shared" si="46"/>
        <v>0.9140256589323504</v>
      </c>
      <c r="H218" s="22">
        <f t="shared" si="47"/>
        <v>0.9140256589323504</v>
      </c>
      <c r="I218" s="57">
        <f t="shared" si="48"/>
        <v>0</v>
      </c>
      <c r="J218" s="58">
        <f t="shared" si="53"/>
        <v>39080462</v>
      </c>
      <c r="K218" s="59">
        <f t="shared" si="50"/>
        <v>0.08597434106764952</v>
      </c>
    </row>
    <row r="219" spans="1:11" s="10" customFormat="1" ht="12.75">
      <c r="A219" s="60"/>
      <c r="B219" s="61" t="s">
        <v>409</v>
      </c>
      <c r="C219" s="62"/>
      <c r="D219" s="63">
        <f>SUM(D213:D218)</f>
        <v>1022673619</v>
      </c>
      <c r="E219" s="63">
        <f>SUM(E213:E218)</f>
        <v>1027517697</v>
      </c>
      <c r="F219" s="63">
        <f>SUM(F213:F218)</f>
        <v>1051354519</v>
      </c>
      <c r="G219" s="45">
        <f t="shared" si="46"/>
        <v>1.0280450179481946</v>
      </c>
      <c r="H219" s="30">
        <f t="shared" si="47"/>
        <v>1.0231984539727106</v>
      </c>
      <c r="I219" s="50">
        <f>SUM(I213:I218)</f>
        <v>-149343919</v>
      </c>
      <c r="J219" s="49">
        <f>SUM(J213:J218)</f>
        <v>125507097</v>
      </c>
      <c r="K219" s="64">
        <f t="shared" si="50"/>
        <v>-0.023198453972710507</v>
      </c>
    </row>
    <row r="220" spans="1:11" s="10" customFormat="1" ht="12.75">
      <c r="A220" s="68"/>
      <c r="B220" s="69" t="s">
        <v>410</v>
      </c>
      <c r="C220" s="70"/>
      <c r="D220" s="71">
        <f>SUM(D185:D190,D192:D196,D198:D203,D205:D211,D213:D218)</f>
        <v>10362904027</v>
      </c>
      <c r="E220" s="71">
        <f>SUM(E185:E190,E192:E196,E198:E203,E205:E211,E213:E218)</f>
        <v>10016441738</v>
      </c>
      <c r="F220" s="71">
        <f>SUM(F185:F190,F192:F196,F198:F203,F205:F211,F213:F218)</f>
        <v>8201773479</v>
      </c>
      <c r="G220" s="72">
        <f t="shared" si="46"/>
        <v>0.7914551227754992</v>
      </c>
      <c r="H220" s="73">
        <f t="shared" si="47"/>
        <v>0.8188310473453283</v>
      </c>
      <c r="I220" s="50">
        <f>I219+I212+I204+I197+I191</f>
        <v>-236820096</v>
      </c>
      <c r="J220" s="49">
        <f>J219+J212+J204+J197+J191</f>
        <v>2051488355</v>
      </c>
      <c r="K220" s="74">
        <f t="shared" si="50"/>
        <v>0.18116895265467176</v>
      </c>
    </row>
    <row r="221" spans="1:11" s="10" customFormat="1" ht="12.75">
      <c r="A221" s="52"/>
      <c r="B221" s="46"/>
      <c r="C221" s="13"/>
      <c r="D221" s="65"/>
      <c r="E221" s="65"/>
      <c r="F221" s="65"/>
      <c r="G221" s="44"/>
      <c r="H221" s="22"/>
      <c r="I221" s="66"/>
      <c r="J221" s="67"/>
      <c r="K221" s="59"/>
    </row>
    <row r="222" spans="1:11" s="10" customFormat="1" ht="12.75">
      <c r="A222" s="52"/>
      <c r="B222" s="53" t="s">
        <v>411</v>
      </c>
      <c r="C222" s="12"/>
      <c r="D222" s="65"/>
      <c r="E222" s="65"/>
      <c r="F222" s="65"/>
      <c r="G222" s="44"/>
      <c r="H222" s="22"/>
      <c r="I222" s="66"/>
      <c r="J222" s="67"/>
      <c r="K222" s="59"/>
    </row>
    <row r="223" spans="1:11" s="10" customFormat="1" ht="12.75">
      <c r="A223" s="55" t="s">
        <v>33</v>
      </c>
      <c r="B223" s="56" t="s">
        <v>412</v>
      </c>
      <c r="C223" s="19" t="s">
        <v>413</v>
      </c>
      <c r="D223" s="20">
        <v>246744318</v>
      </c>
      <c r="E223" s="20">
        <v>234646639</v>
      </c>
      <c r="F223" s="20">
        <v>540935923</v>
      </c>
      <c r="G223" s="44">
        <f aca="true" t="shared" si="54" ref="G223:G247">IF($D223=0,0,$F223/$D223)</f>
        <v>2.1922933317556677</v>
      </c>
      <c r="H223" s="22">
        <f aca="true" t="shared" si="55" ref="H223:H247">IF($E223=0,0,$F223/$E223)</f>
        <v>2.3053214199245358</v>
      </c>
      <c r="I223" s="57">
        <f aca="true" t="shared" si="56" ref="I223:I230">IF($F223&gt;$E223,$E223-$F223,0)</f>
        <v>-306289284</v>
      </c>
      <c r="J223" s="58">
        <f aca="true" t="shared" si="57" ref="J223:J230">IF($F223&lt;=$E223,$E223-$F223,0)</f>
        <v>0</v>
      </c>
      <c r="K223" s="59">
        <f aca="true" t="shared" si="58" ref="K223:K247">IF($E223=0,0,($E223-$F223)/$E223)</f>
        <v>-1.305321419924536</v>
      </c>
    </row>
    <row r="224" spans="1:11" s="10" customFormat="1" ht="12.75">
      <c r="A224" s="55" t="s">
        <v>33</v>
      </c>
      <c r="B224" s="56" t="s">
        <v>414</v>
      </c>
      <c r="C224" s="19" t="s">
        <v>415</v>
      </c>
      <c r="D224" s="20">
        <v>427630760</v>
      </c>
      <c r="E224" s="20">
        <v>397881807</v>
      </c>
      <c r="F224" s="20">
        <v>315271917</v>
      </c>
      <c r="G224" s="44">
        <f t="shared" si="54"/>
        <v>0.7372526639571017</v>
      </c>
      <c r="H224" s="22">
        <f t="shared" si="55"/>
        <v>0.7923758047072507</v>
      </c>
      <c r="I224" s="57">
        <f t="shared" si="56"/>
        <v>0</v>
      </c>
      <c r="J224" s="58">
        <f t="shared" si="57"/>
        <v>82609890</v>
      </c>
      <c r="K224" s="59">
        <f t="shared" si="58"/>
        <v>0.20762419529274934</v>
      </c>
    </row>
    <row r="225" spans="1:11" s="10" customFormat="1" ht="12.75">
      <c r="A225" s="55" t="s">
        <v>33</v>
      </c>
      <c r="B225" s="56" t="s">
        <v>416</v>
      </c>
      <c r="C225" s="19" t="s">
        <v>417</v>
      </c>
      <c r="D225" s="20">
        <v>264957829</v>
      </c>
      <c r="E225" s="20">
        <v>260340000</v>
      </c>
      <c r="F225" s="20">
        <v>216421785</v>
      </c>
      <c r="G225" s="44">
        <f t="shared" si="54"/>
        <v>0.8168159658343215</v>
      </c>
      <c r="H225" s="22">
        <f t="shared" si="55"/>
        <v>0.8313043904125375</v>
      </c>
      <c r="I225" s="57">
        <f t="shared" si="56"/>
        <v>0</v>
      </c>
      <c r="J225" s="58">
        <f t="shared" si="57"/>
        <v>43918215</v>
      </c>
      <c r="K225" s="59">
        <f t="shared" si="58"/>
        <v>0.16869560958746255</v>
      </c>
    </row>
    <row r="226" spans="1:11" s="10" customFormat="1" ht="12.75">
      <c r="A226" s="55" t="s">
        <v>33</v>
      </c>
      <c r="B226" s="56" t="s">
        <v>418</v>
      </c>
      <c r="C226" s="19" t="s">
        <v>419</v>
      </c>
      <c r="D226" s="20">
        <v>239022470</v>
      </c>
      <c r="E226" s="20">
        <v>239022470</v>
      </c>
      <c r="F226" s="20">
        <v>162785121</v>
      </c>
      <c r="G226" s="44">
        <f t="shared" si="54"/>
        <v>0.6810452632340382</v>
      </c>
      <c r="H226" s="22">
        <f t="shared" si="55"/>
        <v>0.6810452632340382</v>
      </c>
      <c r="I226" s="57">
        <f t="shared" si="56"/>
        <v>0</v>
      </c>
      <c r="J226" s="58">
        <f t="shared" si="57"/>
        <v>76237349</v>
      </c>
      <c r="K226" s="59">
        <f t="shared" si="58"/>
        <v>0.3189547367659618</v>
      </c>
    </row>
    <row r="227" spans="1:11" s="10" customFormat="1" ht="12.75">
      <c r="A227" s="55" t="s">
        <v>33</v>
      </c>
      <c r="B227" s="56" t="s">
        <v>420</v>
      </c>
      <c r="C227" s="19" t="s">
        <v>421</v>
      </c>
      <c r="D227" s="20">
        <v>403365434</v>
      </c>
      <c r="E227" s="20">
        <v>403365434</v>
      </c>
      <c r="F227" s="20">
        <v>383411023</v>
      </c>
      <c r="G227" s="44">
        <f t="shared" si="54"/>
        <v>0.9505301909434312</v>
      </c>
      <c r="H227" s="22">
        <f t="shared" si="55"/>
        <v>0.9505301909434312</v>
      </c>
      <c r="I227" s="57">
        <f t="shared" si="56"/>
        <v>0</v>
      </c>
      <c r="J227" s="58">
        <f t="shared" si="57"/>
        <v>19954411</v>
      </c>
      <c r="K227" s="59">
        <f t="shared" si="58"/>
        <v>0.04946980905656879</v>
      </c>
    </row>
    <row r="228" spans="1:11" s="10" customFormat="1" ht="12.75">
      <c r="A228" s="55" t="s">
        <v>33</v>
      </c>
      <c r="B228" s="56" t="s">
        <v>422</v>
      </c>
      <c r="C228" s="19" t="s">
        <v>423</v>
      </c>
      <c r="D228" s="20">
        <v>154952607</v>
      </c>
      <c r="E228" s="20">
        <v>154952607</v>
      </c>
      <c r="F228" s="20">
        <v>190741813</v>
      </c>
      <c r="G228" s="44">
        <f t="shared" si="54"/>
        <v>1.2309687245210401</v>
      </c>
      <c r="H228" s="22">
        <f t="shared" si="55"/>
        <v>1.2309687245210401</v>
      </c>
      <c r="I228" s="57">
        <f t="shared" si="56"/>
        <v>-35789206</v>
      </c>
      <c r="J228" s="58">
        <f t="shared" si="57"/>
        <v>0</v>
      </c>
      <c r="K228" s="59">
        <f t="shared" si="58"/>
        <v>-0.23096872452104017</v>
      </c>
    </row>
    <row r="229" spans="1:11" s="10" customFormat="1" ht="12.75">
      <c r="A229" s="55" t="s">
        <v>33</v>
      </c>
      <c r="B229" s="56" t="s">
        <v>424</v>
      </c>
      <c r="C229" s="19" t="s">
        <v>425</v>
      </c>
      <c r="D229" s="20">
        <v>1384339619</v>
      </c>
      <c r="E229" s="20">
        <v>1384339619</v>
      </c>
      <c r="F229" s="20">
        <v>959884655</v>
      </c>
      <c r="G229" s="44">
        <f t="shared" si="54"/>
        <v>0.6933881266024793</v>
      </c>
      <c r="H229" s="22">
        <f t="shared" si="55"/>
        <v>0.6933881266024793</v>
      </c>
      <c r="I229" s="57">
        <f t="shared" si="56"/>
        <v>0</v>
      </c>
      <c r="J229" s="58">
        <f t="shared" si="57"/>
        <v>424454964</v>
      </c>
      <c r="K229" s="59">
        <f t="shared" si="58"/>
        <v>0.30661187339752066</v>
      </c>
    </row>
    <row r="230" spans="1:11" s="10" customFormat="1" ht="12.75">
      <c r="A230" s="55" t="s">
        <v>52</v>
      </c>
      <c r="B230" s="56" t="s">
        <v>426</v>
      </c>
      <c r="C230" s="19" t="s">
        <v>427</v>
      </c>
      <c r="D230" s="20">
        <v>371834750</v>
      </c>
      <c r="E230" s="20">
        <v>328612735</v>
      </c>
      <c r="F230" s="20">
        <v>237632875</v>
      </c>
      <c r="G230" s="44">
        <f t="shared" si="54"/>
        <v>0.6390819443314537</v>
      </c>
      <c r="H230" s="22">
        <f t="shared" si="55"/>
        <v>0.723139579480996</v>
      </c>
      <c r="I230" s="57">
        <f t="shared" si="56"/>
        <v>0</v>
      </c>
      <c r="J230" s="58">
        <f t="shared" si="57"/>
        <v>90979860</v>
      </c>
      <c r="K230" s="59">
        <f t="shared" si="58"/>
        <v>0.27686042051900395</v>
      </c>
    </row>
    <row r="231" spans="1:11" s="10" customFormat="1" ht="12.75">
      <c r="A231" s="60"/>
      <c r="B231" s="61" t="s">
        <v>428</v>
      </c>
      <c r="C231" s="62"/>
      <c r="D231" s="63">
        <f>SUM(D223:D230)</f>
        <v>3492847787</v>
      </c>
      <c r="E231" s="63">
        <f>SUM(E223:E230)</f>
        <v>3403161311</v>
      </c>
      <c r="F231" s="63">
        <f>SUM(F223:F230)</f>
        <v>3007085112</v>
      </c>
      <c r="G231" s="45">
        <f t="shared" si="54"/>
        <v>0.8609264689953121</v>
      </c>
      <c r="H231" s="30">
        <f t="shared" si="55"/>
        <v>0.8836152145595428</v>
      </c>
      <c r="I231" s="50">
        <f>SUM(I223:I230)</f>
        <v>-342078490</v>
      </c>
      <c r="J231" s="49">
        <f>SUM(J223:J230)</f>
        <v>738154689</v>
      </c>
      <c r="K231" s="64">
        <f t="shared" si="58"/>
        <v>0.11638478544045719</v>
      </c>
    </row>
    <row r="232" spans="1:11" s="10" customFormat="1" ht="12.75">
      <c r="A232" s="55" t="s">
        <v>33</v>
      </c>
      <c r="B232" s="56" t="s">
        <v>429</v>
      </c>
      <c r="C232" s="19" t="s">
        <v>430</v>
      </c>
      <c r="D232" s="20">
        <v>260073577</v>
      </c>
      <c r="E232" s="20">
        <v>260073577</v>
      </c>
      <c r="F232" s="20">
        <v>243318730</v>
      </c>
      <c r="G232" s="44">
        <f t="shared" si="54"/>
        <v>0.9355765118730227</v>
      </c>
      <c r="H232" s="22">
        <f t="shared" si="55"/>
        <v>0.9355765118730227</v>
      </c>
      <c r="I232" s="57">
        <f aca="true" t="shared" si="59" ref="I232:I238">IF($F232&gt;$E232,$E232-$F232,0)</f>
        <v>0</v>
      </c>
      <c r="J232" s="58">
        <f aca="true" t="shared" si="60" ref="J232:J238">IF($F232&lt;=$E232,$E232-$F232,0)</f>
        <v>16754847</v>
      </c>
      <c r="K232" s="59">
        <f t="shared" si="58"/>
        <v>0.06442348812697724</v>
      </c>
    </row>
    <row r="233" spans="1:11" s="10" customFormat="1" ht="12.75">
      <c r="A233" s="55" t="s">
        <v>33</v>
      </c>
      <c r="B233" s="56" t="s">
        <v>431</v>
      </c>
      <c r="C233" s="19" t="s">
        <v>432</v>
      </c>
      <c r="D233" s="20">
        <v>1574716086</v>
      </c>
      <c r="E233" s="20">
        <v>1574716086</v>
      </c>
      <c r="F233" s="20">
        <v>1110390153</v>
      </c>
      <c r="G233" s="44">
        <f t="shared" si="54"/>
        <v>0.705136730914172</v>
      </c>
      <c r="H233" s="22">
        <f t="shared" si="55"/>
        <v>0.705136730914172</v>
      </c>
      <c r="I233" s="57">
        <f t="shared" si="59"/>
        <v>0</v>
      </c>
      <c r="J233" s="58">
        <f t="shared" si="60"/>
        <v>464325933</v>
      </c>
      <c r="K233" s="59">
        <f t="shared" si="58"/>
        <v>0.2948632690858281</v>
      </c>
    </row>
    <row r="234" spans="1:11" s="10" customFormat="1" ht="12.75">
      <c r="A234" s="55" t="s">
        <v>33</v>
      </c>
      <c r="B234" s="56" t="s">
        <v>433</v>
      </c>
      <c r="C234" s="19" t="s">
        <v>434</v>
      </c>
      <c r="D234" s="20">
        <v>1038540366</v>
      </c>
      <c r="E234" s="20">
        <v>1053781070</v>
      </c>
      <c r="F234" s="20">
        <v>982044562</v>
      </c>
      <c r="G234" s="44">
        <f t="shared" si="54"/>
        <v>0.9456007625225036</v>
      </c>
      <c r="H234" s="22">
        <f t="shared" si="55"/>
        <v>0.9319246567980197</v>
      </c>
      <c r="I234" s="57">
        <f t="shared" si="59"/>
        <v>0</v>
      </c>
      <c r="J234" s="58">
        <f t="shared" si="60"/>
        <v>71736508</v>
      </c>
      <c r="K234" s="59">
        <f t="shared" si="58"/>
        <v>0.06807534320198028</v>
      </c>
    </row>
    <row r="235" spans="1:11" s="10" customFormat="1" ht="12.75">
      <c r="A235" s="55" t="s">
        <v>33</v>
      </c>
      <c r="B235" s="56" t="s">
        <v>435</v>
      </c>
      <c r="C235" s="19" t="s">
        <v>436</v>
      </c>
      <c r="D235" s="20">
        <v>168380784</v>
      </c>
      <c r="E235" s="20">
        <v>218913905</v>
      </c>
      <c r="F235" s="20">
        <v>137651372</v>
      </c>
      <c r="G235" s="44">
        <f t="shared" si="54"/>
        <v>0.8175004815276309</v>
      </c>
      <c r="H235" s="22">
        <f t="shared" si="55"/>
        <v>0.6287922733825427</v>
      </c>
      <c r="I235" s="57">
        <f t="shared" si="59"/>
        <v>0</v>
      </c>
      <c r="J235" s="58">
        <f t="shared" si="60"/>
        <v>81262533</v>
      </c>
      <c r="K235" s="59">
        <f t="shared" si="58"/>
        <v>0.3712077266174572</v>
      </c>
    </row>
    <row r="236" spans="1:11" s="10" customFormat="1" ht="12.75">
      <c r="A236" s="55" t="s">
        <v>33</v>
      </c>
      <c r="B236" s="56" t="s">
        <v>437</v>
      </c>
      <c r="C236" s="19" t="s">
        <v>438</v>
      </c>
      <c r="D236" s="20">
        <v>325552500</v>
      </c>
      <c r="E236" s="20">
        <v>325552500</v>
      </c>
      <c r="F236" s="20">
        <v>295706001</v>
      </c>
      <c r="G236" s="44">
        <f t="shared" si="54"/>
        <v>0.9083204736563227</v>
      </c>
      <c r="H236" s="22">
        <f t="shared" si="55"/>
        <v>0.9083204736563227</v>
      </c>
      <c r="I236" s="57">
        <f t="shared" si="59"/>
        <v>0</v>
      </c>
      <c r="J236" s="58">
        <f t="shared" si="60"/>
        <v>29846499</v>
      </c>
      <c r="K236" s="59">
        <f t="shared" si="58"/>
        <v>0.09167952634367729</v>
      </c>
    </row>
    <row r="237" spans="1:11" s="10" customFormat="1" ht="12.75">
      <c r="A237" s="55" t="s">
        <v>33</v>
      </c>
      <c r="B237" s="56" t="s">
        <v>439</v>
      </c>
      <c r="C237" s="19" t="s">
        <v>440</v>
      </c>
      <c r="D237" s="20">
        <v>258174294</v>
      </c>
      <c r="E237" s="20">
        <v>287038527</v>
      </c>
      <c r="F237" s="20">
        <v>259753883</v>
      </c>
      <c r="G237" s="44">
        <f t="shared" si="54"/>
        <v>1.0061183047139464</v>
      </c>
      <c r="H237" s="22">
        <f t="shared" si="55"/>
        <v>0.9049443143219587</v>
      </c>
      <c r="I237" s="57">
        <f t="shared" si="59"/>
        <v>0</v>
      </c>
      <c r="J237" s="58">
        <f t="shared" si="60"/>
        <v>27284644</v>
      </c>
      <c r="K237" s="59">
        <f t="shared" si="58"/>
        <v>0.0950556856780414</v>
      </c>
    </row>
    <row r="238" spans="1:11" s="10" customFormat="1" ht="12.75">
      <c r="A238" s="55" t="s">
        <v>52</v>
      </c>
      <c r="B238" s="56" t="s">
        <v>441</v>
      </c>
      <c r="C238" s="19" t="s">
        <v>442</v>
      </c>
      <c r="D238" s="20">
        <v>613046184</v>
      </c>
      <c r="E238" s="20">
        <v>529176405</v>
      </c>
      <c r="F238" s="20">
        <v>302711585</v>
      </c>
      <c r="G238" s="44">
        <f t="shared" si="54"/>
        <v>0.4937826755969172</v>
      </c>
      <c r="H238" s="22">
        <f t="shared" si="55"/>
        <v>0.5720428615860149</v>
      </c>
      <c r="I238" s="57">
        <f t="shared" si="59"/>
        <v>0</v>
      </c>
      <c r="J238" s="58">
        <f t="shared" si="60"/>
        <v>226464820</v>
      </c>
      <c r="K238" s="59">
        <f t="shared" si="58"/>
        <v>0.427957138413985</v>
      </c>
    </row>
    <row r="239" spans="1:11" s="10" customFormat="1" ht="12.75">
      <c r="A239" s="60"/>
      <c r="B239" s="61" t="s">
        <v>443</v>
      </c>
      <c r="C239" s="62"/>
      <c r="D239" s="63">
        <f>SUM(D232:D238)</f>
        <v>4238483791</v>
      </c>
      <c r="E239" s="63">
        <f>SUM(E232:E238)</f>
        <v>4249252070</v>
      </c>
      <c r="F239" s="63">
        <f>SUM(F232:F238)</f>
        <v>3331576286</v>
      </c>
      <c r="G239" s="45">
        <f t="shared" si="54"/>
        <v>0.7860302056773868</v>
      </c>
      <c r="H239" s="30">
        <f t="shared" si="55"/>
        <v>0.7840382804120162</v>
      </c>
      <c r="I239" s="50">
        <f>SUM(I232:I238)</f>
        <v>0</v>
      </c>
      <c r="J239" s="49">
        <f>SUM(J232:J238)</f>
        <v>917675784</v>
      </c>
      <c r="K239" s="64">
        <f t="shared" si="58"/>
        <v>0.21596171958798388</v>
      </c>
    </row>
    <row r="240" spans="1:11" s="10" customFormat="1" ht="12.75">
      <c r="A240" s="55" t="s">
        <v>33</v>
      </c>
      <c r="B240" s="56" t="s">
        <v>444</v>
      </c>
      <c r="C240" s="19" t="s">
        <v>445</v>
      </c>
      <c r="D240" s="20">
        <v>296788045</v>
      </c>
      <c r="E240" s="20">
        <v>296788045</v>
      </c>
      <c r="F240" s="20">
        <v>319002355</v>
      </c>
      <c r="G240" s="44">
        <f t="shared" si="54"/>
        <v>1.0748490728459092</v>
      </c>
      <c r="H240" s="22">
        <f t="shared" si="55"/>
        <v>1.0748490728459092</v>
      </c>
      <c r="I240" s="57">
        <f aca="true" t="shared" si="61" ref="I240:I245">IF($F240&gt;$E240,$E240-$F240,0)</f>
        <v>-22214310</v>
      </c>
      <c r="J240" s="58">
        <f aca="true" t="shared" si="62" ref="J240:J245">IF($F240&lt;=$E240,$E240-$F240,0)</f>
        <v>0</v>
      </c>
      <c r="K240" s="59">
        <f t="shared" si="58"/>
        <v>-0.07484907284590928</v>
      </c>
    </row>
    <row r="241" spans="1:11" s="10" customFormat="1" ht="12.75">
      <c r="A241" s="55" t="s">
        <v>33</v>
      </c>
      <c r="B241" s="56" t="s">
        <v>446</v>
      </c>
      <c r="C241" s="19" t="s">
        <v>447</v>
      </c>
      <c r="D241" s="20">
        <v>1703254563</v>
      </c>
      <c r="E241" s="20">
        <v>1734156022</v>
      </c>
      <c r="F241" s="20">
        <v>1674188157</v>
      </c>
      <c r="G241" s="44">
        <f t="shared" si="54"/>
        <v>0.9829347845991944</v>
      </c>
      <c r="H241" s="22">
        <f t="shared" si="55"/>
        <v>0.9654195676517969</v>
      </c>
      <c r="I241" s="57">
        <f t="shared" si="61"/>
        <v>0</v>
      </c>
      <c r="J241" s="58">
        <f t="shared" si="62"/>
        <v>59967865</v>
      </c>
      <c r="K241" s="59">
        <f t="shared" si="58"/>
        <v>0.0345804323482031</v>
      </c>
    </row>
    <row r="242" spans="1:11" s="10" customFormat="1" ht="12.75">
      <c r="A242" s="55" t="s">
        <v>33</v>
      </c>
      <c r="B242" s="56" t="s">
        <v>448</v>
      </c>
      <c r="C242" s="19" t="s">
        <v>449</v>
      </c>
      <c r="D242" s="20">
        <v>229771754</v>
      </c>
      <c r="E242" s="20">
        <v>220298669</v>
      </c>
      <c r="F242" s="20">
        <v>196351116</v>
      </c>
      <c r="G242" s="44">
        <f t="shared" si="54"/>
        <v>0.8545485360224042</v>
      </c>
      <c r="H242" s="22">
        <f t="shared" si="55"/>
        <v>0.8912950627041691</v>
      </c>
      <c r="I242" s="57">
        <f t="shared" si="61"/>
        <v>0</v>
      </c>
      <c r="J242" s="58">
        <f t="shared" si="62"/>
        <v>23947553</v>
      </c>
      <c r="K242" s="59">
        <f t="shared" si="58"/>
        <v>0.10870493729583088</v>
      </c>
    </row>
    <row r="243" spans="1:11" s="10" customFormat="1" ht="12.75">
      <c r="A243" s="55" t="s">
        <v>33</v>
      </c>
      <c r="B243" s="56" t="s">
        <v>450</v>
      </c>
      <c r="C243" s="19" t="s">
        <v>451</v>
      </c>
      <c r="D243" s="20">
        <v>486205876</v>
      </c>
      <c r="E243" s="20">
        <v>486205876</v>
      </c>
      <c r="F243" s="20">
        <v>418335318</v>
      </c>
      <c r="G243" s="44">
        <f t="shared" si="54"/>
        <v>0.8604077791935201</v>
      </c>
      <c r="H243" s="22">
        <f t="shared" si="55"/>
        <v>0.8604077791935201</v>
      </c>
      <c r="I243" s="57">
        <f t="shared" si="61"/>
        <v>0</v>
      </c>
      <c r="J243" s="58">
        <f t="shared" si="62"/>
        <v>67870558</v>
      </c>
      <c r="K243" s="59">
        <f t="shared" si="58"/>
        <v>0.13959222080647993</v>
      </c>
    </row>
    <row r="244" spans="1:11" s="10" customFormat="1" ht="12.75">
      <c r="A244" s="55" t="s">
        <v>33</v>
      </c>
      <c r="B244" s="56" t="s">
        <v>452</v>
      </c>
      <c r="C244" s="19" t="s">
        <v>453</v>
      </c>
      <c r="D244" s="20">
        <v>386458000</v>
      </c>
      <c r="E244" s="20">
        <v>762888696</v>
      </c>
      <c r="F244" s="20">
        <v>380259047</v>
      </c>
      <c r="G244" s="44">
        <f t="shared" si="54"/>
        <v>0.9839595686982803</v>
      </c>
      <c r="H244" s="22">
        <f t="shared" si="55"/>
        <v>0.4984462989080651</v>
      </c>
      <c r="I244" s="57">
        <f t="shared" si="61"/>
        <v>0</v>
      </c>
      <c r="J244" s="58">
        <f t="shared" si="62"/>
        <v>382629649</v>
      </c>
      <c r="K244" s="59">
        <f t="shared" si="58"/>
        <v>0.5015537010919349</v>
      </c>
    </row>
    <row r="245" spans="1:11" s="10" customFormat="1" ht="12.75">
      <c r="A245" s="55" t="s">
        <v>52</v>
      </c>
      <c r="B245" s="56" t="s">
        <v>454</v>
      </c>
      <c r="C245" s="19" t="s">
        <v>455</v>
      </c>
      <c r="D245" s="20">
        <v>177466449</v>
      </c>
      <c r="E245" s="20">
        <v>181973451</v>
      </c>
      <c r="F245" s="20">
        <v>147308172</v>
      </c>
      <c r="G245" s="44">
        <f t="shared" si="54"/>
        <v>0.8300620924690953</v>
      </c>
      <c r="H245" s="22">
        <f t="shared" si="55"/>
        <v>0.8095036456719172</v>
      </c>
      <c r="I245" s="57">
        <f t="shared" si="61"/>
        <v>0</v>
      </c>
      <c r="J245" s="58">
        <f t="shared" si="62"/>
        <v>34665279</v>
      </c>
      <c r="K245" s="59">
        <f t="shared" si="58"/>
        <v>0.19049635432808273</v>
      </c>
    </row>
    <row r="246" spans="1:11" s="10" customFormat="1" ht="12.75">
      <c r="A246" s="60"/>
      <c r="B246" s="61" t="s">
        <v>456</v>
      </c>
      <c r="C246" s="62"/>
      <c r="D246" s="63">
        <f>SUM(D240:D245)</f>
        <v>3279944687</v>
      </c>
      <c r="E246" s="63">
        <f>SUM(E240:E245)</f>
        <v>3682310759</v>
      </c>
      <c r="F246" s="63">
        <f>SUM(F240:F245)</f>
        <v>3135444165</v>
      </c>
      <c r="G246" s="45">
        <f t="shared" si="54"/>
        <v>0.9559442198605589</v>
      </c>
      <c r="H246" s="30">
        <f t="shared" si="55"/>
        <v>0.8514882013519924</v>
      </c>
      <c r="I246" s="50">
        <f>SUM(I240:I245)</f>
        <v>-22214310</v>
      </c>
      <c r="J246" s="49">
        <f>SUM(J240:J245)</f>
        <v>569080904</v>
      </c>
      <c r="K246" s="64">
        <f t="shared" si="58"/>
        <v>0.1485117986480076</v>
      </c>
    </row>
    <row r="247" spans="1:11" s="10" customFormat="1" ht="12.75">
      <c r="A247" s="68"/>
      <c r="B247" s="69" t="s">
        <v>457</v>
      </c>
      <c r="C247" s="70"/>
      <c r="D247" s="71">
        <f>SUM(D223:D230,D232:D238,D240:D245)</f>
        <v>11011276265</v>
      </c>
      <c r="E247" s="71">
        <f>SUM(E223:E230,E232:E238,E240:E245)</f>
        <v>11334724140</v>
      </c>
      <c r="F247" s="71">
        <f>SUM(F223:F230,F232:F238,F240:F245)</f>
        <v>9474105563</v>
      </c>
      <c r="G247" s="72">
        <f t="shared" si="54"/>
        <v>0.8604003146405481</v>
      </c>
      <c r="H247" s="73">
        <f t="shared" si="55"/>
        <v>0.8358479170715839</v>
      </c>
      <c r="I247" s="50">
        <f>I246+I239+I231</f>
        <v>-364292800</v>
      </c>
      <c r="J247" s="49">
        <f>J246+J239+J231</f>
        <v>2224911377</v>
      </c>
      <c r="K247" s="74">
        <f t="shared" si="58"/>
        <v>0.1641520829284161</v>
      </c>
    </row>
    <row r="248" spans="1:11" s="10" customFormat="1" ht="12.75">
      <c r="A248" s="52"/>
      <c r="B248" s="46"/>
      <c r="C248" s="13"/>
      <c r="D248" s="65"/>
      <c r="E248" s="65"/>
      <c r="F248" s="65"/>
      <c r="G248" s="44"/>
      <c r="H248" s="75"/>
      <c r="I248" s="66"/>
      <c r="J248" s="67"/>
      <c r="K248" s="59"/>
    </row>
    <row r="249" spans="1:11" s="10" customFormat="1" ht="12.75">
      <c r="A249" s="52"/>
      <c r="B249" s="53" t="s">
        <v>458</v>
      </c>
      <c r="C249" s="12"/>
      <c r="D249" s="65"/>
      <c r="E249" s="65"/>
      <c r="F249" s="65"/>
      <c r="G249" s="44"/>
      <c r="H249" s="22"/>
      <c r="I249" s="66"/>
      <c r="J249" s="67"/>
      <c r="K249" s="59"/>
    </row>
    <row r="250" spans="1:11" s="10" customFormat="1" ht="12.75">
      <c r="A250" s="55" t="s">
        <v>33</v>
      </c>
      <c r="B250" s="56" t="s">
        <v>459</v>
      </c>
      <c r="C250" s="19" t="s">
        <v>460</v>
      </c>
      <c r="D250" s="20">
        <v>197565000</v>
      </c>
      <c r="E250" s="20">
        <v>211696000</v>
      </c>
      <c r="F250" s="20">
        <v>172465854</v>
      </c>
      <c r="G250" s="44">
        <f aca="true" t="shared" si="63" ref="G250:G277">IF($D250=0,0,$F250/$D250)</f>
        <v>0.8729575279022094</v>
      </c>
      <c r="H250" s="22">
        <f aca="true" t="shared" si="64" ref="H250:H277">IF($E250=0,0,$F250/$E250)</f>
        <v>0.814686408812637</v>
      </c>
      <c r="I250" s="57">
        <f aca="true" t="shared" si="65" ref="I250:I255">IF($F250&gt;$E250,$E250-$F250,0)</f>
        <v>0</v>
      </c>
      <c r="J250" s="47">
        <f aca="true" t="shared" si="66" ref="J250:J255">IF($F250&lt;=$E250,$E250-$F250,0)</f>
        <v>39230146</v>
      </c>
      <c r="K250" s="59">
        <f aca="true" t="shared" si="67" ref="K250:K277">IF($E250=0,0,($E250-$F250)/$E250)</f>
        <v>0.185313591187363</v>
      </c>
    </row>
    <row r="251" spans="1:11" s="10" customFormat="1" ht="12.75">
      <c r="A251" s="55" t="s">
        <v>33</v>
      </c>
      <c r="B251" s="56" t="s">
        <v>461</v>
      </c>
      <c r="C251" s="19" t="s">
        <v>462</v>
      </c>
      <c r="D251" s="20">
        <v>1166180200</v>
      </c>
      <c r="E251" s="20">
        <v>1041037667</v>
      </c>
      <c r="F251" s="20">
        <v>871606885</v>
      </c>
      <c r="G251" s="44">
        <f t="shared" si="63"/>
        <v>0.7474032615199606</v>
      </c>
      <c r="H251" s="22">
        <f t="shared" si="64"/>
        <v>0.8372481732690273</v>
      </c>
      <c r="I251" s="57">
        <f t="shared" si="65"/>
        <v>0</v>
      </c>
      <c r="J251" s="47">
        <f t="shared" si="66"/>
        <v>169430782</v>
      </c>
      <c r="K251" s="59">
        <f t="shared" si="67"/>
        <v>0.16275182673097266</v>
      </c>
    </row>
    <row r="252" spans="1:11" s="10" customFormat="1" ht="12.75">
      <c r="A252" s="55" t="s">
        <v>33</v>
      </c>
      <c r="B252" s="56" t="s">
        <v>463</v>
      </c>
      <c r="C252" s="19" t="s">
        <v>464</v>
      </c>
      <c r="D252" s="20">
        <v>2587145639</v>
      </c>
      <c r="E252" s="20">
        <v>2587145639</v>
      </c>
      <c r="F252" s="20">
        <v>2149072246</v>
      </c>
      <c r="G252" s="44">
        <f t="shared" si="63"/>
        <v>0.8306730837273905</v>
      </c>
      <c r="H252" s="22">
        <f t="shared" si="64"/>
        <v>0.8306730837273905</v>
      </c>
      <c r="I252" s="57">
        <f t="shared" si="65"/>
        <v>0</v>
      </c>
      <c r="J252" s="47">
        <f t="shared" si="66"/>
        <v>438073393</v>
      </c>
      <c r="K252" s="59">
        <f t="shared" si="67"/>
        <v>0.16932691627260957</v>
      </c>
    </row>
    <row r="253" spans="1:11" s="10" customFormat="1" ht="12.75">
      <c r="A253" s="55" t="s">
        <v>33</v>
      </c>
      <c r="B253" s="56" t="s">
        <v>465</v>
      </c>
      <c r="C253" s="19" t="s">
        <v>466</v>
      </c>
      <c r="D253" s="20">
        <v>107600960</v>
      </c>
      <c r="E253" s="20">
        <v>118342525</v>
      </c>
      <c r="F253" s="20">
        <v>95077024</v>
      </c>
      <c r="G253" s="44">
        <f t="shared" si="63"/>
        <v>0.8836075811963016</v>
      </c>
      <c r="H253" s="22">
        <f t="shared" si="64"/>
        <v>0.8034054030873518</v>
      </c>
      <c r="I253" s="57">
        <f t="shared" si="65"/>
        <v>0</v>
      </c>
      <c r="J253" s="47">
        <f t="shared" si="66"/>
        <v>23265501</v>
      </c>
      <c r="K253" s="59">
        <f t="shared" si="67"/>
        <v>0.19659459691264827</v>
      </c>
    </row>
    <row r="254" spans="1:11" s="10" customFormat="1" ht="12.75">
      <c r="A254" s="55" t="s">
        <v>33</v>
      </c>
      <c r="B254" s="56" t="s">
        <v>467</v>
      </c>
      <c r="C254" s="19" t="s">
        <v>468</v>
      </c>
      <c r="D254" s="20">
        <v>431365943</v>
      </c>
      <c r="E254" s="20">
        <v>450579937</v>
      </c>
      <c r="F254" s="20">
        <v>394633961</v>
      </c>
      <c r="G254" s="44">
        <f t="shared" si="63"/>
        <v>0.914847283156983</v>
      </c>
      <c r="H254" s="22">
        <f t="shared" si="64"/>
        <v>0.8758356255884514</v>
      </c>
      <c r="I254" s="57">
        <f t="shared" si="65"/>
        <v>0</v>
      </c>
      <c r="J254" s="47">
        <f t="shared" si="66"/>
        <v>55945976</v>
      </c>
      <c r="K254" s="59">
        <f t="shared" si="67"/>
        <v>0.12416437441154865</v>
      </c>
    </row>
    <row r="255" spans="1:11" s="10" customFormat="1" ht="12.75">
      <c r="A255" s="55" t="s">
        <v>52</v>
      </c>
      <c r="B255" s="56" t="s">
        <v>469</v>
      </c>
      <c r="C255" s="19" t="s">
        <v>470</v>
      </c>
      <c r="D255" s="20">
        <v>236481000</v>
      </c>
      <c r="E255" s="20">
        <v>243871786</v>
      </c>
      <c r="F255" s="20">
        <v>248305121</v>
      </c>
      <c r="G255" s="44">
        <f t="shared" si="63"/>
        <v>1.050000300235537</v>
      </c>
      <c r="H255" s="22">
        <f t="shared" si="64"/>
        <v>1.0181789581841993</v>
      </c>
      <c r="I255" s="57">
        <f t="shared" si="65"/>
        <v>-4433335</v>
      </c>
      <c r="J255" s="47">
        <f t="shared" si="66"/>
        <v>0</v>
      </c>
      <c r="K255" s="59">
        <f t="shared" si="67"/>
        <v>-0.0181789581841993</v>
      </c>
    </row>
    <row r="256" spans="1:11" s="10" customFormat="1" ht="12.75">
      <c r="A256" s="60"/>
      <c r="B256" s="61" t="s">
        <v>471</v>
      </c>
      <c r="C256" s="62"/>
      <c r="D256" s="63">
        <f>SUM(D250:D255)</f>
        <v>4726338742</v>
      </c>
      <c r="E256" s="63">
        <f>SUM(E250:E255)</f>
        <v>4652673554</v>
      </c>
      <c r="F256" s="63">
        <f>SUM(F250:F255)</f>
        <v>3931161091</v>
      </c>
      <c r="G256" s="45">
        <f t="shared" si="63"/>
        <v>0.8317561024702363</v>
      </c>
      <c r="H256" s="30">
        <f t="shared" si="64"/>
        <v>0.8449251909410879</v>
      </c>
      <c r="I256" s="50">
        <f>SUM(I250:I255)</f>
        <v>-4433335</v>
      </c>
      <c r="J256" s="77">
        <f>SUM(J250:J255)</f>
        <v>725945798</v>
      </c>
      <c r="K256" s="64">
        <f t="shared" si="67"/>
        <v>0.1550748090589121</v>
      </c>
    </row>
    <row r="257" spans="1:11" s="10" customFormat="1" ht="12.75">
      <c r="A257" s="55" t="s">
        <v>33</v>
      </c>
      <c r="B257" s="56" t="s">
        <v>472</v>
      </c>
      <c r="C257" s="19" t="s">
        <v>473</v>
      </c>
      <c r="D257" s="20">
        <v>68886832</v>
      </c>
      <c r="E257" s="20">
        <v>71151839</v>
      </c>
      <c r="F257" s="20">
        <v>74290995</v>
      </c>
      <c r="G257" s="44">
        <f t="shared" si="63"/>
        <v>1.078449869780628</v>
      </c>
      <c r="H257" s="22">
        <f t="shared" si="64"/>
        <v>1.0441191126486555</v>
      </c>
      <c r="I257" s="57">
        <f aca="true" t="shared" si="68" ref="I257:I269">IF($F257&gt;$E257,$E257-$F257,0)</f>
        <v>-3139156</v>
      </c>
      <c r="J257" s="47">
        <f aca="true" t="shared" si="69" ref="J257:J262">IF($F257&lt;=$E257,$E257-$F257,0)</f>
        <v>0</v>
      </c>
      <c r="K257" s="59">
        <f t="shared" si="67"/>
        <v>-0.044119112648655506</v>
      </c>
    </row>
    <row r="258" spans="1:11" s="10" customFormat="1" ht="12.75">
      <c r="A258" s="55" t="s">
        <v>33</v>
      </c>
      <c r="B258" s="56" t="s">
        <v>474</v>
      </c>
      <c r="C258" s="19" t="s">
        <v>475</v>
      </c>
      <c r="D258" s="20">
        <v>129958419</v>
      </c>
      <c r="E258" s="20">
        <v>129958419</v>
      </c>
      <c r="F258" s="20">
        <v>117490887</v>
      </c>
      <c r="G258" s="44">
        <f t="shared" si="63"/>
        <v>0.9040652225847715</v>
      </c>
      <c r="H258" s="22">
        <f t="shared" si="64"/>
        <v>0.9040652225847715</v>
      </c>
      <c r="I258" s="57">
        <f t="shared" si="68"/>
        <v>0</v>
      </c>
      <c r="J258" s="47">
        <f t="shared" si="69"/>
        <v>12467532</v>
      </c>
      <c r="K258" s="59">
        <f t="shared" si="67"/>
        <v>0.09593477741522848</v>
      </c>
    </row>
    <row r="259" spans="1:11" s="10" customFormat="1" ht="12.75">
      <c r="A259" s="55" t="s">
        <v>33</v>
      </c>
      <c r="B259" s="56" t="s">
        <v>476</v>
      </c>
      <c r="C259" s="19" t="s">
        <v>477</v>
      </c>
      <c r="D259" s="20">
        <v>480961384</v>
      </c>
      <c r="E259" s="20">
        <v>480961384</v>
      </c>
      <c r="F259" s="20">
        <v>365594440</v>
      </c>
      <c r="G259" s="44">
        <f t="shared" si="63"/>
        <v>0.7601326263648642</v>
      </c>
      <c r="H259" s="22">
        <f t="shared" si="64"/>
        <v>0.7601326263648642</v>
      </c>
      <c r="I259" s="57">
        <f t="shared" si="68"/>
        <v>0</v>
      </c>
      <c r="J259" s="47">
        <f t="shared" si="69"/>
        <v>115366944</v>
      </c>
      <c r="K259" s="59">
        <f t="shared" si="67"/>
        <v>0.23986737363513574</v>
      </c>
    </row>
    <row r="260" spans="1:11" s="10" customFormat="1" ht="12.75">
      <c r="A260" s="55" t="s">
        <v>33</v>
      </c>
      <c r="B260" s="56" t="s">
        <v>478</v>
      </c>
      <c r="C260" s="19" t="s">
        <v>479</v>
      </c>
      <c r="D260" s="20">
        <v>334286000</v>
      </c>
      <c r="E260" s="20">
        <v>334286000</v>
      </c>
      <c r="F260" s="20">
        <v>217004068</v>
      </c>
      <c r="G260" s="44">
        <f t="shared" si="63"/>
        <v>0.6491569135410995</v>
      </c>
      <c r="H260" s="22">
        <f t="shared" si="64"/>
        <v>0.6491569135410995</v>
      </c>
      <c r="I260" s="57">
        <f t="shared" si="68"/>
        <v>0</v>
      </c>
      <c r="J260" s="47">
        <f t="shared" si="69"/>
        <v>117281932</v>
      </c>
      <c r="K260" s="59">
        <f t="shared" si="67"/>
        <v>0.35084308645890044</v>
      </c>
    </row>
    <row r="261" spans="1:11" s="10" customFormat="1" ht="12.75">
      <c r="A261" s="55" t="s">
        <v>33</v>
      </c>
      <c r="B261" s="56" t="s">
        <v>480</v>
      </c>
      <c r="C261" s="19" t="s">
        <v>481</v>
      </c>
      <c r="D261" s="20">
        <v>219368409</v>
      </c>
      <c r="E261" s="20">
        <v>219368409</v>
      </c>
      <c r="F261" s="20">
        <v>145928603</v>
      </c>
      <c r="G261" s="44">
        <f t="shared" si="63"/>
        <v>0.6652215953300733</v>
      </c>
      <c r="H261" s="22">
        <f t="shared" si="64"/>
        <v>0.6652215953300733</v>
      </c>
      <c r="I261" s="57">
        <f t="shared" si="68"/>
        <v>0</v>
      </c>
      <c r="J261" s="47">
        <f t="shared" si="69"/>
        <v>73439806</v>
      </c>
      <c r="K261" s="59">
        <f t="shared" si="67"/>
        <v>0.33477840466992675</v>
      </c>
    </row>
    <row r="262" spans="1:11" s="10" customFormat="1" ht="12.75">
      <c r="A262" s="55" t="s">
        <v>52</v>
      </c>
      <c r="B262" s="56" t="s">
        <v>482</v>
      </c>
      <c r="C262" s="19" t="s">
        <v>483</v>
      </c>
      <c r="D262" s="20">
        <v>356705000</v>
      </c>
      <c r="E262" s="20">
        <v>356705000</v>
      </c>
      <c r="F262" s="20">
        <v>428568117</v>
      </c>
      <c r="G262" s="44">
        <f t="shared" si="63"/>
        <v>1.201463722123323</v>
      </c>
      <c r="H262" s="22">
        <f t="shared" si="64"/>
        <v>1.201463722123323</v>
      </c>
      <c r="I262" s="57">
        <f t="shared" si="68"/>
        <v>-71863117</v>
      </c>
      <c r="J262" s="47">
        <f t="shared" si="69"/>
        <v>0</v>
      </c>
      <c r="K262" s="59">
        <f t="shared" si="67"/>
        <v>-0.2014637221233232</v>
      </c>
    </row>
    <row r="263" spans="1:11" s="10" customFormat="1" ht="12.75">
      <c r="A263" s="60"/>
      <c r="B263" s="61" t="s">
        <v>484</v>
      </c>
      <c r="C263" s="62"/>
      <c r="D263" s="63">
        <f>SUM(D257:D262)</f>
        <v>1590166044</v>
      </c>
      <c r="E263" s="63">
        <f>SUM(E257:E262)</f>
        <v>1592431051</v>
      </c>
      <c r="F263" s="63">
        <f>SUM(F257:F262)</f>
        <v>1348877110</v>
      </c>
      <c r="G263" s="45">
        <f t="shared" si="63"/>
        <v>0.8482617995080267</v>
      </c>
      <c r="H263" s="30">
        <f t="shared" si="64"/>
        <v>0.8470552675752867</v>
      </c>
      <c r="I263" s="50">
        <f>SUM(I257:I262)</f>
        <v>-75002273</v>
      </c>
      <c r="J263" s="77">
        <f>SUM(J257:J262)</f>
        <v>318556214</v>
      </c>
      <c r="K263" s="64">
        <f t="shared" si="67"/>
        <v>0.15294473242471332</v>
      </c>
    </row>
    <row r="264" spans="1:11" s="10" customFormat="1" ht="12.75">
      <c r="A264" s="55" t="s">
        <v>33</v>
      </c>
      <c r="B264" s="56" t="s">
        <v>485</v>
      </c>
      <c r="C264" s="19" t="s">
        <v>486</v>
      </c>
      <c r="D264" s="20">
        <v>226347528</v>
      </c>
      <c r="E264" s="20">
        <v>323275196</v>
      </c>
      <c r="F264" s="20">
        <v>302188898</v>
      </c>
      <c r="G264" s="44">
        <f t="shared" si="63"/>
        <v>1.3350660405710284</v>
      </c>
      <c r="H264" s="22">
        <f t="shared" si="64"/>
        <v>0.9347729171278578</v>
      </c>
      <c r="I264" s="57">
        <f t="shared" si="68"/>
        <v>0</v>
      </c>
      <c r="J264" s="47">
        <f aca="true" t="shared" si="70" ref="J264:J269">IF($F264&lt;=$E264,$E264-$F264,0)</f>
        <v>21086298</v>
      </c>
      <c r="K264" s="59">
        <f t="shared" si="67"/>
        <v>0.06522708287214216</v>
      </c>
    </row>
    <row r="265" spans="1:11" s="10" customFormat="1" ht="12.75">
      <c r="A265" s="55" t="s">
        <v>33</v>
      </c>
      <c r="B265" s="56" t="s">
        <v>487</v>
      </c>
      <c r="C265" s="19" t="s">
        <v>488</v>
      </c>
      <c r="D265" s="20">
        <v>109620600</v>
      </c>
      <c r="E265" s="20">
        <v>16778000</v>
      </c>
      <c r="F265" s="20">
        <v>173637944</v>
      </c>
      <c r="G265" s="44">
        <f t="shared" si="63"/>
        <v>1.5839900894539896</v>
      </c>
      <c r="H265" s="22">
        <f t="shared" si="64"/>
        <v>10.349144355703897</v>
      </c>
      <c r="I265" s="57">
        <f t="shared" si="68"/>
        <v>-156859944</v>
      </c>
      <c r="J265" s="47">
        <f t="shared" si="70"/>
        <v>0</v>
      </c>
      <c r="K265" s="59">
        <f t="shared" si="67"/>
        <v>-9.349144355703897</v>
      </c>
    </row>
    <row r="266" spans="1:11" s="10" customFormat="1" ht="12.75">
      <c r="A266" s="55" t="s">
        <v>33</v>
      </c>
      <c r="B266" s="56" t="s">
        <v>489</v>
      </c>
      <c r="C266" s="19" t="s">
        <v>490</v>
      </c>
      <c r="D266" s="20">
        <v>118123146</v>
      </c>
      <c r="E266" s="20">
        <v>118123146</v>
      </c>
      <c r="F266" s="20">
        <v>99246416</v>
      </c>
      <c r="G266" s="44">
        <f t="shared" si="63"/>
        <v>0.8401944865234118</v>
      </c>
      <c r="H266" s="22">
        <f t="shared" si="64"/>
        <v>0.8401944865234118</v>
      </c>
      <c r="I266" s="57">
        <f t="shared" si="68"/>
        <v>0</v>
      </c>
      <c r="J266" s="47">
        <f t="shared" si="70"/>
        <v>18876730</v>
      </c>
      <c r="K266" s="59">
        <f t="shared" si="67"/>
        <v>0.15980551347658825</v>
      </c>
    </row>
    <row r="267" spans="1:11" s="10" customFormat="1" ht="12.75">
      <c r="A267" s="55" t="s">
        <v>33</v>
      </c>
      <c r="B267" s="56" t="s">
        <v>491</v>
      </c>
      <c r="C267" s="19" t="s">
        <v>492</v>
      </c>
      <c r="D267" s="20">
        <v>198154878</v>
      </c>
      <c r="E267" s="20">
        <v>208194193</v>
      </c>
      <c r="F267" s="20">
        <v>187855404</v>
      </c>
      <c r="G267" s="44">
        <f t="shared" si="63"/>
        <v>0.9480231114976639</v>
      </c>
      <c r="H267" s="22">
        <f t="shared" si="64"/>
        <v>0.9023085672711342</v>
      </c>
      <c r="I267" s="57">
        <f t="shared" si="68"/>
        <v>0</v>
      </c>
      <c r="J267" s="47">
        <f t="shared" si="70"/>
        <v>20338789</v>
      </c>
      <c r="K267" s="59">
        <f t="shared" si="67"/>
        <v>0.09769143272886578</v>
      </c>
    </row>
    <row r="268" spans="1:11" s="10" customFormat="1" ht="12.75">
      <c r="A268" s="55" t="s">
        <v>33</v>
      </c>
      <c r="B268" s="56" t="s">
        <v>493</v>
      </c>
      <c r="C268" s="19" t="s">
        <v>494</v>
      </c>
      <c r="D268" s="20">
        <v>66450000</v>
      </c>
      <c r="E268" s="20">
        <v>66450000</v>
      </c>
      <c r="F268" s="20">
        <v>73617590</v>
      </c>
      <c r="G268" s="44">
        <f t="shared" si="63"/>
        <v>1.1078644093303236</v>
      </c>
      <c r="H268" s="22">
        <f t="shared" si="64"/>
        <v>1.1078644093303236</v>
      </c>
      <c r="I268" s="57">
        <f t="shared" si="68"/>
        <v>-7167590</v>
      </c>
      <c r="J268" s="47">
        <f t="shared" si="70"/>
        <v>0</v>
      </c>
      <c r="K268" s="59">
        <f t="shared" si="67"/>
        <v>-0.10786440933032355</v>
      </c>
    </row>
    <row r="269" spans="1:11" s="10" customFormat="1" ht="12.75">
      <c r="A269" s="55" t="s">
        <v>52</v>
      </c>
      <c r="B269" s="56" t="s">
        <v>495</v>
      </c>
      <c r="C269" s="19" t="s">
        <v>496</v>
      </c>
      <c r="D269" s="20">
        <v>153083221</v>
      </c>
      <c r="E269" s="20">
        <v>153083221</v>
      </c>
      <c r="F269" s="20">
        <v>282056373</v>
      </c>
      <c r="G269" s="44">
        <f t="shared" si="63"/>
        <v>1.8425035164369843</v>
      </c>
      <c r="H269" s="22">
        <f t="shared" si="64"/>
        <v>1.8425035164369843</v>
      </c>
      <c r="I269" s="57">
        <f t="shared" si="68"/>
        <v>-128973152</v>
      </c>
      <c r="J269" s="47">
        <f t="shared" si="70"/>
        <v>0</v>
      </c>
      <c r="K269" s="59">
        <f t="shared" si="67"/>
        <v>-0.8425035164369843</v>
      </c>
    </row>
    <row r="270" spans="1:11" s="10" customFormat="1" ht="12.75">
      <c r="A270" s="60"/>
      <c r="B270" s="61" t="s">
        <v>497</v>
      </c>
      <c r="C270" s="62"/>
      <c r="D270" s="63">
        <f>SUM(D264:D269)</f>
        <v>871779373</v>
      </c>
      <c r="E270" s="63">
        <f>SUM(E264:E269)</f>
        <v>885903756</v>
      </c>
      <c r="F270" s="63">
        <f>SUM(F264:F269)</f>
        <v>1118602625</v>
      </c>
      <c r="G270" s="45">
        <f t="shared" si="63"/>
        <v>1.2831258224780229</v>
      </c>
      <c r="H270" s="30">
        <f t="shared" si="64"/>
        <v>1.2626683400132237</v>
      </c>
      <c r="I270" s="50">
        <f>SUM(I264:I269)</f>
        <v>-293000686</v>
      </c>
      <c r="J270" s="77">
        <f>SUM(J264:J269)</f>
        <v>60301817</v>
      </c>
      <c r="K270" s="64">
        <f t="shared" si="67"/>
        <v>-0.26266834001322376</v>
      </c>
    </row>
    <row r="271" spans="1:11" s="10" customFormat="1" ht="12.75">
      <c r="A271" s="55" t="s">
        <v>33</v>
      </c>
      <c r="B271" s="56" t="s">
        <v>498</v>
      </c>
      <c r="C271" s="19" t="s">
        <v>499</v>
      </c>
      <c r="D271" s="20">
        <v>115144637</v>
      </c>
      <c r="E271" s="20">
        <v>102872387</v>
      </c>
      <c r="F271" s="20">
        <v>101208641</v>
      </c>
      <c r="G271" s="44">
        <f t="shared" si="63"/>
        <v>0.8789696475399024</v>
      </c>
      <c r="H271" s="22">
        <f t="shared" si="64"/>
        <v>0.9838270886044473</v>
      </c>
      <c r="I271" s="57">
        <f>IF($F271&gt;$E271,$E271-$F271,0)</f>
        <v>0</v>
      </c>
      <c r="J271" s="47">
        <f>IF($F271&lt;=$E271,$E271-$F271,0)</f>
        <v>1663746</v>
      </c>
      <c r="K271" s="59">
        <f t="shared" si="67"/>
        <v>0.016172911395552627</v>
      </c>
    </row>
    <row r="272" spans="1:11" s="10" customFormat="1" ht="12.75">
      <c r="A272" s="55" t="s">
        <v>33</v>
      </c>
      <c r="B272" s="56" t="s">
        <v>500</v>
      </c>
      <c r="C272" s="19" t="s">
        <v>501</v>
      </c>
      <c r="D272" s="20">
        <v>879484783</v>
      </c>
      <c r="E272" s="20">
        <v>879484783</v>
      </c>
      <c r="F272" s="20">
        <v>823578384</v>
      </c>
      <c r="G272" s="44">
        <f t="shared" si="63"/>
        <v>0.9364327841929244</v>
      </c>
      <c r="H272" s="22">
        <f t="shared" si="64"/>
        <v>0.9364327841929244</v>
      </c>
      <c r="I272" s="57">
        <f>IF($F272&gt;$E272,$E272-$F272,0)</f>
        <v>0</v>
      </c>
      <c r="J272" s="47">
        <f>IF($F272&lt;=$E272,$E272-$F272,0)</f>
        <v>55906399</v>
      </c>
      <c r="K272" s="59">
        <f t="shared" si="67"/>
        <v>0.06356721580707554</v>
      </c>
    </row>
    <row r="273" spans="1:11" s="10" customFormat="1" ht="12.75">
      <c r="A273" s="55" t="s">
        <v>33</v>
      </c>
      <c r="B273" s="56" t="s">
        <v>502</v>
      </c>
      <c r="C273" s="19" t="s">
        <v>503</v>
      </c>
      <c r="D273" s="20">
        <v>1790937427</v>
      </c>
      <c r="E273" s="20">
        <v>1741721912</v>
      </c>
      <c r="F273" s="20">
        <v>1605763355</v>
      </c>
      <c r="G273" s="44">
        <f t="shared" si="63"/>
        <v>0.8966049459862006</v>
      </c>
      <c r="H273" s="22">
        <f t="shared" si="64"/>
        <v>0.9219401466656176</v>
      </c>
      <c r="I273" s="57">
        <f>IF($F273&gt;$E273,$E273-$F273,0)</f>
        <v>0</v>
      </c>
      <c r="J273" s="47">
        <f>IF($F273&lt;=$E273,$E273-$F273,0)</f>
        <v>135958557</v>
      </c>
      <c r="K273" s="59">
        <f t="shared" si="67"/>
        <v>0.07805985333438235</v>
      </c>
    </row>
    <row r="274" spans="1:11" s="10" customFormat="1" ht="12.75">
      <c r="A274" s="55" t="s">
        <v>33</v>
      </c>
      <c r="B274" s="56" t="s">
        <v>504</v>
      </c>
      <c r="C274" s="19" t="s">
        <v>505</v>
      </c>
      <c r="D274" s="20">
        <v>239388171</v>
      </c>
      <c r="E274" s="20">
        <v>239388171</v>
      </c>
      <c r="F274" s="20">
        <v>179891952</v>
      </c>
      <c r="G274" s="44">
        <f t="shared" si="63"/>
        <v>0.7514655016099354</v>
      </c>
      <c r="H274" s="22">
        <f t="shared" si="64"/>
        <v>0.7514655016099354</v>
      </c>
      <c r="I274" s="57">
        <f>IF($F274&gt;$E274,$E274-$F274,0)</f>
        <v>0</v>
      </c>
      <c r="J274" s="47">
        <f>IF($F274&lt;=$E274,$E274-$F274,0)</f>
        <v>59496219</v>
      </c>
      <c r="K274" s="59">
        <f t="shared" si="67"/>
        <v>0.24853449839006456</v>
      </c>
    </row>
    <row r="275" spans="1:11" s="10" customFormat="1" ht="12.75">
      <c r="A275" s="55" t="s">
        <v>52</v>
      </c>
      <c r="B275" s="56" t="s">
        <v>506</v>
      </c>
      <c r="C275" s="19" t="s">
        <v>507</v>
      </c>
      <c r="D275" s="20">
        <v>348690174</v>
      </c>
      <c r="E275" s="20">
        <v>355201039</v>
      </c>
      <c r="F275" s="20">
        <v>177177117</v>
      </c>
      <c r="G275" s="44">
        <f t="shared" si="63"/>
        <v>0.5081219093945561</v>
      </c>
      <c r="H275" s="22">
        <f t="shared" si="64"/>
        <v>0.498807991943965</v>
      </c>
      <c r="I275" s="57">
        <f>IF($F275&gt;$E275,$E275-$F275,0)</f>
        <v>0</v>
      </c>
      <c r="J275" s="47">
        <f>IF($F275&lt;=$E275,$E275-$F275,0)</f>
        <v>178023922</v>
      </c>
      <c r="K275" s="59">
        <f t="shared" si="67"/>
        <v>0.501192008056035</v>
      </c>
    </row>
    <row r="276" spans="1:11" s="10" customFormat="1" ht="12.75">
      <c r="A276" s="60"/>
      <c r="B276" s="61" t="s">
        <v>508</v>
      </c>
      <c r="C276" s="62"/>
      <c r="D276" s="63">
        <f>SUM(D271:D275)</f>
        <v>3373645192</v>
      </c>
      <c r="E276" s="63">
        <f>SUM(E271:E275)</f>
        <v>3318668292</v>
      </c>
      <c r="F276" s="63">
        <f>SUM(F271:F275)</f>
        <v>2887619449</v>
      </c>
      <c r="G276" s="45">
        <f t="shared" si="63"/>
        <v>0.8559345410262692</v>
      </c>
      <c r="H276" s="30">
        <f t="shared" si="64"/>
        <v>0.8701139116436889</v>
      </c>
      <c r="I276" s="50">
        <f>SUM(I271:I275)</f>
        <v>0</v>
      </c>
      <c r="J276" s="77">
        <f>SUM(J271:J275)</f>
        <v>431048843</v>
      </c>
      <c r="K276" s="64">
        <f t="shared" si="67"/>
        <v>0.12988608835631107</v>
      </c>
    </row>
    <row r="277" spans="1:11" s="10" customFormat="1" ht="12.75">
      <c r="A277" s="68"/>
      <c r="B277" s="69" t="s">
        <v>509</v>
      </c>
      <c r="C277" s="70"/>
      <c r="D277" s="71">
        <f>SUM(D250:D255,D257:D262,D264:D269,D271:D275)</f>
        <v>10561929351</v>
      </c>
      <c r="E277" s="71">
        <f>SUM(E250:E255,E257:E262,E264:E269,E271:E275)</f>
        <v>10449676653</v>
      </c>
      <c r="F277" s="71">
        <f>SUM(F250:F255,F257:F262,F264:F269,F271:F275)</f>
        <v>9286260275</v>
      </c>
      <c r="G277" s="72">
        <f t="shared" si="63"/>
        <v>0.8792200711057379</v>
      </c>
      <c r="H277" s="73">
        <f t="shared" si="64"/>
        <v>0.8886648442211851</v>
      </c>
      <c r="I277" s="50">
        <f>I276+I270+I263+I256</f>
        <v>-372436294</v>
      </c>
      <c r="J277" s="77">
        <f>J276+J270+J263+J256</f>
        <v>1535852672</v>
      </c>
      <c r="K277" s="74">
        <f t="shared" si="67"/>
        <v>0.11133515577881489</v>
      </c>
    </row>
    <row r="278" spans="1:11" s="10" customFormat="1" ht="12.75">
      <c r="A278" s="52"/>
      <c r="B278" s="46"/>
      <c r="C278" s="13"/>
      <c r="D278" s="65"/>
      <c r="E278" s="65"/>
      <c r="F278" s="65"/>
      <c r="G278" s="44"/>
      <c r="H278" s="22"/>
      <c r="I278" s="66"/>
      <c r="J278" s="67"/>
      <c r="K278" s="59"/>
    </row>
    <row r="279" spans="1:11" s="10" customFormat="1" ht="12.75">
      <c r="A279" s="52"/>
      <c r="B279" s="53" t="s">
        <v>510</v>
      </c>
      <c r="C279" s="12"/>
      <c r="D279" s="65"/>
      <c r="E279" s="65"/>
      <c r="F279" s="65"/>
      <c r="G279" s="44"/>
      <c r="H279" s="22"/>
      <c r="I279" s="66"/>
      <c r="J279" s="67"/>
      <c r="K279" s="59"/>
    </row>
    <row r="280" spans="1:11" s="10" customFormat="1" ht="12.75">
      <c r="A280" s="55" t="s">
        <v>33</v>
      </c>
      <c r="B280" s="56" t="s">
        <v>511</v>
      </c>
      <c r="C280" s="19" t="s">
        <v>512</v>
      </c>
      <c r="D280" s="20">
        <v>88996306</v>
      </c>
      <c r="E280" s="20">
        <v>100729042</v>
      </c>
      <c r="F280" s="20">
        <v>108194145</v>
      </c>
      <c r="G280" s="44">
        <f aca="true" t="shared" si="71" ref="G280:G317">IF($D280=0,0,$F280/$D280)</f>
        <v>1.2157150095645544</v>
      </c>
      <c r="H280" s="22">
        <f aca="true" t="shared" si="72" ref="H280:H317">IF($E280=0,0,$F280/$E280)</f>
        <v>1.0741107316398384</v>
      </c>
      <c r="I280" s="57">
        <f aca="true" t="shared" si="73" ref="I280:I309">IF($F280&gt;$E280,$E280-$F280,0)</f>
        <v>-7465103</v>
      </c>
      <c r="J280" s="58">
        <f>IF($F280&lt;=$E280,$E280-$F280,0)</f>
        <v>0</v>
      </c>
      <c r="K280" s="59">
        <f aca="true" t="shared" si="74" ref="K280:K317">IF($E280=0,0,($E280-$F280)/$E280)</f>
        <v>-0.07411073163983829</v>
      </c>
    </row>
    <row r="281" spans="1:11" s="10" customFormat="1" ht="12.75">
      <c r="A281" s="55" t="s">
        <v>33</v>
      </c>
      <c r="B281" s="56" t="s">
        <v>513</v>
      </c>
      <c r="C281" s="19" t="s">
        <v>514</v>
      </c>
      <c r="D281" s="20">
        <v>191519115</v>
      </c>
      <c r="E281" s="20">
        <v>191519115</v>
      </c>
      <c r="F281" s="20">
        <v>243689678</v>
      </c>
      <c r="G281" s="44">
        <f t="shared" si="71"/>
        <v>1.272403947773046</v>
      </c>
      <c r="H281" s="22">
        <f t="shared" si="72"/>
        <v>1.272403947773046</v>
      </c>
      <c r="I281" s="57">
        <f t="shared" si="73"/>
        <v>-52170563</v>
      </c>
      <c r="J281" s="58">
        <f>IF($F281&lt;=$E281,$E281-$F281,0)</f>
        <v>0</v>
      </c>
      <c r="K281" s="59">
        <f t="shared" si="74"/>
        <v>-0.27240394777304605</v>
      </c>
    </row>
    <row r="282" spans="1:11" s="10" customFormat="1" ht="12.75">
      <c r="A282" s="55" t="s">
        <v>33</v>
      </c>
      <c r="B282" s="56" t="s">
        <v>515</v>
      </c>
      <c r="C282" s="19" t="s">
        <v>516</v>
      </c>
      <c r="D282" s="20">
        <v>190435355</v>
      </c>
      <c r="E282" s="20">
        <v>190435355</v>
      </c>
      <c r="F282" s="20">
        <v>169593590</v>
      </c>
      <c r="G282" s="44">
        <f t="shared" si="71"/>
        <v>0.8905572707336828</v>
      </c>
      <c r="H282" s="22">
        <f t="shared" si="72"/>
        <v>0.8905572707336828</v>
      </c>
      <c r="I282" s="57">
        <f t="shared" si="73"/>
        <v>0</v>
      </c>
      <c r="J282" s="58">
        <f>IF($F282&lt;=$E282,$E282-$F282,0)</f>
        <v>20841765</v>
      </c>
      <c r="K282" s="59">
        <f t="shared" si="74"/>
        <v>0.10944272926631717</v>
      </c>
    </row>
    <row r="283" spans="1:11" s="10" customFormat="1" ht="12.75">
      <c r="A283" s="55" t="s">
        <v>52</v>
      </c>
      <c r="B283" s="56" t="s">
        <v>517</v>
      </c>
      <c r="C283" s="19" t="s">
        <v>518</v>
      </c>
      <c r="D283" s="20">
        <v>64965098</v>
      </c>
      <c r="E283" s="20">
        <v>64965098</v>
      </c>
      <c r="F283" s="20">
        <v>62707752</v>
      </c>
      <c r="G283" s="44">
        <f t="shared" si="71"/>
        <v>0.9652529424337973</v>
      </c>
      <c r="H283" s="22">
        <f t="shared" si="72"/>
        <v>0.9652529424337973</v>
      </c>
      <c r="I283" s="57">
        <f t="shared" si="73"/>
        <v>0</v>
      </c>
      <c r="J283" s="58">
        <f>IF($F283&lt;=$E283,$E283-$F283,0)</f>
        <v>2257346</v>
      </c>
      <c r="K283" s="59">
        <f t="shared" si="74"/>
        <v>0.0347470575662027</v>
      </c>
    </row>
    <row r="284" spans="1:11" s="10" customFormat="1" ht="12.75">
      <c r="A284" s="60"/>
      <c r="B284" s="61" t="s">
        <v>519</v>
      </c>
      <c r="C284" s="62"/>
      <c r="D284" s="63">
        <f>SUM(D280:D283)</f>
        <v>535915874</v>
      </c>
      <c r="E284" s="63">
        <f>SUM(E280:E283)</f>
        <v>547648610</v>
      </c>
      <c r="F284" s="63">
        <f>SUM(F280:F283)</f>
        <v>584185165</v>
      </c>
      <c r="G284" s="45">
        <f t="shared" si="71"/>
        <v>1.090068783818111</v>
      </c>
      <c r="H284" s="30">
        <f t="shared" si="72"/>
        <v>1.0667153249964425</v>
      </c>
      <c r="I284" s="50">
        <f>SUM(I280:I283)</f>
        <v>-59635666</v>
      </c>
      <c r="J284" s="77">
        <f>SUM(J280:J283)</f>
        <v>23099111</v>
      </c>
      <c r="K284" s="64">
        <f t="shared" si="74"/>
        <v>-0.06671532499644252</v>
      </c>
    </row>
    <row r="285" spans="1:11" s="10" customFormat="1" ht="12.75">
      <c r="A285" s="55" t="s">
        <v>33</v>
      </c>
      <c r="B285" s="56" t="s">
        <v>520</v>
      </c>
      <c r="C285" s="19" t="s">
        <v>521</v>
      </c>
      <c r="D285" s="20">
        <v>58181910</v>
      </c>
      <c r="E285" s="20">
        <v>58181910</v>
      </c>
      <c r="F285" s="20">
        <v>38172310</v>
      </c>
      <c r="G285" s="44">
        <f t="shared" si="71"/>
        <v>0.6560855427400029</v>
      </c>
      <c r="H285" s="22">
        <f t="shared" si="72"/>
        <v>0.6560855427400029</v>
      </c>
      <c r="I285" s="57">
        <f t="shared" si="73"/>
        <v>0</v>
      </c>
      <c r="J285" s="58">
        <f aca="true" t="shared" si="75" ref="J285:J291">IF($F285&lt;=$E285,$E285-$F285,0)</f>
        <v>20009600</v>
      </c>
      <c r="K285" s="59">
        <f t="shared" si="74"/>
        <v>0.34391445725999714</v>
      </c>
    </row>
    <row r="286" spans="1:11" s="10" customFormat="1" ht="12.75">
      <c r="A286" s="55" t="s">
        <v>33</v>
      </c>
      <c r="B286" s="56" t="s">
        <v>522</v>
      </c>
      <c r="C286" s="19" t="s">
        <v>523</v>
      </c>
      <c r="D286" s="20">
        <v>179347893</v>
      </c>
      <c r="E286" s="20">
        <v>180663538</v>
      </c>
      <c r="F286" s="20">
        <v>152604782</v>
      </c>
      <c r="G286" s="44">
        <f t="shared" si="71"/>
        <v>0.850886951875147</v>
      </c>
      <c r="H286" s="22">
        <f t="shared" si="72"/>
        <v>0.8446905429251584</v>
      </c>
      <c r="I286" s="57">
        <f t="shared" si="73"/>
        <v>0</v>
      </c>
      <c r="J286" s="58">
        <f t="shared" si="75"/>
        <v>28058756</v>
      </c>
      <c r="K286" s="59">
        <f t="shared" si="74"/>
        <v>0.15530945707484153</v>
      </c>
    </row>
    <row r="287" spans="1:11" s="10" customFormat="1" ht="12.75">
      <c r="A287" s="55" t="s">
        <v>33</v>
      </c>
      <c r="B287" s="56" t="s">
        <v>524</v>
      </c>
      <c r="C287" s="19" t="s">
        <v>525</v>
      </c>
      <c r="D287" s="20">
        <v>34317597</v>
      </c>
      <c r="E287" s="20">
        <v>34317597</v>
      </c>
      <c r="F287" s="20">
        <v>24095968</v>
      </c>
      <c r="G287" s="44">
        <f t="shared" si="71"/>
        <v>0.7021461322015058</v>
      </c>
      <c r="H287" s="22">
        <f t="shared" si="72"/>
        <v>0.7021461322015058</v>
      </c>
      <c r="I287" s="57">
        <f t="shared" si="73"/>
        <v>0</v>
      </c>
      <c r="J287" s="58">
        <f t="shared" si="75"/>
        <v>10221629</v>
      </c>
      <c r="K287" s="59">
        <f t="shared" si="74"/>
        <v>0.29785386779849415</v>
      </c>
    </row>
    <row r="288" spans="1:11" s="10" customFormat="1" ht="12.75">
      <c r="A288" s="55" t="s">
        <v>33</v>
      </c>
      <c r="B288" s="56" t="s">
        <v>526</v>
      </c>
      <c r="C288" s="19" t="s">
        <v>527</v>
      </c>
      <c r="D288" s="20">
        <v>55139550</v>
      </c>
      <c r="E288" s="20">
        <v>55139550</v>
      </c>
      <c r="F288" s="20">
        <v>50571573</v>
      </c>
      <c r="G288" s="44">
        <f t="shared" si="71"/>
        <v>0.9171560703705417</v>
      </c>
      <c r="H288" s="22">
        <f t="shared" si="72"/>
        <v>0.9171560703705417</v>
      </c>
      <c r="I288" s="57">
        <f t="shared" si="73"/>
        <v>0</v>
      </c>
      <c r="J288" s="58">
        <f t="shared" si="75"/>
        <v>4567977</v>
      </c>
      <c r="K288" s="59">
        <f t="shared" si="74"/>
        <v>0.08284392962945834</v>
      </c>
    </row>
    <row r="289" spans="1:11" s="10" customFormat="1" ht="12.75">
      <c r="A289" s="55" t="s">
        <v>33</v>
      </c>
      <c r="B289" s="56" t="s">
        <v>528</v>
      </c>
      <c r="C289" s="19" t="s">
        <v>529</v>
      </c>
      <c r="D289" s="20">
        <v>61442000</v>
      </c>
      <c r="E289" s="20">
        <v>61442000</v>
      </c>
      <c r="F289" s="20">
        <v>33094991</v>
      </c>
      <c r="G289" s="44">
        <f t="shared" si="71"/>
        <v>0.5386379186875427</v>
      </c>
      <c r="H289" s="22">
        <f t="shared" si="72"/>
        <v>0.5386379186875427</v>
      </c>
      <c r="I289" s="57">
        <f t="shared" si="73"/>
        <v>0</v>
      </c>
      <c r="J289" s="58">
        <f t="shared" si="75"/>
        <v>28347009</v>
      </c>
      <c r="K289" s="59">
        <f t="shared" si="74"/>
        <v>0.46136208131245726</v>
      </c>
    </row>
    <row r="290" spans="1:11" s="10" customFormat="1" ht="12.75">
      <c r="A290" s="55" t="s">
        <v>33</v>
      </c>
      <c r="B290" s="56" t="s">
        <v>530</v>
      </c>
      <c r="C290" s="19" t="s">
        <v>531</v>
      </c>
      <c r="D290" s="20">
        <v>45744210</v>
      </c>
      <c r="E290" s="20">
        <v>45789670</v>
      </c>
      <c r="F290" s="20">
        <v>37682236</v>
      </c>
      <c r="G290" s="44">
        <f t="shared" si="71"/>
        <v>0.8237596845589857</v>
      </c>
      <c r="H290" s="22">
        <f t="shared" si="72"/>
        <v>0.8229418556630786</v>
      </c>
      <c r="I290" s="57">
        <f t="shared" si="73"/>
        <v>0</v>
      </c>
      <c r="J290" s="58">
        <f t="shared" si="75"/>
        <v>8107434</v>
      </c>
      <c r="K290" s="59">
        <f t="shared" si="74"/>
        <v>0.1770581443369214</v>
      </c>
    </row>
    <row r="291" spans="1:11" s="10" customFormat="1" ht="12.75">
      <c r="A291" s="55" t="s">
        <v>52</v>
      </c>
      <c r="B291" s="56" t="s">
        <v>532</v>
      </c>
      <c r="C291" s="19" t="s">
        <v>533</v>
      </c>
      <c r="D291" s="20">
        <v>83809331</v>
      </c>
      <c r="E291" s="20">
        <v>83809331</v>
      </c>
      <c r="F291" s="20">
        <v>59630339</v>
      </c>
      <c r="G291" s="44">
        <f t="shared" si="71"/>
        <v>0.711499999922443</v>
      </c>
      <c r="H291" s="22">
        <f t="shared" si="72"/>
        <v>0.711499999922443</v>
      </c>
      <c r="I291" s="57">
        <f t="shared" si="73"/>
        <v>0</v>
      </c>
      <c r="J291" s="58">
        <f t="shared" si="75"/>
        <v>24178992</v>
      </c>
      <c r="K291" s="59">
        <f t="shared" si="74"/>
        <v>0.288500000077557</v>
      </c>
    </row>
    <row r="292" spans="1:11" s="10" customFormat="1" ht="12.75">
      <c r="A292" s="60"/>
      <c r="B292" s="61" t="s">
        <v>534</v>
      </c>
      <c r="C292" s="62"/>
      <c r="D292" s="63">
        <f>SUM(D285:D291)</f>
        <v>517982491</v>
      </c>
      <c r="E292" s="63">
        <f>SUM(E285:E291)</f>
        <v>519343596</v>
      </c>
      <c r="F292" s="63">
        <f>SUM(F285:F291)</f>
        <v>395852199</v>
      </c>
      <c r="G292" s="45">
        <f t="shared" si="71"/>
        <v>0.7642192658593164</v>
      </c>
      <c r="H292" s="30">
        <f t="shared" si="72"/>
        <v>0.7622163863170077</v>
      </c>
      <c r="I292" s="50">
        <f>SUM(I285:I291)</f>
        <v>0</v>
      </c>
      <c r="J292" s="77">
        <f>SUM(J285:J291)</f>
        <v>123491397</v>
      </c>
      <c r="K292" s="64">
        <f t="shared" si="74"/>
        <v>0.23778361368299225</v>
      </c>
    </row>
    <row r="293" spans="1:11" s="10" customFormat="1" ht="12.75">
      <c r="A293" s="55" t="s">
        <v>33</v>
      </c>
      <c r="B293" s="56" t="s">
        <v>535</v>
      </c>
      <c r="C293" s="19" t="s">
        <v>536</v>
      </c>
      <c r="D293" s="20">
        <v>86297784</v>
      </c>
      <c r="E293" s="20">
        <v>86297784</v>
      </c>
      <c r="F293" s="20">
        <v>59990038</v>
      </c>
      <c r="G293" s="44">
        <f t="shared" si="71"/>
        <v>0.6951515464174607</v>
      </c>
      <c r="H293" s="22">
        <f t="shared" si="72"/>
        <v>0.6951515464174607</v>
      </c>
      <c r="I293" s="57">
        <f t="shared" si="73"/>
        <v>0</v>
      </c>
      <c r="J293" s="58">
        <f aca="true" t="shared" si="76" ref="J293:J301">IF($F293&lt;=$E293,$E293-$F293,0)</f>
        <v>26307746</v>
      </c>
      <c r="K293" s="59">
        <f t="shared" si="74"/>
        <v>0.30484845358253926</v>
      </c>
    </row>
    <row r="294" spans="1:11" s="10" customFormat="1" ht="12.75">
      <c r="A294" s="55" t="s">
        <v>33</v>
      </c>
      <c r="B294" s="56" t="s">
        <v>537</v>
      </c>
      <c r="C294" s="19" t="s">
        <v>538</v>
      </c>
      <c r="D294" s="20">
        <v>79529656</v>
      </c>
      <c r="E294" s="20">
        <v>107143508</v>
      </c>
      <c r="F294" s="20">
        <v>101648707</v>
      </c>
      <c r="G294" s="44">
        <f t="shared" si="71"/>
        <v>1.2781233078639245</v>
      </c>
      <c r="H294" s="22">
        <f t="shared" si="72"/>
        <v>0.9487155022028959</v>
      </c>
      <c r="I294" s="57">
        <f t="shared" si="73"/>
        <v>0</v>
      </c>
      <c r="J294" s="58">
        <f t="shared" si="76"/>
        <v>5494801</v>
      </c>
      <c r="K294" s="59">
        <f t="shared" si="74"/>
        <v>0.05128449779710405</v>
      </c>
    </row>
    <row r="295" spans="1:11" s="10" customFormat="1" ht="12.75">
      <c r="A295" s="55" t="s">
        <v>33</v>
      </c>
      <c r="B295" s="56" t="s">
        <v>539</v>
      </c>
      <c r="C295" s="19" t="s">
        <v>540</v>
      </c>
      <c r="D295" s="20">
        <v>167579572</v>
      </c>
      <c r="E295" s="20">
        <v>164640154</v>
      </c>
      <c r="F295" s="20">
        <v>148330775</v>
      </c>
      <c r="G295" s="44">
        <f t="shared" si="71"/>
        <v>0.8851363756914238</v>
      </c>
      <c r="H295" s="22">
        <f t="shared" si="72"/>
        <v>0.9009392386744245</v>
      </c>
      <c r="I295" s="57">
        <f t="shared" si="73"/>
        <v>0</v>
      </c>
      <c r="J295" s="58">
        <f t="shared" si="76"/>
        <v>16309379</v>
      </c>
      <c r="K295" s="59">
        <f t="shared" si="74"/>
        <v>0.09906076132557554</v>
      </c>
    </row>
    <row r="296" spans="1:11" s="10" customFormat="1" ht="12.75">
      <c r="A296" s="55" t="s">
        <v>33</v>
      </c>
      <c r="B296" s="56" t="s">
        <v>541</v>
      </c>
      <c r="C296" s="19" t="s">
        <v>542</v>
      </c>
      <c r="D296" s="20">
        <v>41003084</v>
      </c>
      <c r="E296" s="20">
        <v>53903084</v>
      </c>
      <c r="F296" s="20">
        <v>44980371</v>
      </c>
      <c r="G296" s="44">
        <f t="shared" si="71"/>
        <v>1.0969997037296024</v>
      </c>
      <c r="H296" s="22">
        <f t="shared" si="72"/>
        <v>0.8344674861275099</v>
      </c>
      <c r="I296" s="57">
        <f t="shared" si="73"/>
        <v>0</v>
      </c>
      <c r="J296" s="58">
        <f t="shared" si="76"/>
        <v>8922713</v>
      </c>
      <c r="K296" s="59">
        <f t="shared" si="74"/>
        <v>0.16553251387249013</v>
      </c>
    </row>
    <row r="297" spans="1:11" s="10" customFormat="1" ht="12.75">
      <c r="A297" s="55" t="s">
        <v>33</v>
      </c>
      <c r="B297" s="56" t="s">
        <v>543</v>
      </c>
      <c r="C297" s="19" t="s">
        <v>544</v>
      </c>
      <c r="D297" s="20">
        <v>49538136</v>
      </c>
      <c r="E297" s="20">
        <v>49538136</v>
      </c>
      <c r="F297" s="20">
        <v>21473501</v>
      </c>
      <c r="G297" s="44">
        <f t="shared" si="71"/>
        <v>0.43347414202262274</v>
      </c>
      <c r="H297" s="22">
        <f t="shared" si="72"/>
        <v>0.43347414202262274</v>
      </c>
      <c r="I297" s="57">
        <f t="shared" si="73"/>
        <v>0</v>
      </c>
      <c r="J297" s="58">
        <f t="shared" si="76"/>
        <v>28064635</v>
      </c>
      <c r="K297" s="59">
        <f t="shared" si="74"/>
        <v>0.5665258579773773</v>
      </c>
    </row>
    <row r="298" spans="1:11" s="10" customFormat="1" ht="12.75">
      <c r="A298" s="55" t="s">
        <v>33</v>
      </c>
      <c r="B298" s="56" t="s">
        <v>545</v>
      </c>
      <c r="C298" s="19" t="s">
        <v>546</v>
      </c>
      <c r="D298" s="20">
        <v>68565168</v>
      </c>
      <c r="E298" s="20">
        <v>68565168</v>
      </c>
      <c r="F298" s="20">
        <v>33316404</v>
      </c>
      <c r="G298" s="44">
        <f t="shared" si="71"/>
        <v>0.4859085884541259</v>
      </c>
      <c r="H298" s="22">
        <f t="shared" si="72"/>
        <v>0.4859085884541259</v>
      </c>
      <c r="I298" s="57">
        <f t="shared" si="73"/>
        <v>0</v>
      </c>
      <c r="J298" s="58">
        <f t="shared" si="76"/>
        <v>35248764</v>
      </c>
      <c r="K298" s="59">
        <f t="shared" si="74"/>
        <v>0.5140914115458741</v>
      </c>
    </row>
    <row r="299" spans="1:11" s="10" customFormat="1" ht="12.75">
      <c r="A299" s="55" t="s">
        <v>33</v>
      </c>
      <c r="B299" s="56" t="s">
        <v>547</v>
      </c>
      <c r="C299" s="19" t="s">
        <v>548</v>
      </c>
      <c r="D299" s="20">
        <v>83275810</v>
      </c>
      <c r="E299" s="20">
        <v>83275810</v>
      </c>
      <c r="F299" s="20">
        <v>72538791</v>
      </c>
      <c r="G299" s="44">
        <f t="shared" si="71"/>
        <v>0.8710667719713564</v>
      </c>
      <c r="H299" s="22">
        <f t="shared" si="72"/>
        <v>0.8710667719713564</v>
      </c>
      <c r="I299" s="57">
        <f t="shared" si="73"/>
        <v>0</v>
      </c>
      <c r="J299" s="58">
        <f t="shared" si="76"/>
        <v>10737019</v>
      </c>
      <c r="K299" s="59">
        <f t="shared" si="74"/>
        <v>0.1289332280286436</v>
      </c>
    </row>
    <row r="300" spans="1:11" s="10" customFormat="1" ht="12.75">
      <c r="A300" s="55" t="s">
        <v>33</v>
      </c>
      <c r="B300" s="56" t="s">
        <v>549</v>
      </c>
      <c r="C300" s="19" t="s">
        <v>550</v>
      </c>
      <c r="D300" s="20">
        <v>103369</v>
      </c>
      <c r="E300" s="20">
        <v>103369</v>
      </c>
      <c r="F300" s="20">
        <v>82635607</v>
      </c>
      <c r="G300" s="44">
        <f t="shared" si="71"/>
        <v>799.423492536447</v>
      </c>
      <c r="H300" s="22">
        <f t="shared" si="72"/>
        <v>799.423492536447</v>
      </c>
      <c r="I300" s="57">
        <f t="shared" si="73"/>
        <v>-82532238</v>
      </c>
      <c r="J300" s="58">
        <f t="shared" si="76"/>
        <v>0</v>
      </c>
      <c r="K300" s="59">
        <f t="shared" si="74"/>
        <v>-798.423492536447</v>
      </c>
    </row>
    <row r="301" spans="1:11" s="10" customFormat="1" ht="12.75">
      <c r="A301" s="55" t="s">
        <v>52</v>
      </c>
      <c r="B301" s="56" t="s">
        <v>551</v>
      </c>
      <c r="C301" s="19" t="s">
        <v>552</v>
      </c>
      <c r="D301" s="20">
        <v>54204780</v>
      </c>
      <c r="E301" s="20">
        <v>54204780</v>
      </c>
      <c r="F301" s="20">
        <v>47490304</v>
      </c>
      <c r="G301" s="44">
        <f t="shared" si="71"/>
        <v>0.8761276035065542</v>
      </c>
      <c r="H301" s="22">
        <f t="shared" si="72"/>
        <v>0.8761276035065542</v>
      </c>
      <c r="I301" s="57">
        <f t="shared" si="73"/>
        <v>0</v>
      </c>
      <c r="J301" s="58">
        <f t="shared" si="76"/>
        <v>6714476</v>
      </c>
      <c r="K301" s="59">
        <f t="shared" si="74"/>
        <v>0.12387239649344578</v>
      </c>
    </row>
    <row r="302" spans="1:11" s="10" customFormat="1" ht="12.75">
      <c r="A302" s="60"/>
      <c r="B302" s="61" t="s">
        <v>553</v>
      </c>
      <c r="C302" s="62"/>
      <c r="D302" s="63">
        <f>SUM(D293:D301)</f>
        <v>630097359</v>
      </c>
      <c r="E302" s="63">
        <f>SUM(E293:E301)</f>
        <v>667671793</v>
      </c>
      <c r="F302" s="63">
        <f>SUM(F293:F301)</f>
        <v>612404498</v>
      </c>
      <c r="G302" s="45">
        <f t="shared" si="71"/>
        <v>0.9719204330135909</v>
      </c>
      <c r="H302" s="30">
        <f t="shared" si="72"/>
        <v>0.9172238582198124</v>
      </c>
      <c r="I302" s="50">
        <f>SUM(I293:I301)</f>
        <v>-82532238</v>
      </c>
      <c r="J302" s="77">
        <f>SUM(J293:J301)</f>
        <v>137799533</v>
      </c>
      <c r="K302" s="64">
        <f t="shared" si="74"/>
        <v>0.0827761417801875</v>
      </c>
    </row>
    <row r="303" spans="1:11" s="10" customFormat="1" ht="12.75">
      <c r="A303" s="55" t="s">
        <v>33</v>
      </c>
      <c r="B303" s="56" t="s">
        <v>554</v>
      </c>
      <c r="C303" s="19" t="s">
        <v>555</v>
      </c>
      <c r="D303" s="20">
        <v>20045599</v>
      </c>
      <c r="E303" s="20">
        <v>26712477</v>
      </c>
      <c r="F303" s="20">
        <v>18826565</v>
      </c>
      <c r="G303" s="44">
        <f t="shared" si="71"/>
        <v>0.9391869507117248</v>
      </c>
      <c r="H303" s="22">
        <f t="shared" si="72"/>
        <v>0.7047854453931771</v>
      </c>
      <c r="I303" s="57">
        <f t="shared" si="73"/>
        <v>0</v>
      </c>
      <c r="J303" s="58">
        <f aca="true" t="shared" si="77" ref="J303:J309">IF($F303&lt;=$E303,$E303-$F303,0)</f>
        <v>7885912</v>
      </c>
      <c r="K303" s="59">
        <f t="shared" si="74"/>
        <v>0.2952145546068229</v>
      </c>
    </row>
    <row r="304" spans="1:11" s="10" customFormat="1" ht="12.75">
      <c r="A304" s="55" t="s">
        <v>33</v>
      </c>
      <c r="B304" s="56" t="s">
        <v>556</v>
      </c>
      <c r="C304" s="19" t="s">
        <v>557</v>
      </c>
      <c r="D304" s="20">
        <v>145952962</v>
      </c>
      <c r="E304" s="20">
        <v>145952962</v>
      </c>
      <c r="F304" s="20">
        <v>136243110</v>
      </c>
      <c r="G304" s="44">
        <f t="shared" si="71"/>
        <v>0.933472730755543</v>
      </c>
      <c r="H304" s="22">
        <f t="shared" si="72"/>
        <v>0.933472730755543</v>
      </c>
      <c r="I304" s="57">
        <f t="shared" si="73"/>
        <v>0</v>
      </c>
      <c r="J304" s="58">
        <f t="shared" si="77"/>
        <v>9709852</v>
      </c>
      <c r="K304" s="59">
        <f t="shared" si="74"/>
        <v>0.066527269244457</v>
      </c>
    </row>
    <row r="305" spans="1:11" s="10" customFormat="1" ht="12.75">
      <c r="A305" s="55" t="s">
        <v>33</v>
      </c>
      <c r="B305" s="56" t="s">
        <v>558</v>
      </c>
      <c r="C305" s="19" t="s">
        <v>559</v>
      </c>
      <c r="D305" s="20">
        <v>418696821</v>
      </c>
      <c r="E305" s="20">
        <v>550397837</v>
      </c>
      <c r="F305" s="20">
        <v>420911487</v>
      </c>
      <c r="G305" s="44">
        <f t="shared" si="71"/>
        <v>1.005289426355592</v>
      </c>
      <c r="H305" s="22">
        <f t="shared" si="72"/>
        <v>0.7647404453735163</v>
      </c>
      <c r="I305" s="57">
        <f t="shared" si="73"/>
        <v>0</v>
      </c>
      <c r="J305" s="58">
        <f t="shared" si="77"/>
        <v>129486350</v>
      </c>
      <c r="K305" s="59">
        <f t="shared" si="74"/>
        <v>0.23525955462648376</v>
      </c>
    </row>
    <row r="306" spans="1:11" s="10" customFormat="1" ht="12.75">
      <c r="A306" s="55" t="s">
        <v>33</v>
      </c>
      <c r="B306" s="56" t="s">
        <v>560</v>
      </c>
      <c r="C306" s="19" t="s">
        <v>561</v>
      </c>
      <c r="D306" s="20">
        <v>31526481</v>
      </c>
      <c r="E306" s="20">
        <v>31526481</v>
      </c>
      <c r="F306" s="20">
        <v>20296633</v>
      </c>
      <c r="G306" s="44">
        <f t="shared" si="71"/>
        <v>0.6437963374345522</v>
      </c>
      <c r="H306" s="22">
        <f t="shared" si="72"/>
        <v>0.6437963374345522</v>
      </c>
      <c r="I306" s="57">
        <f t="shared" si="73"/>
        <v>0</v>
      </c>
      <c r="J306" s="58">
        <f t="shared" si="77"/>
        <v>11229848</v>
      </c>
      <c r="K306" s="59">
        <f t="shared" si="74"/>
        <v>0.3562036625654478</v>
      </c>
    </row>
    <row r="307" spans="1:11" s="10" customFormat="1" ht="12.75">
      <c r="A307" s="55" t="s">
        <v>33</v>
      </c>
      <c r="B307" s="56" t="s">
        <v>562</v>
      </c>
      <c r="C307" s="19" t="s">
        <v>563</v>
      </c>
      <c r="D307" s="20">
        <v>161318000</v>
      </c>
      <c r="E307" s="20">
        <v>161318000</v>
      </c>
      <c r="F307" s="20">
        <v>105341304</v>
      </c>
      <c r="G307" s="44">
        <f t="shared" si="71"/>
        <v>0.6530040293085706</v>
      </c>
      <c r="H307" s="22">
        <f t="shared" si="72"/>
        <v>0.6530040293085706</v>
      </c>
      <c r="I307" s="57">
        <f t="shared" si="73"/>
        <v>0</v>
      </c>
      <c r="J307" s="58">
        <f t="shared" si="77"/>
        <v>55976696</v>
      </c>
      <c r="K307" s="59">
        <f t="shared" si="74"/>
        <v>0.34699597069142935</v>
      </c>
    </row>
    <row r="308" spans="1:11" s="10" customFormat="1" ht="12.75">
      <c r="A308" s="55" t="s">
        <v>33</v>
      </c>
      <c r="B308" s="56" t="s">
        <v>564</v>
      </c>
      <c r="C308" s="19" t="s">
        <v>565</v>
      </c>
      <c r="D308" s="20">
        <v>55294801</v>
      </c>
      <c r="E308" s="20">
        <v>55294801</v>
      </c>
      <c r="F308" s="20">
        <v>45759638</v>
      </c>
      <c r="G308" s="44">
        <f t="shared" si="71"/>
        <v>0.827557693896032</v>
      </c>
      <c r="H308" s="22">
        <f t="shared" si="72"/>
        <v>0.827557693896032</v>
      </c>
      <c r="I308" s="57">
        <f t="shared" si="73"/>
        <v>0</v>
      </c>
      <c r="J308" s="58">
        <f t="shared" si="77"/>
        <v>9535163</v>
      </c>
      <c r="K308" s="59">
        <f t="shared" si="74"/>
        <v>0.17244230610396807</v>
      </c>
    </row>
    <row r="309" spans="1:11" s="10" customFormat="1" ht="12.75">
      <c r="A309" s="55" t="s">
        <v>52</v>
      </c>
      <c r="B309" s="56" t="s">
        <v>566</v>
      </c>
      <c r="C309" s="19" t="s">
        <v>567</v>
      </c>
      <c r="D309" s="20">
        <v>57959543</v>
      </c>
      <c r="E309" s="20">
        <v>57959543</v>
      </c>
      <c r="F309" s="20">
        <v>53708313</v>
      </c>
      <c r="G309" s="44">
        <f t="shared" si="71"/>
        <v>0.9266517681134926</v>
      </c>
      <c r="H309" s="22">
        <f t="shared" si="72"/>
        <v>0.9266517681134926</v>
      </c>
      <c r="I309" s="57">
        <f t="shared" si="73"/>
        <v>0</v>
      </c>
      <c r="J309" s="58">
        <f t="shared" si="77"/>
        <v>4251230</v>
      </c>
      <c r="K309" s="59">
        <f t="shared" si="74"/>
        <v>0.07334823188650745</v>
      </c>
    </row>
    <row r="310" spans="1:11" s="10" customFormat="1" ht="12.75">
      <c r="A310" s="60"/>
      <c r="B310" s="61" t="s">
        <v>568</v>
      </c>
      <c r="C310" s="62"/>
      <c r="D310" s="63">
        <f>SUM(D303:D309)</f>
        <v>890794207</v>
      </c>
      <c r="E310" s="63">
        <f>SUM(E303:E309)</f>
        <v>1029162101</v>
      </c>
      <c r="F310" s="63">
        <f>SUM(F303:F309)</f>
        <v>801087050</v>
      </c>
      <c r="G310" s="45">
        <f t="shared" si="71"/>
        <v>0.8992953071595357</v>
      </c>
      <c r="H310" s="30">
        <f t="shared" si="72"/>
        <v>0.7783876312794771</v>
      </c>
      <c r="I310" s="50">
        <f>SUM(I303:I309)</f>
        <v>0</v>
      </c>
      <c r="J310" s="77">
        <f>SUM(J303:J309)</f>
        <v>228075051</v>
      </c>
      <c r="K310" s="64">
        <f t="shared" si="74"/>
        <v>0.22161236872052287</v>
      </c>
    </row>
    <row r="311" spans="1:11" s="10" customFormat="1" ht="12.75">
      <c r="A311" s="55" t="s">
        <v>33</v>
      </c>
      <c r="B311" s="56" t="s">
        <v>569</v>
      </c>
      <c r="C311" s="19" t="s">
        <v>570</v>
      </c>
      <c r="D311" s="20">
        <v>1371847468</v>
      </c>
      <c r="E311" s="20">
        <v>1424615085</v>
      </c>
      <c r="F311" s="20">
        <v>1192396769</v>
      </c>
      <c r="G311" s="44">
        <f t="shared" si="71"/>
        <v>0.8691904871453245</v>
      </c>
      <c r="H311" s="22">
        <f t="shared" si="72"/>
        <v>0.8369957482234578</v>
      </c>
      <c r="I311" s="57">
        <f>IF($F311&gt;$E311,$E311-$F311,0)</f>
        <v>0</v>
      </c>
      <c r="J311" s="58">
        <f>IF($F311&lt;=$E311,$E311-$F311,0)</f>
        <v>232218316</v>
      </c>
      <c r="K311" s="59">
        <f t="shared" si="74"/>
        <v>0.16300425177654215</v>
      </c>
    </row>
    <row r="312" spans="1:11" s="10" customFormat="1" ht="12.75">
      <c r="A312" s="55" t="s">
        <v>33</v>
      </c>
      <c r="B312" s="56" t="s">
        <v>571</v>
      </c>
      <c r="C312" s="19" t="s">
        <v>572</v>
      </c>
      <c r="D312" s="20">
        <v>81381000</v>
      </c>
      <c r="E312" s="20">
        <v>81381000</v>
      </c>
      <c r="F312" s="20">
        <v>80049964</v>
      </c>
      <c r="G312" s="44">
        <f t="shared" si="71"/>
        <v>0.9836443887393863</v>
      </c>
      <c r="H312" s="22">
        <f t="shared" si="72"/>
        <v>0.9836443887393863</v>
      </c>
      <c r="I312" s="57">
        <f>IF($F312&gt;$E312,$E312-$F312,0)</f>
        <v>0</v>
      </c>
      <c r="J312" s="58">
        <f>IF($F312&lt;=$E312,$E312-$F312,0)</f>
        <v>1331036</v>
      </c>
      <c r="K312" s="59">
        <f t="shared" si="74"/>
        <v>0.016355611260613658</v>
      </c>
    </row>
    <row r="313" spans="1:11" s="10" customFormat="1" ht="12.75">
      <c r="A313" s="55" t="s">
        <v>33</v>
      </c>
      <c r="B313" s="56" t="s">
        <v>573</v>
      </c>
      <c r="C313" s="19" t="s">
        <v>574</v>
      </c>
      <c r="D313" s="20">
        <v>151016088</v>
      </c>
      <c r="E313" s="20">
        <v>151016088</v>
      </c>
      <c r="F313" s="20">
        <v>155000497</v>
      </c>
      <c r="G313" s="44">
        <f t="shared" si="71"/>
        <v>1.0263840035374245</v>
      </c>
      <c r="H313" s="22">
        <f t="shared" si="72"/>
        <v>1.0263840035374245</v>
      </c>
      <c r="I313" s="57">
        <f>IF($F313&gt;$E313,$E313-$F313,0)</f>
        <v>-3984409</v>
      </c>
      <c r="J313" s="58">
        <f>IF($F313&lt;=$E313,$E313-$F313,0)</f>
        <v>0</v>
      </c>
      <c r="K313" s="59">
        <f t="shared" si="74"/>
        <v>-0.026384003537424438</v>
      </c>
    </row>
    <row r="314" spans="1:11" s="10" customFormat="1" ht="12.75">
      <c r="A314" s="55" t="s">
        <v>33</v>
      </c>
      <c r="B314" s="56" t="s">
        <v>575</v>
      </c>
      <c r="C314" s="19" t="s">
        <v>576</v>
      </c>
      <c r="D314" s="20">
        <v>184787027</v>
      </c>
      <c r="E314" s="20">
        <v>178001620</v>
      </c>
      <c r="F314" s="20">
        <v>142174857</v>
      </c>
      <c r="G314" s="44">
        <f t="shared" si="71"/>
        <v>0.7693984762252818</v>
      </c>
      <c r="H314" s="22">
        <f t="shared" si="72"/>
        <v>0.7987278823642167</v>
      </c>
      <c r="I314" s="57">
        <f>IF($F314&gt;$E314,$E314-$F314,0)</f>
        <v>0</v>
      </c>
      <c r="J314" s="58">
        <f>IF($F314&lt;=$E314,$E314-$F314,0)</f>
        <v>35826763</v>
      </c>
      <c r="K314" s="59">
        <f t="shared" si="74"/>
        <v>0.20127211763578332</v>
      </c>
    </row>
    <row r="315" spans="1:11" s="10" customFormat="1" ht="12.75">
      <c r="A315" s="55" t="s">
        <v>52</v>
      </c>
      <c r="B315" s="56" t="s">
        <v>577</v>
      </c>
      <c r="C315" s="19" t="s">
        <v>578</v>
      </c>
      <c r="D315" s="20">
        <v>120074990</v>
      </c>
      <c r="E315" s="20">
        <v>120027250</v>
      </c>
      <c r="F315" s="20">
        <v>93602092</v>
      </c>
      <c r="G315" s="44">
        <f t="shared" si="71"/>
        <v>0.7795302918617774</v>
      </c>
      <c r="H315" s="22">
        <f t="shared" si="72"/>
        <v>0.7798403445884163</v>
      </c>
      <c r="I315" s="57">
        <f>IF($F315&gt;$E315,$E315-$F315,0)</f>
        <v>0</v>
      </c>
      <c r="J315" s="58">
        <f>IF($F315&lt;=$E315,$E315-$F315,0)</f>
        <v>26425158</v>
      </c>
      <c r="K315" s="59">
        <f t="shared" si="74"/>
        <v>0.2201596554115836</v>
      </c>
    </row>
    <row r="316" spans="1:11" s="10" customFormat="1" ht="12.75">
      <c r="A316" s="60"/>
      <c r="B316" s="61" t="s">
        <v>579</v>
      </c>
      <c r="C316" s="62"/>
      <c r="D316" s="63">
        <f>SUM(D311:D315)</f>
        <v>1909106573</v>
      </c>
      <c r="E316" s="63">
        <f>SUM(E311:E315)</f>
        <v>1955041043</v>
      </c>
      <c r="F316" s="63">
        <f>SUM(F311:F315)</f>
        <v>1663224179</v>
      </c>
      <c r="G316" s="45">
        <f t="shared" si="71"/>
        <v>0.8712055170321809</v>
      </c>
      <c r="H316" s="30">
        <f t="shared" si="72"/>
        <v>0.85073619551628</v>
      </c>
      <c r="I316" s="50">
        <f>SUM(I311:I315)</f>
        <v>-3984409</v>
      </c>
      <c r="J316" s="77">
        <f>SUM(J311:J315)</f>
        <v>295801273</v>
      </c>
      <c r="K316" s="64">
        <f t="shared" si="74"/>
        <v>0.14926380448371998</v>
      </c>
    </row>
    <row r="317" spans="1:11" s="10" customFormat="1" ht="12.75">
      <c r="A317" s="68"/>
      <c r="B317" s="69" t="s">
        <v>580</v>
      </c>
      <c r="C317" s="70"/>
      <c r="D317" s="71">
        <f>SUM(D280:D283,D285:D291,D293:D301,D303:D309,D311:D315)</f>
        <v>4483896504</v>
      </c>
      <c r="E317" s="71">
        <f>SUM(E280:E283,E285:E291,E293:E301,E303:E309,E311:E315)</f>
        <v>4718867143</v>
      </c>
      <c r="F317" s="71">
        <f>SUM(F280:F283,F285:F291,F293:F301,F303:F309,F311:F315)</f>
        <v>4056753091</v>
      </c>
      <c r="G317" s="72">
        <f t="shared" si="71"/>
        <v>0.904738342506578</v>
      </c>
      <c r="H317" s="73">
        <f t="shared" si="72"/>
        <v>0.85968792255951</v>
      </c>
      <c r="I317" s="50">
        <f>I316+I310+I302+I292+I284</f>
        <v>-146152313</v>
      </c>
      <c r="J317" s="77">
        <f>J316+J310+J302+J292+J284</f>
        <v>808266365</v>
      </c>
      <c r="K317" s="74">
        <f t="shared" si="74"/>
        <v>0.14031207744049004</v>
      </c>
    </row>
    <row r="318" spans="1:11" s="10" customFormat="1" ht="12.75">
      <c r="A318" s="52"/>
      <c r="B318" s="46"/>
      <c r="C318" s="13"/>
      <c r="D318" s="65"/>
      <c r="E318" s="65"/>
      <c r="F318" s="65"/>
      <c r="G318" s="44"/>
      <c r="H318" s="22"/>
      <c r="I318" s="66"/>
      <c r="J318" s="67"/>
      <c r="K318" s="59"/>
    </row>
    <row r="319" spans="1:11" s="10" customFormat="1" ht="12.75">
      <c r="A319" s="52"/>
      <c r="B319" s="53" t="s">
        <v>581</v>
      </c>
      <c r="C319" s="12"/>
      <c r="D319" s="65"/>
      <c r="E319" s="65"/>
      <c r="F319" s="65"/>
      <c r="G319" s="44"/>
      <c r="H319" s="22"/>
      <c r="I319" s="66"/>
      <c r="J319" s="67"/>
      <c r="K319" s="59"/>
    </row>
    <row r="320" spans="1:11" s="10" customFormat="1" ht="12.75">
      <c r="A320" s="55" t="s">
        <v>27</v>
      </c>
      <c r="B320" s="56" t="s">
        <v>582</v>
      </c>
      <c r="C320" s="19" t="s">
        <v>583</v>
      </c>
      <c r="D320" s="20">
        <v>24362424954</v>
      </c>
      <c r="E320" s="20">
        <v>24436318002</v>
      </c>
      <c r="F320" s="20">
        <v>22576929676</v>
      </c>
      <c r="G320" s="44">
        <f aca="true" t="shared" si="78" ref="G320:G357">IF($D320=0,0,$F320/$D320)</f>
        <v>0.9267111019789167</v>
      </c>
      <c r="H320" s="22">
        <f aca="true" t="shared" si="79" ref="H320:H357">IF($E320=0,0,$F320/$E320)</f>
        <v>0.9239088177749276</v>
      </c>
      <c r="I320" s="57">
        <f>IF($F320&gt;$E320,$E320-$F320,0)</f>
        <v>0</v>
      </c>
      <c r="J320" s="58">
        <f>IF($F320&lt;=$E320,$E320-$F320,0)</f>
        <v>1859388326</v>
      </c>
      <c r="K320" s="59">
        <f aca="true" t="shared" si="80" ref="K320:K357">IF($E320=0,0,($E320-$F320)/$E320)</f>
        <v>0.07609118222507244</v>
      </c>
    </row>
    <row r="321" spans="1:11" s="10" customFormat="1" ht="12.75">
      <c r="A321" s="60"/>
      <c r="B321" s="61" t="s">
        <v>32</v>
      </c>
      <c r="C321" s="62"/>
      <c r="D321" s="63">
        <f>D320</f>
        <v>24362424954</v>
      </c>
      <c r="E321" s="63">
        <f>E320</f>
        <v>24436318002</v>
      </c>
      <c r="F321" s="63">
        <f>F320</f>
        <v>22576929676</v>
      </c>
      <c r="G321" s="45">
        <f t="shared" si="78"/>
        <v>0.9267111019789167</v>
      </c>
      <c r="H321" s="30">
        <f t="shared" si="79"/>
        <v>0.9239088177749276</v>
      </c>
      <c r="I321" s="50">
        <f>SUM(I320)</f>
        <v>0</v>
      </c>
      <c r="J321" s="77">
        <f>SUM(J320)</f>
        <v>1859388326</v>
      </c>
      <c r="K321" s="64">
        <f t="shared" si="80"/>
        <v>0.07609118222507244</v>
      </c>
    </row>
    <row r="322" spans="1:11" s="10" customFormat="1" ht="12.75">
      <c r="A322" s="55" t="s">
        <v>33</v>
      </c>
      <c r="B322" s="56" t="s">
        <v>584</v>
      </c>
      <c r="C322" s="19" t="s">
        <v>585</v>
      </c>
      <c r="D322" s="20">
        <v>191038160</v>
      </c>
      <c r="E322" s="20">
        <v>208610854</v>
      </c>
      <c r="F322" s="20">
        <v>184530092</v>
      </c>
      <c r="G322" s="44">
        <f t="shared" si="78"/>
        <v>0.9659331517849628</v>
      </c>
      <c r="H322" s="22">
        <f t="shared" si="79"/>
        <v>0.8845661117901372</v>
      </c>
      <c r="I322" s="57">
        <f aca="true" t="shared" si="81" ref="I322:I327">IF($F322&gt;$E322,$E322-$F322,0)</f>
        <v>0</v>
      </c>
      <c r="J322" s="58">
        <f aca="true" t="shared" si="82" ref="J322:J327">IF($F322&lt;=$E322,$E322-$F322,0)</f>
        <v>24080762</v>
      </c>
      <c r="K322" s="59">
        <f t="shared" si="80"/>
        <v>0.11543388820986275</v>
      </c>
    </row>
    <row r="323" spans="1:11" s="10" customFormat="1" ht="12.75">
      <c r="A323" s="55" t="s">
        <v>33</v>
      </c>
      <c r="B323" s="56" t="s">
        <v>586</v>
      </c>
      <c r="C323" s="19" t="s">
        <v>587</v>
      </c>
      <c r="D323" s="20">
        <v>169852000</v>
      </c>
      <c r="E323" s="20">
        <v>168354000</v>
      </c>
      <c r="F323" s="20">
        <v>171388485</v>
      </c>
      <c r="G323" s="44">
        <f t="shared" si="78"/>
        <v>1.0090460224195181</v>
      </c>
      <c r="H323" s="22">
        <f t="shared" si="79"/>
        <v>1.018024430663958</v>
      </c>
      <c r="I323" s="57">
        <f t="shared" si="81"/>
        <v>-3034485</v>
      </c>
      <c r="J323" s="58">
        <f t="shared" si="82"/>
        <v>0</v>
      </c>
      <c r="K323" s="59">
        <f t="shared" si="80"/>
        <v>-0.018024430663958087</v>
      </c>
    </row>
    <row r="324" spans="1:11" s="10" customFormat="1" ht="12.75">
      <c r="A324" s="55" t="s">
        <v>33</v>
      </c>
      <c r="B324" s="56" t="s">
        <v>588</v>
      </c>
      <c r="C324" s="19" t="s">
        <v>589</v>
      </c>
      <c r="D324" s="20">
        <v>191567025</v>
      </c>
      <c r="E324" s="20">
        <v>193784340</v>
      </c>
      <c r="F324" s="20">
        <v>182169121</v>
      </c>
      <c r="G324" s="44">
        <f t="shared" si="78"/>
        <v>0.9509419536060552</v>
      </c>
      <c r="H324" s="22">
        <f t="shared" si="79"/>
        <v>0.9400611060728643</v>
      </c>
      <c r="I324" s="57">
        <f t="shared" si="81"/>
        <v>0</v>
      </c>
      <c r="J324" s="58">
        <f t="shared" si="82"/>
        <v>11615219</v>
      </c>
      <c r="K324" s="59">
        <f t="shared" si="80"/>
        <v>0.0599388939271357</v>
      </c>
    </row>
    <row r="325" spans="1:11" s="10" customFormat="1" ht="12.75">
      <c r="A325" s="55" t="s">
        <v>33</v>
      </c>
      <c r="B325" s="56" t="s">
        <v>590</v>
      </c>
      <c r="C325" s="19" t="s">
        <v>591</v>
      </c>
      <c r="D325" s="20">
        <v>711341187</v>
      </c>
      <c r="E325" s="20">
        <v>723455932</v>
      </c>
      <c r="F325" s="20">
        <v>671804256</v>
      </c>
      <c r="G325" s="44">
        <f t="shared" si="78"/>
        <v>0.9444191736362934</v>
      </c>
      <c r="H325" s="22">
        <f t="shared" si="79"/>
        <v>0.9286042539492233</v>
      </c>
      <c r="I325" s="57">
        <f t="shared" si="81"/>
        <v>0</v>
      </c>
      <c r="J325" s="58">
        <f t="shared" si="82"/>
        <v>51651676</v>
      </c>
      <c r="K325" s="59">
        <f t="shared" si="80"/>
        <v>0.07139574605077673</v>
      </c>
    </row>
    <row r="326" spans="1:11" s="10" customFormat="1" ht="12.75">
      <c r="A326" s="55" t="s">
        <v>33</v>
      </c>
      <c r="B326" s="56" t="s">
        <v>592</v>
      </c>
      <c r="C326" s="19" t="s">
        <v>593</v>
      </c>
      <c r="D326" s="20">
        <v>430479736</v>
      </c>
      <c r="E326" s="20">
        <v>427628724</v>
      </c>
      <c r="F326" s="20">
        <v>376307140</v>
      </c>
      <c r="G326" s="44">
        <f t="shared" si="78"/>
        <v>0.8741576165620023</v>
      </c>
      <c r="H326" s="22">
        <f t="shared" si="79"/>
        <v>0.8799856484851097</v>
      </c>
      <c r="I326" s="57">
        <f t="shared" si="81"/>
        <v>0</v>
      </c>
      <c r="J326" s="58">
        <f t="shared" si="82"/>
        <v>51321584</v>
      </c>
      <c r="K326" s="59">
        <f t="shared" si="80"/>
        <v>0.12001435151489029</v>
      </c>
    </row>
    <row r="327" spans="1:11" s="10" customFormat="1" ht="12.75">
      <c r="A327" s="55" t="s">
        <v>52</v>
      </c>
      <c r="B327" s="56" t="s">
        <v>594</v>
      </c>
      <c r="C327" s="19" t="s">
        <v>595</v>
      </c>
      <c r="D327" s="20">
        <v>248470930</v>
      </c>
      <c r="E327" s="20">
        <v>261636930</v>
      </c>
      <c r="F327" s="20">
        <v>253346805</v>
      </c>
      <c r="G327" s="44">
        <f t="shared" si="78"/>
        <v>1.019623522961016</v>
      </c>
      <c r="H327" s="22">
        <f t="shared" si="79"/>
        <v>0.9683143927732221</v>
      </c>
      <c r="I327" s="57">
        <f t="shared" si="81"/>
        <v>0</v>
      </c>
      <c r="J327" s="58">
        <f t="shared" si="82"/>
        <v>8290125</v>
      </c>
      <c r="K327" s="59">
        <f t="shared" si="80"/>
        <v>0.03168560722677796</v>
      </c>
    </row>
    <row r="328" spans="1:11" s="10" customFormat="1" ht="12.75">
      <c r="A328" s="60"/>
      <c r="B328" s="61" t="s">
        <v>596</v>
      </c>
      <c r="C328" s="62"/>
      <c r="D328" s="63">
        <f>SUM(D322:D327)</f>
        <v>1942749038</v>
      </c>
      <c r="E328" s="63">
        <f>SUM(E322:E327)</f>
        <v>1983470780</v>
      </c>
      <c r="F328" s="63">
        <f>SUM(F322:F327)</f>
        <v>1839545899</v>
      </c>
      <c r="G328" s="45">
        <f t="shared" si="78"/>
        <v>0.9468777814419899</v>
      </c>
      <c r="H328" s="30">
        <f t="shared" si="79"/>
        <v>0.9274378617264026</v>
      </c>
      <c r="I328" s="50">
        <f>SUM(I322:I327)</f>
        <v>-3034485</v>
      </c>
      <c r="J328" s="77">
        <f>SUM(J322:J327)</f>
        <v>146959366</v>
      </c>
      <c r="K328" s="64">
        <f t="shared" si="80"/>
        <v>0.07256213827359735</v>
      </c>
    </row>
    <row r="329" spans="1:11" s="10" customFormat="1" ht="12.75">
      <c r="A329" s="55" t="s">
        <v>33</v>
      </c>
      <c r="B329" s="56" t="s">
        <v>597</v>
      </c>
      <c r="C329" s="19" t="s">
        <v>598</v>
      </c>
      <c r="D329" s="20">
        <v>332648323</v>
      </c>
      <c r="E329" s="20">
        <v>332648323</v>
      </c>
      <c r="F329" s="20">
        <v>318297224</v>
      </c>
      <c r="G329" s="44">
        <f t="shared" si="78"/>
        <v>0.9568580449449613</v>
      </c>
      <c r="H329" s="22">
        <f t="shared" si="79"/>
        <v>0.9568580449449613</v>
      </c>
      <c r="I329" s="57">
        <f aca="true" t="shared" si="83" ref="I329:I334">IF($F329&gt;$E329,$E329-$F329,0)</f>
        <v>0</v>
      </c>
      <c r="J329" s="58">
        <f aca="true" t="shared" si="84" ref="J329:J334">IF($F329&lt;=$E329,$E329-$F329,0)</f>
        <v>14351099</v>
      </c>
      <c r="K329" s="59">
        <f t="shared" si="80"/>
        <v>0.04314195505503871</v>
      </c>
    </row>
    <row r="330" spans="1:11" s="10" customFormat="1" ht="12.75">
      <c r="A330" s="55" t="s">
        <v>33</v>
      </c>
      <c r="B330" s="56" t="s">
        <v>599</v>
      </c>
      <c r="C330" s="19" t="s">
        <v>600</v>
      </c>
      <c r="D330" s="20">
        <v>1324055007</v>
      </c>
      <c r="E330" s="20">
        <v>1345429813</v>
      </c>
      <c r="F330" s="20">
        <v>1293759271</v>
      </c>
      <c r="G330" s="44">
        <f t="shared" si="78"/>
        <v>0.9771189747859169</v>
      </c>
      <c r="H330" s="22">
        <f t="shared" si="79"/>
        <v>0.9615955128236778</v>
      </c>
      <c r="I330" s="57">
        <f t="shared" si="83"/>
        <v>0</v>
      </c>
      <c r="J330" s="58">
        <f t="shared" si="84"/>
        <v>51670542</v>
      </c>
      <c r="K330" s="59">
        <f t="shared" si="80"/>
        <v>0.038404487176322145</v>
      </c>
    </row>
    <row r="331" spans="1:11" s="10" customFormat="1" ht="12.75">
      <c r="A331" s="55" t="s">
        <v>33</v>
      </c>
      <c r="B331" s="56" t="s">
        <v>601</v>
      </c>
      <c r="C331" s="19" t="s">
        <v>602</v>
      </c>
      <c r="D331" s="20">
        <v>891306452</v>
      </c>
      <c r="E331" s="20">
        <v>931090161</v>
      </c>
      <c r="F331" s="20">
        <v>730290958</v>
      </c>
      <c r="G331" s="44">
        <f t="shared" si="78"/>
        <v>0.8193488966239414</v>
      </c>
      <c r="H331" s="22">
        <f t="shared" si="79"/>
        <v>0.7843396790012906</v>
      </c>
      <c r="I331" s="57">
        <f t="shared" si="83"/>
        <v>0</v>
      </c>
      <c r="J331" s="58">
        <f t="shared" si="84"/>
        <v>200799203</v>
      </c>
      <c r="K331" s="59">
        <f t="shared" si="80"/>
        <v>0.21566032099870938</v>
      </c>
    </row>
    <row r="332" spans="1:11" s="10" customFormat="1" ht="12.75">
      <c r="A332" s="55" t="s">
        <v>33</v>
      </c>
      <c r="B332" s="56" t="s">
        <v>603</v>
      </c>
      <c r="C332" s="19" t="s">
        <v>604</v>
      </c>
      <c r="D332" s="20">
        <v>686469345</v>
      </c>
      <c r="E332" s="20">
        <v>685613271</v>
      </c>
      <c r="F332" s="20">
        <v>630425584</v>
      </c>
      <c r="G332" s="44">
        <f t="shared" si="78"/>
        <v>0.9183594119559702</v>
      </c>
      <c r="H332" s="22">
        <f t="shared" si="79"/>
        <v>0.9195060986501821</v>
      </c>
      <c r="I332" s="57">
        <f t="shared" si="83"/>
        <v>0</v>
      </c>
      <c r="J332" s="58">
        <f t="shared" si="84"/>
        <v>55187687</v>
      </c>
      <c r="K332" s="59">
        <f t="shared" si="80"/>
        <v>0.08049390134981795</v>
      </c>
    </row>
    <row r="333" spans="1:11" s="10" customFormat="1" ht="12.75">
      <c r="A333" s="55" t="s">
        <v>33</v>
      </c>
      <c r="B333" s="56" t="s">
        <v>605</v>
      </c>
      <c r="C333" s="19" t="s">
        <v>606</v>
      </c>
      <c r="D333" s="20">
        <v>426963710</v>
      </c>
      <c r="E333" s="20">
        <v>433412353</v>
      </c>
      <c r="F333" s="20">
        <v>394574689</v>
      </c>
      <c r="G333" s="44">
        <f t="shared" si="78"/>
        <v>0.9241410446803546</v>
      </c>
      <c r="H333" s="22">
        <f t="shared" si="79"/>
        <v>0.9103909620222569</v>
      </c>
      <c r="I333" s="57">
        <f t="shared" si="83"/>
        <v>0</v>
      </c>
      <c r="J333" s="58">
        <f t="shared" si="84"/>
        <v>38837664</v>
      </c>
      <c r="K333" s="59">
        <f t="shared" si="80"/>
        <v>0.0896090379777431</v>
      </c>
    </row>
    <row r="334" spans="1:11" s="10" customFormat="1" ht="12.75">
      <c r="A334" s="55" t="s">
        <v>52</v>
      </c>
      <c r="B334" s="56" t="s">
        <v>607</v>
      </c>
      <c r="C334" s="19" t="s">
        <v>608</v>
      </c>
      <c r="D334" s="20">
        <v>407407986</v>
      </c>
      <c r="E334" s="20">
        <v>332455647</v>
      </c>
      <c r="F334" s="20">
        <v>293814616</v>
      </c>
      <c r="G334" s="44">
        <f t="shared" si="78"/>
        <v>0.72118030597466</v>
      </c>
      <c r="H334" s="22">
        <f t="shared" si="79"/>
        <v>0.8837708688401373</v>
      </c>
      <c r="I334" s="57">
        <f t="shared" si="83"/>
        <v>0</v>
      </c>
      <c r="J334" s="58">
        <f t="shared" si="84"/>
        <v>38641031</v>
      </c>
      <c r="K334" s="59">
        <f t="shared" si="80"/>
        <v>0.11622913115986265</v>
      </c>
    </row>
    <row r="335" spans="1:11" s="10" customFormat="1" ht="12.75">
      <c r="A335" s="60"/>
      <c r="B335" s="61" t="s">
        <v>609</v>
      </c>
      <c r="C335" s="62"/>
      <c r="D335" s="63">
        <f>SUM(D329:D334)</f>
        <v>4068850823</v>
      </c>
      <c r="E335" s="63">
        <f>SUM(E329:E334)</f>
        <v>4060649568</v>
      </c>
      <c r="F335" s="63">
        <f>SUM(F329:F334)</f>
        <v>3661162342</v>
      </c>
      <c r="G335" s="45">
        <f t="shared" si="78"/>
        <v>0.899802548991116</v>
      </c>
      <c r="H335" s="30">
        <f t="shared" si="79"/>
        <v>0.9016198715722321</v>
      </c>
      <c r="I335" s="50">
        <f>SUM(I329:I334)</f>
        <v>0</v>
      </c>
      <c r="J335" s="77">
        <f>SUM(J329:J334)</f>
        <v>399487226</v>
      </c>
      <c r="K335" s="64">
        <f t="shared" si="80"/>
        <v>0.09838012842776785</v>
      </c>
    </row>
    <row r="336" spans="1:11" s="10" customFormat="1" ht="12.75">
      <c r="A336" s="55" t="s">
        <v>33</v>
      </c>
      <c r="B336" s="56" t="s">
        <v>610</v>
      </c>
      <c r="C336" s="19" t="s">
        <v>611</v>
      </c>
      <c r="D336" s="20">
        <v>283212527</v>
      </c>
      <c r="E336" s="20">
        <v>300665275</v>
      </c>
      <c r="F336" s="20">
        <v>241288245</v>
      </c>
      <c r="G336" s="44">
        <f t="shared" si="78"/>
        <v>0.8519688290482998</v>
      </c>
      <c r="H336" s="22">
        <f t="shared" si="79"/>
        <v>0.802514507204066</v>
      </c>
      <c r="I336" s="57">
        <f aca="true" t="shared" si="85" ref="I336:I349">IF($F336&gt;$E336,$E336-$F336,0)</f>
        <v>0</v>
      </c>
      <c r="J336" s="58">
        <f>IF($F336&lt;=$E336,$E336-$F336,0)</f>
        <v>59377030</v>
      </c>
      <c r="K336" s="59">
        <f t="shared" si="80"/>
        <v>0.19748549279593394</v>
      </c>
    </row>
    <row r="337" spans="1:11" s="10" customFormat="1" ht="12.75">
      <c r="A337" s="55" t="s">
        <v>33</v>
      </c>
      <c r="B337" s="56" t="s">
        <v>612</v>
      </c>
      <c r="C337" s="19" t="s">
        <v>613</v>
      </c>
      <c r="D337" s="20">
        <v>791054519</v>
      </c>
      <c r="E337" s="20">
        <v>758981547</v>
      </c>
      <c r="F337" s="20">
        <v>745530595</v>
      </c>
      <c r="G337" s="44">
        <f t="shared" si="78"/>
        <v>0.9424515973215748</v>
      </c>
      <c r="H337" s="22">
        <f t="shared" si="79"/>
        <v>0.9822776297353116</v>
      </c>
      <c r="I337" s="57">
        <f t="shared" si="85"/>
        <v>0</v>
      </c>
      <c r="J337" s="58">
        <f>IF($F337&lt;=$E337,$E337-$F337,0)</f>
        <v>13450952</v>
      </c>
      <c r="K337" s="59">
        <f t="shared" si="80"/>
        <v>0.017722370264688397</v>
      </c>
    </row>
    <row r="338" spans="1:11" s="10" customFormat="1" ht="12.75">
      <c r="A338" s="55" t="s">
        <v>33</v>
      </c>
      <c r="B338" s="56" t="s">
        <v>614</v>
      </c>
      <c r="C338" s="19" t="s">
        <v>615</v>
      </c>
      <c r="D338" s="20">
        <v>202464564</v>
      </c>
      <c r="E338" s="20">
        <v>221971528</v>
      </c>
      <c r="F338" s="20">
        <v>195619784</v>
      </c>
      <c r="G338" s="44">
        <f t="shared" si="78"/>
        <v>0.966192701257095</v>
      </c>
      <c r="H338" s="22">
        <f t="shared" si="79"/>
        <v>0.8812832247566453</v>
      </c>
      <c r="I338" s="57">
        <f t="shared" si="85"/>
        <v>0</v>
      </c>
      <c r="J338" s="58">
        <f>IF($F338&lt;=$E338,$E338-$F338,0)</f>
        <v>26351744</v>
      </c>
      <c r="K338" s="59">
        <f t="shared" si="80"/>
        <v>0.11871677524335464</v>
      </c>
    </row>
    <row r="339" spans="1:11" s="10" customFormat="1" ht="12.75">
      <c r="A339" s="55" t="s">
        <v>33</v>
      </c>
      <c r="B339" s="56" t="s">
        <v>616</v>
      </c>
      <c r="C339" s="19" t="s">
        <v>617</v>
      </c>
      <c r="D339" s="20">
        <v>159313215</v>
      </c>
      <c r="E339" s="20">
        <v>155590044</v>
      </c>
      <c r="F339" s="20">
        <v>118884463</v>
      </c>
      <c r="G339" s="44">
        <f t="shared" si="78"/>
        <v>0.7462310204461068</v>
      </c>
      <c r="H339" s="22">
        <f t="shared" si="79"/>
        <v>0.7640878551329415</v>
      </c>
      <c r="I339" s="57">
        <f t="shared" si="85"/>
        <v>0</v>
      </c>
      <c r="J339" s="58">
        <f>IF($F339&lt;=$E339,$E339-$F339,0)</f>
        <v>36705581</v>
      </c>
      <c r="K339" s="59">
        <f t="shared" si="80"/>
        <v>0.23591214486705847</v>
      </c>
    </row>
    <row r="340" spans="1:11" s="10" customFormat="1" ht="12.75">
      <c r="A340" s="55" t="s">
        <v>52</v>
      </c>
      <c r="B340" s="56" t="s">
        <v>618</v>
      </c>
      <c r="C340" s="19" t="s">
        <v>619</v>
      </c>
      <c r="D340" s="20">
        <v>107215765</v>
      </c>
      <c r="E340" s="20">
        <v>114143770</v>
      </c>
      <c r="F340" s="20">
        <v>115005833</v>
      </c>
      <c r="G340" s="44">
        <f t="shared" si="78"/>
        <v>1.07265785959742</v>
      </c>
      <c r="H340" s="22">
        <f t="shared" si="79"/>
        <v>1.007552431464284</v>
      </c>
      <c r="I340" s="57">
        <f t="shared" si="85"/>
        <v>-862063</v>
      </c>
      <c r="J340" s="58">
        <f>IF($F340&lt;=$E340,$E340-$F340,0)</f>
        <v>0</v>
      </c>
      <c r="K340" s="59">
        <f t="shared" si="80"/>
        <v>-0.007552431464284034</v>
      </c>
    </row>
    <row r="341" spans="1:11" s="10" customFormat="1" ht="12.75">
      <c r="A341" s="60"/>
      <c r="B341" s="61" t="s">
        <v>620</v>
      </c>
      <c r="C341" s="62"/>
      <c r="D341" s="63">
        <f>SUM(D336:D340)</f>
        <v>1543260590</v>
      </c>
      <c r="E341" s="63">
        <f>SUM(E336:E340)</f>
        <v>1551352164</v>
      </c>
      <c r="F341" s="63">
        <f>SUM(F336:F340)</f>
        <v>1416328920</v>
      </c>
      <c r="G341" s="45">
        <f t="shared" si="78"/>
        <v>0.9177509807335908</v>
      </c>
      <c r="H341" s="30">
        <f t="shared" si="79"/>
        <v>0.9129641566026784</v>
      </c>
      <c r="I341" s="50">
        <f>SUM(I336:I340)</f>
        <v>-862063</v>
      </c>
      <c r="J341" s="77">
        <f>SUM(J336:J340)</f>
        <v>135885307</v>
      </c>
      <c r="K341" s="64">
        <f t="shared" si="80"/>
        <v>0.08703584339732162</v>
      </c>
    </row>
    <row r="342" spans="1:11" s="10" customFormat="1" ht="12.75">
      <c r="A342" s="55" t="s">
        <v>33</v>
      </c>
      <c r="B342" s="56" t="s">
        <v>621</v>
      </c>
      <c r="C342" s="19" t="s">
        <v>622</v>
      </c>
      <c r="D342" s="20">
        <v>105633010</v>
      </c>
      <c r="E342" s="20">
        <v>124915076</v>
      </c>
      <c r="F342" s="20">
        <v>85475589</v>
      </c>
      <c r="G342" s="44">
        <f t="shared" si="78"/>
        <v>0.8091749823279674</v>
      </c>
      <c r="H342" s="22">
        <f t="shared" si="79"/>
        <v>0.6842695992916019</v>
      </c>
      <c r="I342" s="57">
        <f t="shared" si="85"/>
        <v>0</v>
      </c>
      <c r="J342" s="58">
        <f aca="true" t="shared" si="86" ref="J342:J349">IF($F342&lt;=$E342,$E342-$F342,0)</f>
        <v>39439487</v>
      </c>
      <c r="K342" s="59">
        <f t="shared" si="80"/>
        <v>0.3157304007083981</v>
      </c>
    </row>
    <row r="343" spans="1:11" s="10" customFormat="1" ht="12.75">
      <c r="A343" s="55" t="s">
        <v>33</v>
      </c>
      <c r="B343" s="56" t="s">
        <v>623</v>
      </c>
      <c r="C343" s="19" t="s">
        <v>624</v>
      </c>
      <c r="D343" s="20">
        <v>266103834</v>
      </c>
      <c r="E343" s="20">
        <v>282123444</v>
      </c>
      <c r="F343" s="20">
        <v>245295833</v>
      </c>
      <c r="G343" s="44">
        <f t="shared" si="78"/>
        <v>0.9218049560308101</v>
      </c>
      <c r="H343" s="22">
        <f t="shared" si="79"/>
        <v>0.869462776726914</v>
      </c>
      <c r="I343" s="57">
        <f t="shared" si="85"/>
        <v>0</v>
      </c>
      <c r="J343" s="58">
        <f t="shared" si="86"/>
        <v>36827611</v>
      </c>
      <c r="K343" s="59">
        <f t="shared" si="80"/>
        <v>0.1305372232730861</v>
      </c>
    </row>
    <row r="344" spans="1:11" s="10" customFormat="1" ht="12.75">
      <c r="A344" s="55" t="s">
        <v>33</v>
      </c>
      <c r="B344" s="56" t="s">
        <v>625</v>
      </c>
      <c r="C344" s="19" t="s">
        <v>626</v>
      </c>
      <c r="D344" s="20">
        <v>655136436</v>
      </c>
      <c r="E344" s="20">
        <v>713196422</v>
      </c>
      <c r="F344" s="20">
        <v>589709232</v>
      </c>
      <c r="G344" s="44">
        <f t="shared" si="78"/>
        <v>0.9001319413716748</v>
      </c>
      <c r="H344" s="22">
        <f t="shared" si="79"/>
        <v>0.8268538845810418</v>
      </c>
      <c r="I344" s="57">
        <f t="shared" si="85"/>
        <v>0</v>
      </c>
      <c r="J344" s="58">
        <f t="shared" si="86"/>
        <v>123487190</v>
      </c>
      <c r="K344" s="59">
        <f t="shared" si="80"/>
        <v>0.17314611541895816</v>
      </c>
    </row>
    <row r="345" spans="1:11" s="10" customFormat="1" ht="12.75">
      <c r="A345" s="55" t="s">
        <v>33</v>
      </c>
      <c r="B345" s="56" t="s">
        <v>627</v>
      </c>
      <c r="C345" s="19" t="s">
        <v>628</v>
      </c>
      <c r="D345" s="20">
        <v>983290146</v>
      </c>
      <c r="E345" s="20">
        <v>1019256270</v>
      </c>
      <c r="F345" s="20">
        <v>947990746</v>
      </c>
      <c r="G345" s="44">
        <f t="shared" si="78"/>
        <v>0.9641007284130761</v>
      </c>
      <c r="H345" s="22">
        <f t="shared" si="79"/>
        <v>0.9300808578788532</v>
      </c>
      <c r="I345" s="57">
        <f t="shared" si="85"/>
        <v>0</v>
      </c>
      <c r="J345" s="58">
        <f t="shared" si="86"/>
        <v>71265524</v>
      </c>
      <c r="K345" s="59">
        <f t="shared" si="80"/>
        <v>0.06991914212114682</v>
      </c>
    </row>
    <row r="346" spans="1:11" s="10" customFormat="1" ht="12.75">
      <c r="A346" s="55" t="s">
        <v>33</v>
      </c>
      <c r="B346" s="56" t="s">
        <v>629</v>
      </c>
      <c r="C346" s="19" t="s">
        <v>630</v>
      </c>
      <c r="D346" s="20">
        <v>406939248</v>
      </c>
      <c r="E346" s="20">
        <v>424604091</v>
      </c>
      <c r="F346" s="20">
        <v>385005933</v>
      </c>
      <c r="G346" s="44">
        <f t="shared" si="78"/>
        <v>0.9461017458802597</v>
      </c>
      <c r="H346" s="22">
        <f t="shared" si="79"/>
        <v>0.906740988041964</v>
      </c>
      <c r="I346" s="57">
        <f t="shared" si="85"/>
        <v>0</v>
      </c>
      <c r="J346" s="58">
        <f t="shared" si="86"/>
        <v>39598158</v>
      </c>
      <c r="K346" s="59">
        <f t="shared" si="80"/>
        <v>0.09325901195803599</v>
      </c>
    </row>
    <row r="347" spans="1:11" s="10" customFormat="1" ht="12.75">
      <c r="A347" s="55" t="s">
        <v>33</v>
      </c>
      <c r="B347" s="56" t="s">
        <v>631</v>
      </c>
      <c r="C347" s="19" t="s">
        <v>632</v>
      </c>
      <c r="D347" s="20">
        <v>332412670</v>
      </c>
      <c r="E347" s="20">
        <v>340284461</v>
      </c>
      <c r="F347" s="20">
        <v>319951091</v>
      </c>
      <c r="G347" s="44">
        <f t="shared" si="78"/>
        <v>0.9625117207475876</v>
      </c>
      <c r="H347" s="22">
        <f t="shared" si="79"/>
        <v>0.9402459638026198</v>
      </c>
      <c r="I347" s="57">
        <f t="shared" si="85"/>
        <v>0</v>
      </c>
      <c r="J347" s="58">
        <f t="shared" si="86"/>
        <v>20333370</v>
      </c>
      <c r="K347" s="59">
        <f t="shared" si="80"/>
        <v>0.05975403619738017</v>
      </c>
    </row>
    <row r="348" spans="1:11" s="10" customFormat="1" ht="12.75">
      <c r="A348" s="55" t="s">
        <v>33</v>
      </c>
      <c r="B348" s="56" t="s">
        <v>633</v>
      </c>
      <c r="C348" s="19" t="s">
        <v>634</v>
      </c>
      <c r="D348" s="20">
        <v>489599050</v>
      </c>
      <c r="E348" s="20">
        <v>502897700</v>
      </c>
      <c r="F348" s="20">
        <v>484572352</v>
      </c>
      <c r="G348" s="44">
        <f t="shared" si="78"/>
        <v>0.9897330315489787</v>
      </c>
      <c r="H348" s="22">
        <f t="shared" si="79"/>
        <v>0.9635604855619742</v>
      </c>
      <c r="I348" s="57">
        <f t="shared" si="85"/>
        <v>0</v>
      </c>
      <c r="J348" s="58">
        <f t="shared" si="86"/>
        <v>18325348</v>
      </c>
      <c r="K348" s="59">
        <f t="shared" si="80"/>
        <v>0.036439514438025865</v>
      </c>
    </row>
    <row r="349" spans="1:11" s="10" customFormat="1" ht="12.75">
      <c r="A349" s="55" t="s">
        <v>52</v>
      </c>
      <c r="B349" s="56" t="s">
        <v>635</v>
      </c>
      <c r="C349" s="19" t="s">
        <v>636</v>
      </c>
      <c r="D349" s="20">
        <v>170847014</v>
      </c>
      <c r="E349" s="20">
        <v>175336971</v>
      </c>
      <c r="F349" s="20">
        <v>136074281</v>
      </c>
      <c r="G349" s="44">
        <f t="shared" si="78"/>
        <v>0.7964685938262872</v>
      </c>
      <c r="H349" s="22">
        <f t="shared" si="79"/>
        <v>0.7760729538324236</v>
      </c>
      <c r="I349" s="57">
        <f t="shared" si="85"/>
        <v>0</v>
      </c>
      <c r="J349" s="58">
        <f t="shared" si="86"/>
        <v>39262690</v>
      </c>
      <c r="K349" s="59">
        <f t="shared" si="80"/>
        <v>0.2239270461675764</v>
      </c>
    </row>
    <row r="350" spans="1:11" s="10" customFormat="1" ht="12.75">
      <c r="A350" s="60"/>
      <c r="B350" s="61" t="s">
        <v>637</v>
      </c>
      <c r="C350" s="62"/>
      <c r="D350" s="63">
        <f>SUM(D342:D349)</f>
        <v>3409961408</v>
      </c>
      <c r="E350" s="63">
        <f>SUM(E342:E349)</f>
        <v>3582614435</v>
      </c>
      <c r="F350" s="63">
        <f>SUM(F342:F349)</f>
        <v>3194075057</v>
      </c>
      <c r="G350" s="45">
        <f t="shared" si="78"/>
        <v>0.9366895031440778</v>
      </c>
      <c r="H350" s="30">
        <f t="shared" si="79"/>
        <v>0.8915486483267072</v>
      </c>
      <c r="I350" s="50">
        <f>SUM(I342:I349)</f>
        <v>0</v>
      </c>
      <c r="J350" s="77">
        <f>SUM(J342:J349)</f>
        <v>388539378</v>
      </c>
      <c r="K350" s="64">
        <f t="shared" si="80"/>
        <v>0.10845135167329274</v>
      </c>
    </row>
    <row r="351" spans="1:11" s="10" customFormat="1" ht="12.75">
      <c r="A351" s="55" t="s">
        <v>33</v>
      </c>
      <c r="B351" s="56" t="s">
        <v>638</v>
      </c>
      <c r="C351" s="19" t="s">
        <v>639</v>
      </c>
      <c r="D351" s="20">
        <v>48205601</v>
      </c>
      <c r="E351" s="20">
        <v>50154823</v>
      </c>
      <c r="F351" s="20">
        <v>33854086</v>
      </c>
      <c r="G351" s="44">
        <f t="shared" si="78"/>
        <v>0.7022853215749764</v>
      </c>
      <c r="H351" s="22">
        <f t="shared" si="79"/>
        <v>0.6749916354006473</v>
      </c>
      <c r="I351" s="57">
        <f>IF($F351&gt;$E351,$E351-$F351,0)</f>
        <v>0</v>
      </c>
      <c r="J351" s="58">
        <f>IF($F351&lt;=$E351,$E351-$F351,0)</f>
        <v>16300737</v>
      </c>
      <c r="K351" s="59">
        <f t="shared" si="80"/>
        <v>0.3250083645993527</v>
      </c>
    </row>
    <row r="352" spans="1:11" s="10" customFormat="1" ht="12.75">
      <c r="A352" s="55" t="s">
        <v>33</v>
      </c>
      <c r="B352" s="56" t="s">
        <v>640</v>
      </c>
      <c r="C352" s="19" t="s">
        <v>641</v>
      </c>
      <c r="D352" s="20">
        <v>36989442</v>
      </c>
      <c r="E352" s="20">
        <v>38643442</v>
      </c>
      <c r="F352" s="20">
        <v>35093391</v>
      </c>
      <c r="G352" s="44">
        <f t="shared" si="78"/>
        <v>0.9487407514825447</v>
      </c>
      <c r="H352" s="22">
        <f t="shared" si="79"/>
        <v>0.9081331574966847</v>
      </c>
      <c r="I352" s="57">
        <f>IF($F352&gt;$E352,$E352-$F352,0)</f>
        <v>0</v>
      </c>
      <c r="J352" s="58">
        <f>IF($F352&lt;=$E352,$E352-$F352,0)</f>
        <v>3550051</v>
      </c>
      <c r="K352" s="59">
        <f t="shared" si="80"/>
        <v>0.09186684250331531</v>
      </c>
    </row>
    <row r="353" spans="1:11" s="10" customFormat="1" ht="12.75">
      <c r="A353" s="55" t="s">
        <v>33</v>
      </c>
      <c r="B353" s="56" t="s">
        <v>642</v>
      </c>
      <c r="C353" s="19" t="s">
        <v>643</v>
      </c>
      <c r="D353" s="20">
        <v>177232704</v>
      </c>
      <c r="E353" s="20">
        <v>193369793</v>
      </c>
      <c r="F353" s="20">
        <v>187988058</v>
      </c>
      <c r="G353" s="44">
        <f t="shared" si="78"/>
        <v>1.0606849286686955</v>
      </c>
      <c r="H353" s="22">
        <f t="shared" si="79"/>
        <v>0.972168688208711</v>
      </c>
      <c r="I353" s="57">
        <f>IF($F353&gt;$E353,$E353-$F353,0)</f>
        <v>0</v>
      </c>
      <c r="J353" s="58">
        <f>IF($F353&lt;=$E353,$E353-$F353,0)</f>
        <v>5381735</v>
      </c>
      <c r="K353" s="59">
        <f t="shared" si="80"/>
        <v>0.02783131179128893</v>
      </c>
    </row>
    <row r="354" spans="1:11" s="10" customFormat="1" ht="12.75">
      <c r="A354" s="55" t="s">
        <v>52</v>
      </c>
      <c r="B354" s="56" t="s">
        <v>644</v>
      </c>
      <c r="C354" s="19" t="s">
        <v>645</v>
      </c>
      <c r="D354" s="20">
        <v>53082992</v>
      </c>
      <c r="E354" s="20">
        <v>54785251</v>
      </c>
      <c r="F354" s="20">
        <v>49242314</v>
      </c>
      <c r="G354" s="44">
        <f t="shared" si="78"/>
        <v>0.9276476729118811</v>
      </c>
      <c r="H354" s="22">
        <f t="shared" si="79"/>
        <v>0.8988242839299942</v>
      </c>
      <c r="I354" s="57">
        <f>IF($F354&gt;$E354,$E354-$F354,0)</f>
        <v>0</v>
      </c>
      <c r="J354" s="58">
        <f>IF($F354&lt;=$E354,$E354-$F354,0)</f>
        <v>5542937</v>
      </c>
      <c r="K354" s="59">
        <f t="shared" si="80"/>
        <v>0.10117571607000578</v>
      </c>
    </row>
    <row r="355" spans="1:11" s="10" customFormat="1" ht="12.75">
      <c r="A355" s="60"/>
      <c r="B355" s="61" t="s">
        <v>646</v>
      </c>
      <c r="C355" s="62"/>
      <c r="D355" s="63">
        <f>SUM(D351:D354)</f>
        <v>315510739</v>
      </c>
      <c r="E355" s="63">
        <f>SUM(E351:E354)</f>
        <v>336953309</v>
      </c>
      <c r="F355" s="63">
        <f>SUM(F351:F354)</f>
        <v>306177849</v>
      </c>
      <c r="G355" s="45">
        <f t="shared" si="78"/>
        <v>0.9704197390251112</v>
      </c>
      <c r="H355" s="30">
        <f t="shared" si="79"/>
        <v>0.9086655059380943</v>
      </c>
      <c r="I355" s="50">
        <f>SUM(I351:I354)</f>
        <v>0</v>
      </c>
      <c r="J355" s="77">
        <f>SUM(J351:J354)</f>
        <v>30775460</v>
      </c>
      <c r="K355" s="64">
        <f t="shared" si="80"/>
        <v>0.09133449406190577</v>
      </c>
    </row>
    <row r="356" spans="1:11" s="10" customFormat="1" ht="12.75">
      <c r="A356" s="68"/>
      <c r="B356" s="69" t="s">
        <v>647</v>
      </c>
      <c r="C356" s="70"/>
      <c r="D356" s="71">
        <f>SUM(D320,D322:D327,D329:D334,D336:D340,D342:D349,D351:D354)</f>
        <v>35642757552</v>
      </c>
      <c r="E356" s="71">
        <f>SUM(E320,E322:E327,E329:E334,E336:E340,E342:E349,E351:E354)</f>
        <v>35951358258</v>
      </c>
      <c r="F356" s="71">
        <f>SUM(F320,F322:F327,F329:F334,F336:F340,F342:F349,F351:F354)</f>
        <v>32994219743</v>
      </c>
      <c r="G356" s="72">
        <f t="shared" si="78"/>
        <v>0.9256921183739505</v>
      </c>
      <c r="H356" s="73">
        <f t="shared" si="79"/>
        <v>0.9177461253681015</v>
      </c>
      <c r="I356" s="50">
        <f>I355+I350+I341+I335+I328+I321</f>
        <v>-3896548</v>
      </c>
      <c r="J356" s="77">
        <f>J355+J350+J341+J335+J328+J321</f>
        <v>2961035063</v>
      </c>
      <c r="K356" s="74">
        <f t="shared" si="80"/>
        <v>0.08225387463189848</v>
      </c>
    </row>
    <row r="357" spans="1:11" s="10" customFormat="1" ht="12.75">
      <c r="A357" s="60"/>
      <c r="B357" s="61" t="s">
        <v>648</v>
      </c>
      <c r="C357" s="62"/>
      <c r="D357" s="28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229855177927</v>
      </c>
      <c r="E357" s="28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233938820025</v>
      </c>
      <c r="F357" s="28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211423963687</v>
      </c>
      <c r="G357" s="45">
        <f t="shared" si="78"/>
        <v>0.9198137957725121</v>
      </c>
      <c r="H357" s="30">
        <f t="shared" si="79"/>
        <v>0.9037575023435873</v>
      </c>
      <c r="I357" s="50">
        <f>I356+I317+I277+I247+I220+I182+I107+I89+I57</f>
        <v>-3125717635</v>
      </c>
      <c r="J357" s="77">
        <f>J356+J317+J277+J247+J220+J182+J107+J89+J57</f>
        <v>25640573973</v>
      </c>
      <c r="K357" s="64">
        <f t="shared" si="80"/>
        <v>0.09624249765641264</v>
      </c>
    </row>
  </sheetData>
  <sheetProtection password="F954" sheet="1" objects="1" scenarios="1"/>
  <mergeCells count="11">
    <mergeCell ref="J2:J3"/>
    <mergeCell ref="K2:K3"/>
    <mergeCell ref="A1:K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61" r:id="rId1"/>
  <rowBreaks count="4" manualBreakCount="4">
    <brk id="89" max="255" man="1"/>
    <brk id="182" max="255" man="1"/>
    <brk id="247" max="255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2013-08-23T07:32:55Z</cp:lastPrinted>
  <dcterms:created xsi:type="dcterms:W3CDTF">2013-07-31T12:42:57Z</dcterms:created>
  <dcterms:modified xsi:type="dcterms:W3CDTF">2013-08-23T07:33:31Z</dcterms:modified>
  <cp:category/>
  <cp:version/>
  <cp:contentType/>
  <cp:contentStatus/>
</cp:coreProperties>
</file>