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<sst xmlns="http://schemas.openxmlformats.org/spreadsheetml/2006/main" count="855" uniqueCount="302">
  <si>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Buffalo City(BUF)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</si>
  <si>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</si>
  <si>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</si>
  <si>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</si>
  <si>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</si>
  <si>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</si>
  <si>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</si>
  <si>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</si>
  <si>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</si>
  <si>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</si>
  <si>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</si>
  <si>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</si>
  <si>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</si>
  <si>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</si>
  <si>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</si>
  <si>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</si>
  <si>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</si>
  <si>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</si>
  <si>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</si>
  <si>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</si>
  <si>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</si>
  <si>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</si>
  <si>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</si>
  <si>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</si>
  <si>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</si>
  <si>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</si>
  <si>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</si>
  <si>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</si>
  <si>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</si>
  <si>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</si>
  <si>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</si>
  <si>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</si>
  <si>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</si>
  <si>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</si>
  <si>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</si>
  <si>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</si>
  <si>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</si>
  <si>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</si>
  <si>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</si>
  <si>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</si>
  <si>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</si>
  <si>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</si>
  <si>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</si>
  <si>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</si>
  <si>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</si>
  <si>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</si>
  <si>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</si>
  <si>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</si>
  <si>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</si>
  <si>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</si>
  <si>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</si>
  <si>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</si>
  <si>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</si>
  <si>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</si>
  <si>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</si>
  <si>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</si>
  <si>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</si>
  <si>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</si>
  <si>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</si>
  <si>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</si>
  <si>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</si>
  <si>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</si>
  <si>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</si>
  <si>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</si>
  <si>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</si>
  <si>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</si>
  <si>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</si>
  <si>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</si>
  <si>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</si>
  <si>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</si>
  <si>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</si>
  <si>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</si>
  <si>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</si>
  <si>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</si>
  <si>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</si>
  <si>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</si>
  <si>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</si>
  <si>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</si>
  <si>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</si>
  <si>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</si>
  <si>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</si>
  <si>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</si>
  <si>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</si>
  <si>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</si>
  <si>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</si>
  <si>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</si>
  <si>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</si>
  <si>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</si>
  <si>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</si>
  <si>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</si>
  <si>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</si>
  <si>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</si>
  <si>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</si>
  <si>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</si>
  <si>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</si>
  <si>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</si>
  <si>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</si>
  <si>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</si>
  <si>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</si>
  <si>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</si>
  <si>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</si>
  <si>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</si>
  <si>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</si>
  <si>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</si>
  <si>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</si>
  <si>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</si>
  <si>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</si>
  <si>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</si>
  <si>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</si>
  <si>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</si>
  <si>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</si>
  <si>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</si>
  <si>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</si>
  <si>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</si>
  <si>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</si>
  <si>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</si>
  <si>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</si>
  <si>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</si>
  <si>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</si>
  <si>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</si>
  <si>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</si>
  <si>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</si>
  <si>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</si>
  <si>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</si>
  <si>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</si>
  <si>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</si>
  <si>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</si>
  <si>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</si>
  <si>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</si>
  <si>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Buffalo City(BUF)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</si>
  <si>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</si>
  <si>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</si>
  <si>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</si>
  <si>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</si>
  <si>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</si>
  <si>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</si>
  <si>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</si>
  <si>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</si>
  <si>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</si>
  <si>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</si>
  <si>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Buffalo City(BUF)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</si>
  <si>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</si>
  <si>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</si>
  <si>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</si>
  <si>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</si>
  <si>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</si>
  <si>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</si>
  <si>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</si>
  <si>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</si>
  <si>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</si>
  <si>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</si>
  <si>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</si>
  <si>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</si>
  <si>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</si>
  <si>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</si>
  <si>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</si>
  <si>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</si>
  <si>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</si>
  <si>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</si>
  <si>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</si>
  <si>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</si>
  <si>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</si>
  <si>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</si>
  <si>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</si>
  <si>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</si>
  <si>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</si>
  <si>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</si>
  <si>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</si>
  <si>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</si>
  <si>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</si>
  <si>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</si>
  <si>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</si>
  <si>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</si>
  <si>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</si>
  <si>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</si>
  <si>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</si>
  <si>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</si>
  <si>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</si>
  <si>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</si>
  <si>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</si>
  <si>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</si>
  <si>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</si>
  <si>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</si>
  <si>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</si>
  <si>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</si>
  <si>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</si>
  <si>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</si>
  <si>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</si>
  <si>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</si>
  <si>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</si>
  <si>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</si>
  <si>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</si>
  <si>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</si>
  <si>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</si>
  <si>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</si>
  <si>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</si>
  <si>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</si>
  <si>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</si>
  <si>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</si>
  <si>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</si>
  <si>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</si>
  <si>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Buffalo City(BUF)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</si>
  <si>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</si>
  <si>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</si>
  <si>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</si>
  <si>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</si>
  <si>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</si>
  <si>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</si>
  <si>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</si>
  <si>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</si>
  <si>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</si>
  <si>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</si>
  <si>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</si>
  <si>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</si>
  <si>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</si>
  <si>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</si>
  <si>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</si>
  <si>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</si>
  <si>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</si>
  <si>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</si>
  <si>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</si>
  <si>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</si>
  <si>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</si>
  <si>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</si>
  <si>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</si>
  <si>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</si>
  <si>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Buffalo City(BUF)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</si>
  <si>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</si>
  <si>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</si>
  <si>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</si>
  <si>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</si>
  <si>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</si>
  <si>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</si>
  <si>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</si>
  <si>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</si>
  <si>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</si>
  <si>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</si>
  <si>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</si>
  <si>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</si>
  <si>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</si>
  <si>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</si>
  <si>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</si>
  <si>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</si>
  <si>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</si>
  <si>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</si>
  <si>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</si>
  <si>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</si>
  <si>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</si>
  <si>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</si>
  <si>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</si>
  <si>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</si>
  <si>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</si>
  <si>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</si>
  <si>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</si>
  <si>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</si>
  <si>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</si>
  <si>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</si>
  <si>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</si>
  <si>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</si>
  <si>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</si>
  <si>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</si>
  <si>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</si>
  <si>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Buffalo City(BUF)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</si>
  <si>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</si>
  <si>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</si>
  <si>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Eastern Cape: Buffalo City(BUF)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</si>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</sst>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522514480</v>
      </c>
      <c r="C5" s="19"/>
      <c r="D5" s="59">
        <v>585374446</v>
      </c>
      <c r="E5" s="60">
        <v>585374446</v>
      </c>
      <c r="F5" s="60">
        <v>603605359</v>
      </c>
      <c r="G5" s="60">
        <v>402605</v>
      </c>
      <c r="H5" s="60">
        <v>-228881</v>
      </c>
      <c r="I5" s="60">
        <v>603779083</v>
      </c>
      <c r="J5" s="60">
        <v>2071009</v>
      </c>
      <c r="K5" s="60">
        <v>-169139</v>
      </c>
      <c r="L5" s="60">
        <v>-447564</v>
      </c>
      <c r="M5" s="60">
        <v>1454306</v>
      </c>
      <c r="N5" s="60">
        <v>-1774463</v>
      </c>
      <c r="O5" s="60">
        <v>-1595330</v>
      </c>
      <c r="P5" s="60">
        <v>-6665267</v>
      </c>
      <c r="Q5" s="60">
        <v>-10035060</v>
      </c>
      <c r="R5" s="60">
        <v>-726566</v>
      </c>
      <c r="S5" s="60">
        <v>8681505</v>
      </c>
      <c r="T5" s="60">
        <v>-837668</v>
      </c>
      <c r="U5" s="60">
        <v>7117271</v>
      </c>
      <c r="V5" s="60">
        <v>602315600</v>
      </c>
      <c r="W5" s="60">
        <v>585374446</v>
      </c>
      <c r="X5" s="60">
        <v>16941154</v>
      </c>
      <c r="Y5" s="61">
        <v>2.89</v>
      </c>
      <c r="Z5" s="62">
        <v>585374446</v>
      </c>
    </row>
    <row r="6" spans="1:26" ht="13.5">
      <c r="A6" s="58" t="s">
        <v>32</v>
      </c>
      <c r="B6" s="19">
        <v>1754709786</v>
      </c>
      <c r="C6" s="19"/>
      <c r="D6" s="59">
        <v>1967956117</v>
      </c>
      <c r="E6" s="60">
        <v>1967956113</v>
      </c>
      <c r="F6" s="60">
        <v>348223261</v>
      </c>
      <c r="G6" s="60">
        <v>174796475</v>
      </c>
      <c r="H6" s="60">
        <v>128956672</v>
      </c>
      <c r="I6" s="60">
        <v>651976408</v>
      </c>
      <c r="J6" s="60">
        <v>143604818</v>
      </c>
      <c r="K6" s="60">
        <v>139660451</v>
      </c>
      <c r="L6" s="60">
        <v>137566724</v>
      </c>
      <c r="M6" s="60">
        <v>420831993</v>
      </c>
      <c r="N6" s="60">
        <v>148886353</v>
      </c>
      <c r="O6" s="60">
        <v>146163092</v>
      </c>
      <c r="P6" s="60">
        <v>181561308</v>
      </c>
      <c r="Q6" s="60">
        <v>476610753</v>
      </c>
      <c r="R6" s="60">
        <v>112428887</v>
      </c>
      <c r="S6" s="60">
        <v>145467815</v>
      </c>
      <c r="T6" s="60">
        <v>49417933</v>
      </c>
      <c r="U6" s="60">
        <v>307314635</v>
      </c>
      <c r="V6" s="60">
        <v>1856733789</v>
      </c>
      <c r="W6" s="60">
        <v>1967956113</v>
      </c>
      <c r="X6" s="60">
        <v>-111222324</v>
      </c>
      <c r="Y6" s="61">
        <v>-5.65</v>
      </c>
      <c r="Z6" s="62">
        <v>1967956113</v>
      </c>
    </row>
    <row r="7" spans="1:26" ht="13.5">
      <c r="A7" s="58" t="s">
        <v>33</v>
      </c>
      <c r="B7" s="19">
        <v>58736587</v>
      </c>
      <c r="C7" s="19"/>
      <c r="D7" s="59">
        <v>53986481</v>
      </c>
      <c r="E7" s="60">
        <v>53986481</v>
      </c>
      <c r="F7" s="60">
        <v>421850</v>
      </c>
      <c r="G7" s="60">
        <v>6542934</v>
      </c>
      <c r="H7" s="60">
        <v>6301852</v>
      </c>
      <c r="I7" s="60">
        <v>13266636</v>
      </c>
      <c r="J7" s="60">
        <v>6135603</v>
      </c>
      <c r="K7" s="60">
        <v>6105260</v>
      </c>
      <c r="L7" s="60">
        <v>6350931</v>
      </c>
      <c r="M7" s="60">
        <v>18591794</v>
      </c>
      <c r="N7" s="60">
        <v>7284447</v>
      </c>
      <c r="O7" s="60">
        <v>7269052</v>
      </c>
      <c r="P7" s="60">
        <v>6244314</v>
      </c>
      <c r="Q7" s="60">
        <v>20797813</v>
      </c>
      <c r="R7" s="60">
        <v>9643690</v>
      </c>
      <c r="S7" s="60">
        <v>7649654</v>
      </c>
      <c r="T7" s="60">
        <v>7678199</v>
      </c>
      <c r="U7" s="60">
        <v>24971543</v>
      </c>
      <c r="V7" s="60">
        <v>77627786</v>
      </c>
      <c r="W7" s="60">
        <v>53986481</v>
      </c>
      <c r="X7" s="60">
        <v>23641305</v>
      </c>
      <c r="Y7" s="61">
        <v>43.79</v>
      </c>
      <c r="Z7" s="62">
        <v>53986481</v>
      </c>
    </row>
    <row r="8" spans="1:26" ht="13.5">
      <c r="A8" s="58" t="s">
        <v>34</v>
      </c>
      <c r="B8" s="19">
        <v>718771793</v>
      </c>
      <c r="C8" s="19"/>
      <c r="D8" s="59">
        <v>804866030</v>
      </c>
      <c r="E8" s="60">
        <v>796769489</v>
      </c>
      <c r="F8" s="60">
        <v>271486000</v>
      </c>
      <c r="G8" s="60">
        <v>51090</v>
      </c>
      <c r="H8" s="60">
        <v>397951</v>
      </c>
      <c r="I8" s="60">
        <v>271935041</v>
      </c>
      <c r="J8" s="60">
        <v>1320001</v>
      </c>
      <c r="K8" s="60">
        <v>7601145</v>
      </c>
      <c r="L8" s="60">
        <v>207510569</v>
      </c>
      <c r="M8" s="60">
        <v>216431715</v>
      </c>
      <c r="N8" s="60">
        <v>-31593202</v>
      </c>
      <c r="O8" s="60">
        <v>1077040</v>
      </c>
      <c r="P8" s="60">
        <v>175603604</v>
      </c>
      <c r="Q8" s="60">
        <v>145087442</v>
      </c>
      <c r="R8" s="60">
        <v>43487089</v>
      </c>
      <c r="S8" s="60">
        <v>8589678</v>
      </c>
      <c r="T8" s="60">
        <v>22990683</v>
      </c>
      <c r="U8" s="60">
        <v>75067450</v>
      </c>
      <c r="V8" s="60">
        <v>708521648</v>
      </c>
      <c r="W8" s="60">
        <v>796769489</v>
      </c>
      <c r="X8" s="60">
        <v>-88247841</v>
      </c>
      <c r="Y8" s="61">
        <v>-11.08</v>
      </c>
      <c r="Z8" s="62">
        <v>796769489</v>
      </c>
    </row>
    <row r="9" spans="1:26" ht="13.5">
      <c r="A9" s="58" t="s">
        <v>35</v>
      </c>
      <c r="B9" s="19">
        <v>348378332</v>
      </c>
      <c r="C9" s="19"/>
      <c r="D9" s="59">
        <v>554454227</v>
      </c>
      <c r="E9" s="60">
        <v>554454227</v>
      </c>
      <c r="F9" s="60">
        <v>21099117</v>
      </c>
      <c r="G9" s="60">
        <v>120879860</v>
      </c>
      <c r="H9" s="60">
        <v>21108547</v>
      </c>
      <c r="I9" s="60">
        <v>163087524</v>
      </c>
      <c r="J9" s="60">
        <v>13739272</v>
      </c>
      <c r="K9" s="60">
        <v>15049281</v>
      </c>
      <c r="L9" s="60">
        <v>118767060</v>
      </c>
      <c r="M9" s="60">
        <v>147555613</v>
      </c>
      <c r="N9" s="60">
        <v>18415254</v>
      </c>
      <c r="O9" s="60">
        <v>5428112</v>
      </c>
      <c r="P9" s="60">
        <v>123254996</v>
      </c>
      <c r="Q9" s="60">
        <v>147098362</v>
      </c>
      <c r="R9" s="60">
        <v>17294370</v>
      </c>
      <c r="S9" s="60">
        <v>11682891</v>
      </c>
      <c r="T9" s="60">
        <v>19108052</v>
      </c>
      <c r="U9" s="60">
        <v>48085313</v>
      </c>
      <c r="V9" s="60">
        <v>505826812</v>
      </c>
      <c r="W9" s="60">
        <v>554454227</v>
      </c>
      <c r="X9" s="60">
        <v>-48627415</v>
      </c>
      <c r="Y9" s="61">
        <v>-8.77</v>
      </c>
      <c r="Z9" s="62">
        <v>554454227</v>
      </c>
    </row>
    <row r="10" spans="1:26" ht="25.5">
      <c r="A10" s="63" t="s">
        <v>277</v>
      </c>
      <c r="B10" s="64">
        <f>SUM(B5:B9)</f>
        <v>3403110978</v>
      </c>
      <c r="C10" s="64">
        <f>SUM(C5:C9)</f>
        <v>0</v>
      </c>
      <c r="D10" s="65">
        <f aca="true" t="shared" si="0" ref="D10:Z10">SUM(D5:D9)</f>
        <v>3966637301</v>
      </c>
      <c r="E10" s="66">
        <f t="shared" si="0"/>
        <v>3958540756</v>
      </c>
      <c r="F10" s="66">
        <f t="shared" si="0"/>
        <v>1244835587</v>
      </c>
      <c r="G10" s="66">
        <f t="shared" si="0"/>
        <v>302672964</v>
      </c>
      <c r="H10" s="66">
        <f t="shared" si="0"/>
        <v>156536141</v>
      </c>
      <c r="I10" s="66">
        <f t="shared" si="0"/>
        <v>1704044692</v>
      </c>
      <c r="J10" s="66">
        <f t="shared" si="0"/>
        <v>166870703</v>
      </c>
      <c r="K10" s="66">
        <f t="shared" si="0"/>
        <v>168246998</v>
      </c>
      <c r="L10" s="66">
        <f t="shared" si="0"/>
        <v>469747720</v>
      </c>
      <c r="M10" s="66">
        <f t="shared" si="0"/>
        <v>804865421</v>
      </c>
      <c r="N10" s="66">
        <f t="shared" si="0"/>
        <v>141218389</v>
      </c>
      <c r="O10" s="66">
        <f t="shared" si="0"/>
        <v>158341966</v>
      </c>
      <c r="P10" s="66">
        <f t="shared" si="0"/>
        <v>479998955</v>
      </c>
      <c r="Q10" s="66">
        <f t="shared" si="0"/>
        <v>779559310</v>
      </c>
      <c r="R10" s="66">
        <f t="shared" si="0"/>
        <v>182127470</v>
      </c>
      <c r="S10" s="66">
        <f t="shared" si="0"/>
        <v>182071543</v>
      </c>
      <c r="T10" s="66">
        <f t="shared" si="0"/>
        <v>98357199</v>
      </c>
      <c r="U10" s="66">
        <f t="shared" si="0"/>
        <v>462556212</v>
      </c>
      <c r="V10" s="66">
        <f t="shared" si="0"/>
        <v>3751025635</v>
      </c>
      <c r="W10" s="66">
        <f t="shared" si="0"/>
        <v>3958540756</v>
      </c>
      <c r="X10" s="66">
        <f t="shared" si="0"/>
        <v>-207515121</v>
      </c>
      <c r="Y10" s="67">
        <f>+IF(W10&lt;&gt;0,(X10/W10)*100,0)</f>
        <v>-5.2422125674837945</v>
      </c>
      <c r="Z10" s="68">
        <f t="shared" si="0"/>
        <v>3958540756</v>
      </c>
    </row>
    <row r="11" spans="1:26" ht="13.5">
      <c r="A11" s="58" t="s">
        <v>37</v>
      </c>
      <c r="B11" s="19">
        <v>952656803</v>
      </c>
      <c r="C11" s="19"/>
      <c r="D11" s="59">
        <v>1053329101</v>
      </c>
      <c r="E11" s="60">
        <v>1079678057</v>
      </c>
      <c r="F11" s="60">
        <v>65681037</v>
      </c>
      <c r="G11" s="60">
        <v>87375349</v>
      </c>
      <c r="H11" s="60">
        <v>77810412</v>
      </c>
      <c r="I11" s="60">
        <v>230866798</v>
      </c>
      <c r="J11" s="60">
        <v>79272304</v>
      </c>
      <c r="K11" s="60">
        <v>75714234</v>
      </c>
      <c r="L11" s="60">
        <v>81420900</v>
      </c>
      <c r="M11" s="60">
        <v>236407438</v>
      </c>
      <c r="N11" s="60">
        <v>81712193</v>
      </c>
      <c r="O11" s="60">
        <v>79864184</v>
      </c>
      <c r="P11" s="60">
        <v>84614841</v>
      </c>
      <c r="Q11" s="60">
        <v>246191218</v>
      </c>
      <c r="R11" s="60">
        <v>81764813</v>
      </c>
      <c r="S11" s="60">
        <v>76848304</v>
      </c>
      <c r="T11" s="60">
        <v>75185329</v>
      </c>
      <c r="U11" s="60">
        <v>233798446</v>
      </c>
      <c r="V11" s="60">
        <v>947263900</v>
      </c>
      <c r="W11" s="60">
        <v>1079678057</v>
      </c>
      <c r="X11" s="60">
        <v>-132414157</v>
      </c>
      <c r="Y11" s="61">
        <v>-12.26</v>
      </c>
      <c r="Z11" s="62">
        <v>1079678057</v>
      </c>
    </row>
    <row r="12" spans="1:26" ht="13.5">
      <c r="A12" s="58" t="s">
        <v>38</v>
      </c>
      <c r="B12" s="19">
        <v>42965666</v>
      </c>
      <c r="C12" s="19"/>
      <c r="D12" s="59">
        <v>45218701</v>
      </c>
      <c r="E12" s="60">
        <v>45753701</v>
      </c>
      <c r="F12" s="60">
        <v>3353794</v>
      </c>
      <c r="G12" s="60">
        <v>3353794</v>
      </c>
      <c r="H12" s="60">
        <v>3353794</v>
      </c>
      <c r="I12" s="60">
        <v>10061382</v>
      </c>
      <c r="J12" s="60">
        <v>3383324</v>
      </c>
      <c r="K12" s="60">
        <v>3462256</v>
      </c>
      <c r="L12" s="60">
        <v>3918904</v>
      </c>
      <c r="M12" s="60">
        <v>10764484</v>
      </c>
      <c r="N12" s="60">
        <v>4743341</v>
      </c>
      <c r="O12" s="60">
        <v>3064982</v>
      </c>
      <c r="P12" s="60">
        <v>3902481</v>
      </c>
      <c r="Q12" s="60">
        <v>11710804</v>
      </c>
      <c r="R12" s="60">
        <v>3618696</v>
      </c>
      <c r="S12" s="60">
        <v>3583953</v>
      </c>
      <c r="T12" s="60">
        <v>3591993</v>
      </c>
      <c r="U12" s="60">
        <v>10794642</v>
      </c>
      <c r="V12" s="60">
        <v>43331312</v>
      </c>
      <c r="W12" s="60">
        <v>45753701</v>
      </c>
      <c r="X12" s="60">
        <v>-2422389</v>
      </c>
      <c r="Y12" s="61">
        <v>-5.29</v>
      </c>
      <c r="Z12" s="62">
        <v>45753701</v>
      </c>
    </row>
    <row r="13" spans="1:26" ht="13.5">
      <c r="A13" s="58" t="s">
        <v>278</v>
      </c>
      <c r="B13" s="19">
        <v>514822609</v>
      </c>
      <c r="C13" s="19"/>
      <c r="D13" s="59">
        <v>376527918</v>
      </c>
      <c r="E13" s="60">
        <v>376527918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156886632</v>
      </c>
      <c r="L13" s="60">
        <v>31377323</v>
      </c>
      <c r="M13" s="60">
        <v>188263955</v>
      </c>
      <c r="N13" s="60">
        <v>31377323</v>
      </c>
      <c r="O13" s="60">
        <v>31377324</v>
      </c>
      <c r="P13" s="60">
        <v>31377324</v>
      </c>
      <c r="Q13" s="60">
        <v>94131971</v>
      </c>
      <c r="R13" s="60">
        <v>31377324</v>
      </c>
      <c r="S13" s="60">
        <v>31377323</v>
      </c>
      <c r="T13" s="60">
        <v>31377323</v>
      </c>
      <c r="U13" s="60">
        <v>94131970</v>
      </c>
      <c r="V13" s="60">
        <v>376527896</v>
      </c>
      <c r="W13" s="60">
        <v>376527918</v>
      </c>
      <c r="X13" s="60">
        <v>-22</v>
      </c>
      <c r="Y13" s="61">
        <v>0</v>
      </c>
      <c r="Z13" s="62">
        <v>376527918</v>
      </c>
    </row>
    <row r="14" spans="1:26" ht="13.5">
      <c r="A14" s="58" t="s">
        <v>40</v>
      </c>
      <c r="B14" s="19">
        <v>70498923</v>
      </c>
      <c r="C14" s="19"/>
      <c r="D14" s="59">
        <v>89112465</v>
      </c>
      <c r="E14" s="60">
        <v>66649195</v>
      </c>
      <c r="F14" s="60">
        <v>2273</v>
      </c>
      <c r="G14" s="60">
        <v>17479</v>
      </c>
      <c r="H14" s="60">
        <v>0</v>
      </c>
      <c r="I14" s="60">
        <v>19752</v>
      </c>
      <c r="J14" s="60">
        <v>1253</v>
      </c>
      <c r="K14" s="60">
        <v>0</v>
      </c>
      <c r="L14" s="60">
        <v>0</v>
      </c>
      <c r="M14" s="60">
        <v>1253</v>
      </c>
      <c r="N14" s="60">
        <v>0</v>
      </c>
      <c r="O14" s="60">
        <v>0</v>
      </c>
      <c r="P14" s="60">
        <v>0</v>
      </c>
      <c r="Q14" s="60">
        <v>0</v>
      </c>
      <c r="R14" s="60">
        <v>29036</v>
      </c>
      <c r="S14" s="60">
        <v>5073</v>
      </c>
      <c r="T14" s="60">
        <v>603798</v>
      </c>
      <c r="U14" s="60">
        <v>637907</v>
      </c>
      <c r="V14" s="60">
        <v>658912</v>
      </c>
      <c r="W14" s="60">
        <v>66649195</v>
      </c>
      <c r="X14" s="60">
        <v>-65990283</v>
      </c>
      <c r="Y14" s="61">
        <v>-99.01</v>
      </c>
      <c r="Z14" s="62">
        <v>66649195</v>
      </c>
    </row>
    <row r="15" spans="1:26" ht="13.5">
      <c r="A15" s="58" t="s">
        <v>41</v>
      </c>
      <c r="B15" s="19">
        <v>915387167</v>
      </c>
      <c r="C15" s="19"/>
      <c r="D15" s="59">
        <v>1049156775</v>
      </c>
      <c r="E15" s="60">
        <v>1049156775</v>
      </c>
      <c r="F15" s="60">
        <v>124582816</v>
      </c>
      <c r="G15" s="60">
        <v>127895023</v>
      </c>
      <c r="H15" s="60">
        <v>74041396</v>
      </c>
      <c r="I15" s="60">
        <v>326519235</v>
      </c>
      <c r="J15" s="60">
        <v>74850909</v>
      </c>
      <c r="K15" s="60">
        <v>77483452</v>
      </c>
      <c r="L15" s="60">
        <v>71785295</v>
      </c>
      <c r="M15" s="60">
        <v>224119656</v>
      </c>
      <c r="N15" s="60">
        <v>75292271</v>
      </c>
      <c r="O15" s="60">
        <v>73997928</v>
      </c>
      <c r="P15" s="60">
        <v>75544839</v>
      </c>
      <c r="Q15" s="60">
        <v>224835038</v>
      </c>
      <c r="R15" s="60">
        <v>66214420</v>
      </c>
      <c r="S15" s="60">
        <v>85360970</v>
      </c>
      <c r="T15" s="60">
        <v>113522294</v>
      </c>
      <c r="U15" s="60">
        <v>265097684</v>
      </c>
      <c r="V15" s="60">
        <v>1040571613</v>
      </c>
      <c r="W15" s="60">
        <v>1049156775</v>
      </c>
      <c r="X15" s="60">
        <v>-8585162</v>
      </c>
      <c r="Y15" s="61">
        <v>-0.82</v>
      </c>
      <c r="Z15" s="62">
        <v>1049156775</v>
      </c>
    </row>
    <row r="16" spans="1:26" ht="13.5">
      <c r="A16" s="69" t="s">
        <v>42</v>
      </c>
      <c r="B16" s="19">
        <v>13740886</v>
      </c>
      <c r="C16" s="19"/>
      <c r="D16" s="59">
        <v>30464322</v>
      </c>
      <c r="E16" s="60">
        <v>32147124</v>
      </c>
      <c r="F16" s="60">
        <v>0</v>
      </c>
      <c r="G16" s="60">
        <v>0</v>
      </c>
      <c r="H16" s="60">
        <v>969764</v>
      </c>
      <c r="I16" s="60">
        <v>969764</v>
      </c>
      <c r="J16" s="60">
        <v>5000</v>
      </c>
      <c r="K16" s="60">
        <v>220030</v>
      </c>
      <c r="L16" s="60">
        <v>-8000</v>
      </c>
      <c r="M16" s="60">
        <v>217030</v>
      </c>
      <c r="N16" s="60">
        <v>0</v>
      </c>
      <c r="O16" s="60">
        <v>1632935</v>
      </c>
      <c r="P16" s="60">
        <v>0</v>
      </c>
      <c r="Q16" s="60">
        <v>1632935</v>
      </c>
      <c r="R16" s="60">
        <v>0</v>
      </c>
      <c r="S16" s="60">
        <v>-8500</v>
      </c>
      <c r="T16" s="60">
        <v>3890906</v>
      </c>
      <c r="U16" s="60">
        <v>3882406</v>
      </c>
      <c r="V16" s="60">
        <v>6702135</v>
      </c>
      <c r="W16" s="60">
        <v>32147124</v>
      </c>
      <c r="X16" s="60">
        <v>-25444989</v>
      </c>
      <c r="Y16" s="61">
        <v>-79.15</v>
      </c>
      <c r="Z16" s="62">
        <v>32147124</v>
      </c>
    </row>
    <row r="17" spans="1:26" ht="13.5">
      <c r="A17" s="58" t="s">
        <v>43</v>
      </c>
      <c r="B17" s="19">
        <v>945635342</v>
      </c>
      <c r="C17" s="19"/>
      <c r="D17" s="59">
        <v>1348412467</v>
      </c>
      <c r="E17" s="60">
        <v>1381753117</v>
      </c>
      <c r="F17" s="60">
        <v>24360316</v>
      </c>
      <c r="G17" s="60">
        <v>69749504</v>
      </c>
      <c r="H17" s="60">
        <v>56142041</v>
      </c>
      <c r="I17" s="60">
        <v>150251861</v>
      </c>
      <c r="J17" s="60">
        <v>78298034</v>
      </c>
      <c r="K17" s="60">
        <v>75634228</v>
      </c>
      <c r="L17" s="60">
        <v>78084170</v>
      </c>
      <c r="M17" s="60">
        <v>232016432</v>
      </c>
      <c r="N17" s="60">
        <v>65388652</v>
      </c>
      <c r="O17" s="60">
        <v>73497228</v>
      </c>
      <c r="P17" s="60">
        <v>59106041</v>
      </c>
      <c r="Q17" s="60">
        <v>197991921</v>
      </c>
      <c r="R17" s="60">
        <v>82943692</v>
      </c>
      <c r="S17" s="60">
        <v>99436856</v>
      </c>
      <c r="T17" s="60">
        <v>169653668</v>
      </c>
      <c r="U17" s="60">
        <v>352034216</v>
      </c>
      <c r="V17" s="60">
        <v>932294430</v>
      </c>
      <c r="W17" s="60">
        <v>1381753117</v>
      </c>
      <c r="X17" s="60">
        <v>-449458687</v>
      </c>
      <c r="Y17" s="61">
        <v>-32.53</v>
      </c>
      <c r="Z17" s="62">
        <v>1381753117</v>
      </c>
    </row>
    <row r="18" spans="1:26" ht="13.5">
      <c r="A18" s="70" t="s">
        <v>44</v>
      </c>
      <c r="B18" s="71">
        <f>SUM(B11:B17)</f>
        <v>3455707396</v>
      </c>
      <c r="C18" s="71">
        <f>SUM(C11:C17)</f>
        <v>0</v>
      </c>
      <c r="D18" s="72">
        <f aca="true" t="shared" si="1" ref="D18:Z18">SUM(D11:D17)</f>
        <v>3992221749</v>
      </c>
      <c r="E18" s="73">
        <f t="shared" si="1"/>
        <v>4031665887</v>
      </c>
      <c r="F18" s="73">
        <f t="shared" si="1"/>
        <v>217980236</v>
      </c>
      <c r="G18" s="73">
        <f t="shared" si="1"/>
        <v>288391149</v>
      </c>
      <c r="H18" s="73">
        <f t="shared" si="1"/>
        <v>212317407</v>
      </c>
      <c r="I18" s="73">
        <f t="shared" si="1"/>
        <v>718688792</v>
      </c>
      <c r="J18" s="73">
        <f t="shared" si="1"/>
        <v>235810824</v>
      </c>
      <c r="K18" s="73">
        <f t="shared" si="1"/>
        <v>389400832</v>
      </c>
      <c r="L18" s="73">
        <f t="shared" si="1"/>
        <v>266578592</v>
      </c>
      <c r="M18" s="73">
        <f t="shared" si="1"/>
        <v>891790248</v>
      </c>
      <c r="N18" s="73">
        <f t="shared" si="1"/>
        <v>258513780</v>
      </c>
      <c r="O18" s="73">
        <f t="shared" si="1"/>
        <v>263434581</v>
      </c>
      <c r="P18" s="73">
        <f t="shared" si="1"/>
        <v>254545526</v>
      </c>
      <c r="Q18" s="73">
        <f t="shared" si="1"/>
        <v>776493887</v>
      </c>
      <c r="R18" s="73">
        <f t="shared" si="1"/>
        <v>265947981</v>
      </c>
      <c r="S18" s="73">
        <f t="shared" si="1"/>
        <v>296603979</v>
      </c>
      <c r="T18" s="73">
        <f t="shared" si="1"/>
        <v>397825311</v>
      </c>
      <c r="U18" s="73">
        <f t="shared" si="1"/>
        <v>960377271</v>
      </c>
      <c r="V18" s="73">
        <f t="shared" si="1"/>
        <v>3347350198</v>
      </c>
      <c r="W18" s="73">
        <f t="shared" si="1"/>
        <v>4031665887</v>
      </c>
      <c r="X18" s="73">
        <f t="shared" si="1"/>
        <v>-684315689</v>
      </c>
      <c r="Y18" s="67">
        <f>+IF(W18&lt;&gt;0,(X18/W18)*100,0)</f>
        <v>-16.973521819021705</v>
      </c>
      <c r="Z18" s="74">
        <f t="shared" si="1"/>
        <v>4031665887</v>
      </c>
    </row>
    <row r="19" spans="1:26" ht="13.5">
      <c r="A19" s="70" t="s">
        <v>45</v>
      </c>
      <c r="B19" s="75">
        <f>+B10-B18</f>
        <v>-52596418</v>
      </c>
      <c r="C19" s="75">
        <f>+C10-C18</f>
        <v>0</v>
      </c>
      <c r="D19" s="76">
        <f aca="true" t="shared" si="2" ref="D19:Z19">+D10-D18</f>
        <v>-25584448</v>
      </c>
      <c r="E19" s="77">
        <f t="shared" si="2"/>
        <v>-73125131</v>
      </c>
      <c r="F19" s="77">
        <f t="shared" si="2"/>
        <v>1026855351</v>
      </c>
      <c r="G19" s="77">
        <f t="shared" si="2"/>
        <v>14281815</v>
      </c>
      <c r="H19" s="77">
        <f t="shared" si="2"/>
        <v>-55781266</v>
      </c>
      <c r="I19" s="77">
        <f t="shared" si="2"/>
        <v>985355900</v>
      </c>
      <c r="J19" s="77">
        <f t="shared" si="2"/>
        <v>-68940121</v>
      </c>
      <c r="K19" s="77">
        <f t="shared" si="2"/>
        <v>-221153834</v>
      </c>
      <c r="L19" s="77">
        <f t="shared" si="2"/>
        <v>203169128</v>
      </c>
      <c r="M19" s="77">
        <f t="shared" si="2"/>
        <v>-86924827</v>
      </c>
      <c r="N19" s="77">
        <f t="shared" si="2"/>
        <v>-117295391</v>
      </c>
      <c r="O19" s="77">
        <f t="shared" si="2"/>
        <v>-105092615</v>
      </c>
      <c r="P19" s="77">
        <f t="shared" si="2"/>
        <v>225453429</v>
      </c>
      <c r="Q19" s="77">
        <f t="shared" si="2"/>
        <v>3065423</v>
      </c>
      <c r="R19" s="77">
        <f t="shared" si="2"/>
        <v>-83820511</v>
      </c>
      <c r="S19" s="77">
        <f t="shared" si="2"/>
        <v>-114532436</v>
      </c>
      <c r="T19" s="77">
        <f t="shared" si="2"/>
        <v>-299468112</v>
      </c>
      <c r="U19" s="77">
        <f t="shared" si="2"/>
        <v>-497821059</v>
      </c>
      <c r="V19" s="77">
        <f t="shared" si="2"/>
        <v>403675437</v>
      </c>
      <c r="W19" s="77">
        <f>IF(E10=E18,0,W10-W18)</f>
        <v>-73125131</v>
      </c>
      <c r="X19" s="77">
        <f t="shared" si="2"/>
        <v>476800568</v>
      </c>
      <c r="Y19" s="78">
        <f>+IF(W19&lt;&gt;0,(X19/W19)*100,0)</f>
        <v>-652.0337966984291</v>
      </c>
      <c r="Z19" s="79">
        <f t="shared" si="2"/>
        <v>-73125131</v>
      </c>
    </row>
    <row r="20" spans="1:26" ht="13.5">
      <c r="A20" s="58" t="s">
        <v>46</v>
      </c>
      <c r="B20" s="19">
        <v>187131453</v>
      </c>
      <c r="C20" s="19"/>
      <c r="D20" s="59">
        <v>629018248</v>
      </c>
      <c r="E20" s="60">
        <v>834068157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834068157</v>
      </c>
      <c r="X20" s="60">
        <v>-834068157</v>
      </c>
      <c r="Y20" s="61">
        <v>-100</v>
      </c>
      <c r="Z20" s="62">
        <v>834068157</v>
      </c>
    </row>
    <row r="21" spans="1:26" ht="13.5">
      <c r="A21" s="58" t="s">
        <v>279</v>
      </c>
      <c r="B21" s="80">
        <v>1283135</v>
      </c>
      <c r="C21" s="80"/>
      <c r="D21" s="81">
        <v>0</v>
      </c>
      <c r="E21" s="82">
        <v>2450976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2450976</v>
      </c>
      <c r="X21" s="82">
        <v>-2450976</v>
      </c>
      <c r="Y21" s="83">
        <v>-100</v>
      </c>
      <c r="Z21" s="84">
        <v>2450976</v>
      </c>
    </row>
    <row r="22" spans="1:26" ht="25.5">
      <c r="A22" s="85" t="s">
        <v>280</v>
      </c>
      <c r="B22" s="86">
        <f>SUM(B19:B21)</f>
        <v>135818170</v>
      </c>
      <c r="C22" s="86">
        <f>SUM(C19:C21)</f>
        <v>0</v>
      </c>
      <c r="D22" s="87">
        <f aca="true" t="shared" si="3" ref="D22:Z22">SUM(D19:D21)</f>
        <v>603433800</v>
      </c>
      <c r="E22" s="88">
        <f t="shared" si="3"/>
        <v>763394002</v>
      </c>
      <c r="F22" s="88">
        <f t="shared" si="3"/>
        <v>1026855351</v>
      </c>
      <c r="G22" s="88">
        <f t="shared" si="3"/>
        <v>14281815</v>
      </c>
      <c r="H22" s="88">
        <f t="shared" si="3"/>
        <v>-55781266</v>
      </c>
      <c r="I22" s="88">
        <f t="shared" si="3"/>
        <v>985355900</v>
      </c>
      <c r="J22" s="88">
        <f t="shared" si="3"/>
        <v>-68940121</v>
      </c>
      <c r="K22" s="88">
        <f t="shared" si="3"/>
        <v>-221153834</v>
      </c>
      <c r="L22" s="88">
        <f t="shared" si="3"/>
        <v>203169128</v>
      </c>
      <c r="M22" s="88">
        <f t="shared" si="3"/>
        <v>-86924827</v>
      </c>
      <c r="N22" s="88">
        <f t="shared" si="3"/>
        <v>-117295391</v>
      </c>
      <c r="O22" s="88">
        <f t="shared" si="3"/>
        <v>-105092615</v>
      </c>
      <c r="P22" s="88">
        <f t="shared" si="3"/>
        <v>225453429</v>
      </c>
      <c r="Q22" s="88">
        <f t="shared" si="3"/>
        <v>3065423</v>
      </c>
      <c r="R22" s="88">
        <f t="shared" si="3"/>
        <v>-83820511</v>
      </c>
      <c r="S22" s="88">
        <f t="shared" si="3"/>
        <v>-114532436</v>
      </c>
      <c r="T22" s="88">
        <f t="shared" si="3"/>
        <v>-299468112</v>
      </c>
      <c r="U22" s="88">
        <f t="shared" si="3"/>
        <v>-497821059</v>
      </c>
      <c r="V22" s="88">
        <f t="shared" si="3"/>
        <v>403675437</v>
      </c>
      <c r="W22" s="88">
        <f t="shared" si="3"/>
        <v>763394002</v>
      </c>
      <c r="X22" s="88">
        <f t="shared" si="3"/>
        <v>-359718565</v>
      </c>
      <c r="Y22" s="89">
        <f>+IF(W22&lt;&gt;0,(X22/W22)*100,0)</f>
        <v>-47.1209577305534</v>
      </c>
      <c r="Z22" s="90">
        <f t="shared" si="3"/>
        <v>763394002</v>
      </c>
    </row>
    <row r="23" spans="1:26" ht="13.5">
      <c r="A23" s="91" t="s">
        <v>48</v>
      </c>
      <c r="B23" s="19">
        <v>-12087832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123730338</v>
      </c>
      <c r="C24" s="75">
        <f>SUM(C22:C23)</f>
        <v>0</v>
      </c>
      <c r="D24" s="76">
        <f aca="true" t="shared" si="4" ref="D24:Z24">SUM(D22:D23)</f>
        <v>603433800</v>
      </c>
      <c r="E24" s="77">
        <f t="shared" si="4"/>
        <v>763394002</v>
      </c>
      <c r="F24" s="77">
        <f t="shared" si="4"/>
        <v>1026855351</v>
      </c>
      <c r="G24" s="77">
        <f t="shared" si="4"/>
        <v>14281815</v>
      </c>
      <c r="H24" s="77">
        <f t="shared" si="4"/>
        <v>-55781266</v>
      </c>
      <c r="I24" s="77">
        <f t="shared" si="4"/>
        <v>985355900</v>
      </c>
      <c r="J24" s="77">
        <f t="shared" si="4"/>
        <v>-68940121</v>
      </c>
      <c r="K24" s="77">
        <f t="shared" si="4"/>
        <v>-221153834</v>
      </c>
      <c r="L24" s="77">
        <f t="shared" si="4"/>
        <v>203169128</v>
      </c>
      <c r="M24" s="77">
        <f t="shared" si="4"/>
        <v>-86924827</v>
      </c>
      <c r="N24" s="77">
        <f t="shared" si="4"/>
        <v>-117295391</v>
      </c>
      <c r="O24" s="77">
        <f t="shared" si="4"/>
        <v>-105092615</v>
      </c>
      <c r="P24" s="77">
        <f t="shared" si="4"/>
        <v>225453429</v>
      </c>
      <c r="Q24" s="77">
        <f t="shared" si="4"/>
        <v>3065423</v>
      </c>
      <c r="R24" s="77">
        <f t="shared" si="4"/>
        <v>-83820511</v>
      </c>
      <c r="S24" s="77">
        <f t="shared" si="4"/>
        <v>-114532436</v>
      </c>
      <c r="T24" s="77">
        <f t="shared" si="4"/>
        <v>-299468112</v>
      </c>
      <c r="U24" s="77">
        <f t="shared" si="4"/>
        <v>-497821059</v>
      </c>
      <c r="V24" s="77">
        <f t="shared" si="4"/>
        <v>403675437</v>
      </c>
      <c r="W24" s="77">
        <f t="shared" si="4"/>
        <v>763394002</v>
      </c>
      <c r="X24" s="77">
        <f t="shared" si="4"/>
        <v>-359718565</v>
      </c>
      <c r="Y24" s="78">
        <f>+IF(W24&lt;&gt;0,(X24/W24)*100,0)</f>
        <v>-47.1209577305534</v>
      </c>
      <c r="Z24" s="79">
        <f t="shared" si="4"/>
        <v>763394002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270779606</v>
      </c>
      <c r="C27" s="22"/>
      <c r="D27" s="99">
        <v>749097271</v>
      </c>
      <c r="E27" s="100">
        <v>978103348</v>
      </c>
      <c r="F27" s="100">
        <v>387470</v>
      </c>
      <c r="G27" s="100">
        <v>11259795</v>
      </c>
      <c r="H27" s="100">
        <v>26783542</v>
      </c>
      <c r="I27" s="100">
        <v>38430807</v>
      </c>
      <c r="J27" s="100">
        <v>27933525</v>
      </c>
      <c r="K27" s="100">
        <v>38075092</v>
      </c>
      <c r="L27" s="100">
        <v>44903315</v>
      </c>
      <c r="M27" s="100">
        <v>110911932</v>
      </c>
      <c r="N27" s="100">
        <v>17381823</v>
      </c>
      <c r="O27" s="100">
        <v>26736528</v>
      </c>
      <c r="P27" s="100">
        <v>38652117</v>
      </c>
      <c r="Q27" s="100">
        <v>82770468</v>
      </c>
      <c r="R27" s="100">
        <v>43101097</v>
      </c>
      <c r="S27" s="100">
        <v>72536955</v>
      </c>
      <c r="T27" s="100">
        <v>151997679</v>
      </c>
      <c r="U27" s="100">
        <v>267635731</v>
      </c>
      <c r="V27" s="100">
        <v>499748938</v>
      </c>
      <c r="W27" s="100">
        <v>978103348</v>
      </c>
      <c r="X27" s="100">
        <v>-478354410</v>
      </c>
      <c r="Y27" s="101">
        <v>-48.91</v>
      </c>
      <c r="Z27" s="102">
        <v>978103348</v>
      </c>
    </row>
    <row r="28" spans="1:26" ht="13.5">
      <c r="A28" s="103" t="s">
        <v>46</v>
      </c>
      <c r="B28" s="19">
        <v>186833950</v>
      </c>
      <c r="C28" s="19"/>
      <c r="D28" s="59">
        <v>629018248</v>
      </c>
      <c r="E28" s="60">
        <v>834068157</v>
      </c>
      <c r="F28" s="60">
        <v>387470</v>
      </c>
      <c r="G28" s="60">
        <v>11052388</v>
      </c>
      <c r="H28" s="60">
        <v>21815257</v>
      </c>
      <c r="I28" s="60">
        <v>33255115</v>
      </c>
      <c r="J28" s="60">
        <v>26445307</v>
      </c>
      <c r="K28" s="60">
        <v>21904156</v>
      </c>
      <c r="L28" s="60">
        <v>38849083</v>
      </c>
      <c r="M28" s="60">
        <v>87198546</v>
      </c>
      <c r="N28" s="60">
        <v>16574730</v>
      </c>
      <c r="O28" s="60">
        <v>20347253</v>
      </c>
      <c r="P28" s="60">
        <v>25663628</v>
      </c>
      <c r="Q28" s="60">
        <v>62585611</v>
      </c>
      <c r="R28" s="60">
        <v>39267967</v>
      </c>
      <c r="S28" s="60">
        <v>63339270</v>
      </c>
      <c r="T28" s="60">
        <v>135953400</v>
      </c>
      <c r="U28" s="60">
        <v>238560637</v>
      </c>
      <c r="V28" s="60">
        <v>421599909</v>
      </c>
      <c r="W28" s="60">
        <v>834068157</v>
      </c>
      <c r="X28" s="60">
        <v>-412468248</v>
      </c>
      <c r="Y28" s="61">
        <v>-49.45</v>
      </c>
      <c r="Z28" s="62">
        <v>834068157</v>
      </c>
    </row>
    <row r="29" spans="1:26" ht="13.5">
      <c r="A29" s="58" t="s">
        <v>282</v>
      </c>
      <c r="B29" s="19">
        <v>730096</v>
      </c>
      <c r="C29" s="19"/>
      <c r="D29" s="59">
        <v>0</v>
      </c>
      <c r="E29" s="60">
        <v>2450976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2575</v>
      </c>
      <c r="S29" s="60">
        <v>2060</v>
      </c>
      <c r="T29" s="60">
        <v>6169</v>
      </c>
      <c r="U29" s="60">
        <v>10804</v>
      </c>
      <c r="V29" s="60">
        <v>10804</v>
      </c>
      <c r="W29" s="60">
        <v>2450976</v>
      </c>
      <c r="X29" s="60">
        <v>-2440172</v>
      </c>
      <c r="Y29" s="61">
        <v>-99.56</v>
      </c>
      <c r="Z29" s="62">
        <v>2450976</v>
      </c>
    </row>
    <row r="30" spans="1:26" ht="13.5">
      <c r="A30" s="58" t="s">
        <v>52</v>
      </c>
      <c r="B30" s="19">
        <v>17673632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2350</v>
      </c>
      <c r="P30" s="60">
        <v>6853322</v>
      </c>
      <c r="Q30" s="60">
        <v>6855672</v>
      </c>
      <c r="R30" s="60">
        <v>643791</v>
      </c>
      <c r="S30" s="60">
        <v>536433</v>
      </c>
      <c r="T30" s="60">
        <v>9936287</v>
      </c>
      <c r="U30" s="60">
        <v>11116511</v>
      </c>
      <c r="V30" s="60">
        <v>17972183</v>
      </c>
      <c r="W30" s="60">
        <v>0</v>
      </c>
      <c r="X30" s="60">
        <v>17972183</v>
      </c>
      <c r="Y30" s="61">
        <v>0</v>
      </c>
      <c r="Z30" s="62">
        <v>0</v>
      </c>
    </row>
    <row r="31" spans="1:26" ht="13.5">
      <c r="A31" s="58" t="s">
        <v>53</v>
      </c>
      <c r="B31" s="19">
        <v>65541928</v>
      </c>
      <c r="C31" s="19"/>
      <c r="D31" s="59">
        <v>120079023</v>
      </c>
      <c r="E31" s="60">
        <v>141584215</v>
      </c>
      <c r="F31" s="60">
        <v>0</v>
      </c>
      <c r="G31" s="60">
        <v>207407</v>
      </c>
      <c r="H31" s="60">
        <v>4968285</v>
      </c>
      <c r="I31" s="60">
        <v>5175692</v>
      </c>
      <c r="J31" s="60">
        <v>1488218</v>
      </c>
      <c r="K31" s="60">
        <v>16170936</v>
      </c>
      <c r="L31" s="60">
        <v>6054232</v>
      </c>
      <c r="M31" s="60">
        <v>23713386</v>
      </c>
      <c r="N31" s="60">
        <v>807093</v>
      </c>
      <c r="O31" s="60">
        <v>6386925</v>
      </c>
      <c r="P31" s="60">
        <v>6135167</v>
      </c>
      <c r="Q31" s="60">
        <v>13329185</v>
      </c>
      <c r="R31" s="60">
        <v>3186764</v>
      </c>
      <c r="S31" s="60">
        <v>8659192</v>
      </c>
      <c r="T31" s="60">
        <v>6101823</v>
      </c>
      <c r="U31" s="60">
        <v>17947779</v>
      </c>
      <c r="V31" s="60">
        <v>60166042</v>
      </c>
      <c r="W31" s="60">
        <v>141584215</v>
      </c>
      <c r="X31" s="60">
        <v>-81418173</v>
      </c>
      <c r="Y31" s="61">
        <v>-57.51</v>
      </c>
      <c r="Z31" s="62">
        <v>141584215</v>
      </c>
    </row>
    <row r="32" spans="1:26" ht="13.5">
      <c r="A32" s="70" t="s">
        <v>54</v>
      </c>
      <c r="B32" s="22">
        <f>SUM(B28:B31)</f>
        <v>270779606</v>
      </c>
      <c r="C32" s="22">
        <f>SUM(C28:C31)</f>
        <v>0</v>
      </c>
      <c r="D32" s="99">
        <f aca="true" t="shared" si="5" ref="D32:Z32">SUM(D28:D31)</f>
        <v>749097271</v>
      </c>
      <c r="E32" s="100">
        <f t="shared" si="5"/>
        <v>978103348</v>
      </c>
      <c r="F32" s="100">
        <f t="shared" si="5"/>
        <v>387470</v>
      </c>
      <c r="G32" s="100">
        <f t="shared" si="5"/>
        <v>11259795</v>
      </c>
      <c r="H32" s="100">
        <f t="shared" si="5"/>
        <v>26783542</v>
      </c>
      <c r="I32" s="100">
        <f t="shared" si="5"/>
        <v>38430807</v>
      </c>
      <c r="J32" s="100">
        <f t="shared" si="5"/>
        <v>27933525</v>
      </c>
      <c r="K32" s="100">
        <f t="shared" si="5"/>
        <v>38075092</v>
      </c>
      <c r="L32" s="100">
        <f t="shared" si="5"/>
        <v>44903315</v>
      </c>
      <c r="M32" s="100">
        <f t="shared" si="5"/>
        <v>110911932</v>
      </c>
      <c r="N32" s="100">
        <f t="shared" si="5"/>
        <v>17381823</v>
      </c>
      <c r="O32" s="100">
        <f t="shared" si="5"/>
        <v>26736528</v>
      </c>
      <c r="P32" s="100">
        <f t="shared" si="5"/>
        <v>38652117</v>
      </c>
      <c r="Q32" s="100">
        <f t="shared" si="5"/>
        <v>82770468</v>
      </c>
      <c r="R32" s="100">
        <f t="shared" si="5"/>
        <v>43101097</v>
      </c>
      <c r="S32" s="100">
        <f t="shared" si="5"/>
        <v>72536955</v>
      </c>
      <c r="T32" s="100">
        <f t="shared" si="5"/>
        <v>151997679</v>
      </c>
      <c r="U32" s="100">
        <f t="shared" si="5"/>
        <v>267635731</v>
      </c>
      <c r="V32" s="100">
        <f t="shared" si="5"/>
        <v>499748938</v>
      </c>
      <c r="W32" s="100">
        <f t="shared" si="5"/>
        <v>978103348</v>
      </c>
      <c r="X32" s="100">
        <f t="shared" si="5"/>
        <v>-478354410</v>
      </c>
      <c r="Y32" s="101">
        <f>+IF(W32&lt;&gt;0,(X32/W32)*100,0)</f>
        <v>-48.90632579656603</v>
      </c>
      <c r="Z32" s="102">
        <f t="shared" si="5"/>
        <v>978103348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2142232708</v>
      </c>
      <c r="C35" s="19"/>
      <c r="D35" s="59">
        <v>1509699000</v>
      </c>
      <c r="E35" s="60">
        <v>1439559054</v>
      </c>
      <c r="F35" s="60">
        <v>2474200760</v>
      </c>
      <c r="G35" s="60">
        <v>2445353799</v>
      </c>
      <c r="H35" s="60">
        <v>2430723567</v>
      </c>
      <c r="I35" s="60">
        <v>2430723567</v>
      </c>
      <c r="J35" s="60">
        <v>2407838168</v>
      </c>
      <c r="K35" s="60">
        <v>2502549008</v>
      </c>
      <c r="L35" s="60">
        <v>2718062658</v>
      </c>
      <c r="M35" s="60">
        <v>2718062658</v>
      </c>
      <c r="N35" s="60">
        <v>2657779888</v>
      </c>
      <c r="O35" s="60">
        <v>2892699303</v>
      </c>
      <c r="P35" s="60">
        <v>3221380630</v>
      </c>
      <c r="Q35" s="60">
        <v>3221380630</v>
      </c>
      <c r="R35" s="60">
        <v>2815917358</v>
      </c>
      <c r="S35" s="60">
        <v>2694614334</v>
      </c>
      <c r="T35" s="60">
        <v>2450904846</v>
      </c>
      <c r="U35" s="60">
        <v>2450904846</v>
      </c>
      <c r="V35" s="60">
        <v>2450904846</v>
      </c>
      <c r="W35" s="60">
        <v>1439559054</v>
      </c>
      <c r="X35" s="60">
        <v>1011345792</v>
      </c>
      <c r="Y35" s="61">
        <v>70.25</v>
      </c>
      <c r="Z35" s="62">
        <v>1439559054</v>
      </c>
    </row>
    <row r="36" spans="1:26" ht="13.5">
      <c r="A36" s="58" t="s">
        <v>57</v>
      </c>
      <c r="B36" s="19">
        <v>11622477481</v>
      </c>
      <c r="C36" s="19"/>
      <c r="D36" s="59">
        <v>12274367000</v>
      </c>
      <c r="E36" s="60">
        <v>12318646657</v>
      </c>
      <c r="F36" s="60">
        <v>11430790411</v>
      </c>
      <c r="G36" s="60">
        <v>11396586759</v>
      </c>
      <c r="H36" s="60">
        <v>11423371217</v>
      </c>
      <c r="I36" s="60">
        <v>11423371217</v>
      </c>
      <c r="J36" s="60">
        <v>11451307574</v>
      </c>
      <c r="K36" s="60">
        <v>11510955376</v>
      </c>
      <c r="L36" s="60">
        <v>11524487521</v>
      </c>
      <c r="M36" s="60">
        <v>11524487521</v>
      </c>
      <c r="N36" s="60">
        <v>11510492614</v>
      </c>
      <c r="O36" s="60">
        <v>11506307901</v>
      </c>
      <c r="P36" s="60">
        <v>11513583297</v>
      </c>
      <c r="Q36" s="60">
        <v>11513583297</v>
      </c>
      <c r="R36" s="60">
        <v>11527879440</v>
      </c>
      <c r="S36" s="60">
        <v>11569039692</v>
      </c>
      <c r="T36" s="60">
        <v>11795977147</v>
      </c>
      <c r="U36" s="60">
        <v>11795977147</v>
      </c>
      <c r="V36" s="60">
        <v>11795977147</v>
      </c>
      <c r="W36" s="60">
        <v>12318646657</v>
      </c>
      <c r="X36" s="60">
        <v>-522669510</v>
      </c>
      <c r="Y36" s="61">
        <v>-4.24</v>
      </c>
      <c r="Z36" s="62">
        <v>12318646657</v>
      </c>
    </row>
    <row r="37" spans="1:26" ht="13.5">
      <c r="A37" s="58" t="s">
        <v>58</v>
      </c>
      <c r="B37" s="19">
        <v>1443045960</v>
      </c>
      <c r="C37" s="19"/>
      <c r="D37" s="59">
        <v>1215733000</v>
      </c>
      <c r="E37" s="60">
        <v>1218180964</v>
      </c>
      <c r="F37" s="60">
        <v>1465511517</v>
      </c>
      <c r="G37" s="60">
        <v>1503394153</v>
      </c>
      <c r="H37" s="60">
        <v>1468794000</v>
      </c>
      <c r="I37" s="60">
        <v>1468794000</v>
      </c>
      <c r="J37" s="60">
        <v>1466751391</v>
      </c>
      <c r="K37" s="60">
        <v>1454824634</v>
      </c>
      <c r="L37" s="60">
        <v>1407334215</v>
      </c>
      <c r="M37" s="60">
        <v>1407334215</v>
      </c>
      <c r="N37" s="60">
        <v>1380909428</v>
      </c>
      <c r="O37" s="60">
        <v>1663347238</v>
      </c>
      <c r="P37" s="60">
        <v>1639056094</v>
      </c>
      <c r="Q37" s="60">
        <v>1639056094</v>
      </c>
      <c r="R37" s="60">
        <v>1332240495</v>
      </c>
      <c r="S37" s="60">
        <v>1260336395</v>
      </c>
      <c r="T37" s="60">
        <v>1401041865</v>
      </c>
      <c r="U37" s="60">
        <v>1401041865</v>
      </c>
      <c r="V37" s="60">
        <v>1401041865</v>
      </c>
      <c r="W37" s="60">
        <v>1218180964</v>
      </c>
      <c r="X37" s="60">
        <v>182860901</v>
      </c>
      <c r="Y37" s="61">
        <v>15.01</v>
      </c>
      <c r="Z37" s="62">
        <v>1218180964</v>
      </c>
    </row>
    <row r="38" spans="1:26" ht="13.5">
      <c r="A38" s="58" t="s">
        <v>59</v>
      </c>
      <c r="B38" s="19">
        <v>1014864119</v>
      </c>
      <c r="C38" s="19"/>
      <c r="D38" s="59">
        <v>1028508000</v>
      </c>
      <c r="E38" s="60">
        <v>1069954165</v>
      </c>
      <c r="F38" s="60">
        <v>992724948</v>
      </c>
      <c r="G38" s="60">
        <v>1014761619</v>
      </c>
      <c r="H38" s="60">
        <v>1014761619</v>
      </c>
      <c r="I38" s="60">
        <v>1014761619</v>
      </c>
      <c r="J38" s="60">
        <v>1041787464</v>
      </c>
      <c r="K38" s="60">
        <v>1041787464</v>
      </c>
      <c r="L38" s="60">
        <v>1039945060</v>
      </c>
      <c r="M38" s="60">
        <v>1039945060</v>
      </c>
      <c r="N38" s="60">
        <v>1039945060</v>
      </c>
      <c r="O38" s="60">
        <v>1039945060</v>
      </c>
      <c r="P38" s="60">
        <v>1025750489</v>
      </c>
      <c r="Q38" s="60">
        <v>1025750489</v>
      </c>
      <c r="R38" s="60">
        <v>1025750489</v>
      </c>
      <c r="S38" s="60">
        <v>1025750489</v>
      </c>
      <c r="T38" s="60">
        <v>1020322920</v>
      </c>
      <c r="U38" s="60">
        <v>1020322920</v>
      </c>
      <c r="V38" s="60">
        <v>1020322920</v>
      </c>
      <c r="W38" s="60">
        <v>1069954165</v>
      </c>
      <c r="X38" s="60">
        <v>-49631245</v>
      </c>
      <c r="Y38" s="61">
        <v>-4.64</v>
      </c>
      <c r="Z38" s="62">
        <v>1069954165</v>
      </c>
    </row>
    <row r="39" spans="1:26" ht="13.5">
      <c r="A39" s="58" t="s">
        <v>60</v>
      </c>
      <c r="B39" s="19">
        <v>11306800110</v>
      </c>
      <c r="C39" s="19"/>
      <c r="D39" s="59">
        <v>11539825000</v>
      </c>
      <c r="E39" s="60">
        <v>11470070582</v>
      </c>
      <c r="F39" s="60">
        <v>11446754706</v>
      </c>
      <c r="G39" s="60">
        <v>11323784786</v>
      </c>
      <c r="H39" s="60">
        <v>11370539165</v>
      </c>
      <c r="I39" s="60">
        <v>11370539165</v>
      </c>
      <c r="J39" s="60">
        <v>11350606887</v>
      </c>
      <c r="K39" s="60">
        <v>11516892286</v>
      </c>
      <c r="L39" s="60">
        <v>11795270904</v>
      </c>
      <c r="M39" s="60">
        <v>11795270904</v>
      </c>
      <c r="N39" s="60">
        <v>11747418014</v>
      </c>
      <c r="O39" s="60">
        <v>11695714906</v>
      </c>
      <c r="P39" s="60">
        <v>12070157344</v>
      </c>
      <c r="Q39" s="60">
        <v>12070157344</v>
      </c>
      <c r="R39" s="60">
        <v>11985805814</v>
      </c>
      <c r="S39" s="60">
        <v>11977567142</v>
      </c>
      <c r="T39" s="60">
        <v>11825517208</v>
      </c>
      <c r="U39" s="60">
        <v>11825517208</v>
      </c>
      <c r="V39" s="60">
        <v>11825517208</v>
      </c>
      <c r="W39" s="60">
        <v>11470070582</v>
      </c>
      <c r="X39" s="60">
        <v>355446626</v>
      </c>
      <c r="Y39" s="61">
        <v>3.1</v>
      </c>
      <c r="Z39" s="62">
        <v>11470070582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650010145</v>
      </c>
      <c r="C42" s="19"/>
      <c r="D42" s="59">
        <v>942998724</v>
      </c>
      <c r="E42" s="60">
        <v>1104313817</v>
      </c>
      <c r="F42" s="60">
        <v>240365507</v>
      </c>
      <c r="G42" s="60">
        <v>31934040</v>
      </c>
      <c r="H42" s="60">
        <v>-6204145</v>
      </c>
      <c r="I42" s="60">
        <v>266095402</v>
      </c>
      <c r="J42" s="60">
        <v>17339825</v>
      </c>
      <c r="K42" s="60">
        <v>126634421</v>
      </c>
      <c r="L42" s="60">
        <v>264675769</v>
      </c>
      <c r="M42" s="60">
        <v>408650015</v>
      </c>
      <c r="N42" s="60">
        <v>-1198376</v>
      </c>
      <c r="O42" s="60">
        <v>278012162</v>
      </c>
      <c r="P42" s="60">
        <v>340206302</v>
      </c>
      <c r="Q42" s="60">
        <v>617020088</v>
      </c>
      <c r="R42" s="60">
        <v>-376114272</v>
      </c>
      <c r="S42" s="60">
        <v>-39667955</v>
      </c>
      <c r="T42" s="60">
        <v>121142011</v>
      </c>
      <c r="U42" s="60">
        <v>-294640216</v>
      </c>
      <c r="V42" s="60">
        <v>997125289</v>
      </c>
      <c r="W42" s="60">
        <v>1104313817</v>
      </c>
      <c r="X42" s="60">
        <v>-107188528</v>
      </c>
      <c r="Y42" s="61">
        <v>-9.71</v>
      </c>
      <c r="Z42" s="62">
        <v>1104313817</v>
      </c>
    </row>
    <row r="43" spans="1:26" ht="13.5">
      <c r="A43" s="58" t="s">
        <v>63</v>
      </c>
      <c r="B43" s="19">
        <v>-268908714</v>
      </c>
      <c r="C43" s="19"/>
      <c r="D43" s="59">
        <v>-749097271</v>
      </c>
      <c r="E43" s="60">
        <v>-978103489</v>
      </c>
      <c r="F43" s="60">
        <v>-387480</v>
      </c>
      <c r="G43" s="60">
        <v>-11259796</v>
      </c>
      <c r="H43" s="60">
        <v>-26783543</v>
      </c>
      <c r="I43" s="60">
        <v>-38430819</v>
      </c>
      <c r="J43" s="60">
        <v>-27933524</v>
      </c>
      <c r="K43" s="60">
        <v>-38075093</v>
      </c>
      <c r="L43" s="60">
        <v>-44903313</v>
      </c>
      <c r="M43" s="60">
        <v>-110911930</v>
      </c>
      <c r="N43" s="60">
        <v>-17381821</v>
      </c>
      <c r="O43" s="60">
        <v>-27184399</v>
      </c>
      <c r="P43" s="60">
        <v>-38652118</v>
      </c>
      <c r="Q43" s="60">
        <v>-83218338</v>
      </c>
      <c r="R43" s="60">
        <v>-17515000</v>
      </c>
      <c r="S43" s="60">
        <v>-98123044</v>
      </c>
      <c r="T43" s="60">
        <v>-253309982</v>
      </c>
      <c r="U43" s="60">
        <v>-368948026</v>
      </c>
      <c r="V43" s="60">
        <v>-601509113</v>
      </c>
      <c r="W43" s="60">
        <v>-978103489</v>
      </c>
      <c r="X43" s="60">
        <v>376594376</v>
      </c>
      <c r="Y43" s="61">
        <v>-38.5</v>
      </c>
      <c r="Z43" s="62">
        <v>-978103489</v>
      </c>
    </row>
    <row r="44" spans="1:26" ht="13.5">
      <c r="A44" s="58" t="s">
        <v>64</v>
      </c>
      <c r="B44" s="19">
        <v>399969716</v>
      </c>
      <c r="C44" s="19"/>
      <c r="D44" s="59">
        <v>-41532778</v>
      </c>
      <c r="E44" s="60">
        <v>-43980964</v>
      </c>
      <c r="F44" s="60">
        <v>0</v>
      </c>
      <c r="G44" s="60">
        <v>0</v>
      </c>
      <c r="H44" s="60">
        <v>-11189416</v>
      </c>
      <c r="I44" s="60">
        <v>-11189416</v>
      </c>
      <c r="J44" s="60">
        <v>0</v>
      </c>
      <c r="K44" s="60">
        <v>0</v>
      </c>
      <c r="L44" s="60">
        <v>-8995538</v>
      </c>
      <c r="M44" s="60">
        <v>-8995538</v>
      </c>
      <c r="N44" s="60">
        <v>0</v>
      </c>
      <c r="O44" s="60">
        <v>0</v>
      </c>
      <c r="P44" s="60">
        <v>-14194570</v>
      </c>
      <c r="Q44" s="60">
        <v>-14194570</v>
      </c>
      <c r="R44" s="60">
        <v>0</v>
      </c>
      <c r="S44" s="60">
        <v>0</v>
      </c>
      <c r="T44" s="60">
        <v>-9601439</v>
      </c>
      <c r="U44" s="60">
        <v>-9601439</v>
      </c>
      <c r="V44" s="60">
        <v>-43980963</v>
      </c>
      <c r="W44" s="60">
        <v>-43980964</v>
      </c>
      <c r="X44" s="60">
        <v>1</v>
      </c>
      <c r="Y44" s="61">
        <v>0</v>
      </c>
      <c r="Z44" s="62">
        <v>-43980964</v>
      </c>
    </row>
    <row r="45" spans="1:26" ht="13.5">
      <c r="A45" s="70" t="s">
        <v>65</v>
      </c>
      <c r="B45" s="22">
        <v>1521283525</v>
      </c>
      <c r="C45" s="22"/>
      <c r="D45" s="99">
        <v>848527259</v>
      </c>
      <c r="E45" s="100">
        <v>778387948</v>
      </c>
      <c r="F45" s="100">
        <v>1761261552</v>
      </c>
      <c r="G45" s="100">
        <v>1781935796</v>
      </c>
      <c r="H45" s="100">
        <v>1737758692</v>
      </c>
      <c r="I45" s="100">
        <v>1737758692</v>
      </c>
      <c r="J45" s="100">
        <v>1727164993</v>
      </c>
      <c r="K45" s="100">
        <v>1815724321</v>
      </c>
      <c r="L45" s="100">
        <v>2026501239</v>
      </c>
      <c r="M45" s="100">
        <v>2026501239</v>
      </c>
      <c r="N45" s="100">
        <v>2007921042</v>
      </c>
      <c r="O45" s="100">
        <v>2258748805</v>
      </c>
      <c r="P45" s="100">
        <v>2546108419</v>
      </c>
      <c r="Q45" s="100">
        <v>2007921042</v>
      </c>
      <c r="R45" s="100">
        <v>2152479147</v>
      </c>
      <c r="S45" s="100">
        <v>2014688148</v>
      </c>
      <c r="T45" s="100">
        <v>1872918738</v>
      </c>
      <c r="U45" s="100">
        <v>1872918738</v>
      </c>
      <c r="V45" s="100">
        <v>1872918738</v>
      </c>
      <c r="W45" s="100">
        <v>778387948</v>
      </c>
      <c r="X45" s="100">
        <v>1094530790</v>
      </c>
      <c r="Y45" s="101">
        <v>140.62</v>
      </c>
      <c r="Z45" s="102">
        <v>778387948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173934414</v>
      </c>
      <c r="C49" s="52"/>
      <c r="D49" s="129">
        <v>55952284</v>
      </c>
      <c r="E49" s="54">
        <v>41380911</v>
      </c>
      <c r="F49" s="54">
        <v>0</v>
      </c>
      <c r="G49" s="54">
        <v>0</v>
      </c>
      <c r="H49" s="54">
        <v>0</v>
      </c>
      <c r="I49" s="54">
        <v>41685173</v>
      </c>
      <c r="J49" s="54">
        <v>0</v>
      </c>
      <c r="K49" s="54">
        <v>0</v>
      </c>
      <c r="L49" s="54">
        <v>0</v>
      </c>
      <c r="M49" s="54">
        <v>29514720</v>
      </c>
      <c r="N49" s="54">
        <v>0</v>
      </c>
      <c r="O49" s="54">
        <v>0</v>
      </c>
      <c r="P49" s="54">
        <v>0</v>
      </c>
      <c r="Q49" s="54">
        <v>29149300</v>
      </c>
      <c r="R49" s="54">
        <v>0</v>
      </c>
      <c r="S49" s="54">
        <v>0</v>
      </c>
      <c r="T49" s="54">
        <v>0</v>
      </c>
      <c r="U49" s="54">
        <v>146032896</v>
      </c>
      <c r="V49" s="54">
        <v>489632140</v>
      </c>
      <c r="W49" s="54">
        <v>1007281838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404009112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404009112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90.09442981786447</v>
      </c>
      <c r="E58" s="7">
        <f t="shared" si="6"/>
        <v>90.18956594436864</v>
      </c>
      <c r="F58" s="7">
        <f t="shared" si="6"/>
        <v>21.929083764724705</v>
      </c>
      <c r="G58" s="7">
        <f t="shared" si="6"/>
        <v>137.4588800346313</v>
      </c>
      <c r="H58" s="7">
        <f t="shared" si="6"/>
        <v>175.6060692884668</v>
      </c>
      <c r="I58" s="7">
        <f t="shared" si="6"/>
        <v>54.059743529578554</v>
      </c>
      <c r="J58" s="7">
        <f t="shared" si="6"/>
        <v>150.93237793270868</v>
      </c>
      <c r="K58" s="7">
        <f t="shared" si="6"/>
        <v>143.13118939448617</v>
      </c>
      <c r="L58" s="7">
        <f t="shared" si="6"/>
        <v>142.03690123065437</v>
      </c>
      <c r="M58" s="7">
        <f t="shared" si="6"/>
        <v>145.4605945372927</v>
      </c>
      <c r="N58" s="7">
        <f t="shared" si="6"/>
        <v>140.58076961375878</v>
      </c>
      <c r="O58" s="7">
        <f t="shared" si="6"/>
        <v>140.88603788274972</v>
      </c>
      <c r="P58" s="7">
        <f t="shared" si="6"/>
        <v>134.00007667956754</v>
      </c>
      <c r="Q58" s="7">
        <f t="shared" si="6"/>
        <v>138.21395914376598</v>
      </c>
      <c r="R58" s="7">
        <f t="shared" si="6"/>
        <v>150.3049605190211</v>
      </c>
      <c r="S58" s="7">
        <f t="shared" si="6"/>
        <v>141.7187351093168</v>
      </c>
      <c r="T58" s="7">
        <f t="shared" si="6"/>
        <v>224.12345305485553</v>
      </c>
      <c r="U58" s="7">
        <f t="shared" si="6"/>
        <v>157.73696454030016</v>
      </c>
      <c r="V58" s="7">
        <f t="shared" si="6"/>
        <v>99.19611443549643</v>
      </c>
      <c r="W58" s="7">
        <f t="shared" si="6"/>
        <v>90.18956594436864</v>
      </c>
      <c r="X58" s="7">
        <f t="shared" si="6"/>
        <v>0</v>
      </c>
      <c r="Y58" s="7">
        <f t="shared" si="6"/>
        <v>0</v>
      </c>
      <c r="Z58" s="8">
        <f t="shared" si="6"/>
        <v>90.18956594436864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89.99999993150671</v>
      </c>
      <c r="E59" s="10">
        <f t="shared" si="7"/>
        <v>90.41968725498238</v>
      </c>
      <c r="F59" s="10">
        <f t="shared" si="7"/>
        <v>5.8743262416926285</v>
      </c>
      <c r="G59" s="10">
        <f t="shared" si="7"/>
        <v>11988.248779821413</v>
      </c>
      <c r="H59" s="10">
        <f t="shared" si="7"/>
        <v>-36871.58698188142</v>
      </c>
      <c r="I59" s="10">
        <f t="shared" si="7"/>
        <v>27.843808891935396</v>
      </c>
      <c r="J59" s="10">
        <f t="shared" si="7"/>
        <v>2858.0920218115903</v>
      </c>
      <c r="K59" s="10">
        <f t="shared" si="7"/>
        <v>-26369.416870148223</v>
      </c>
      <c r="L59" s="10">
        <f t="shared" si="7"/>
        <v>-9676.815159396197</v>
      </c>
      <c r="M59" s="10">
        <f t="shared" si="7"/>
        <v>10114.944997820267</v>
      </c>
      <c r="N59" s="10">
        <f t="shared" si="7"/>
        <v>-2440.6072162949467</v>
      </c>
      <c r="O59" s="10">
        <f t="shared" si="7"/>
        <v>-2732.543987764287</v>
      </c>
      <c r="P59" s="10">
        <f t="shared" si="7"/>
        <v>-573.070306110768</v>
      </c>
      <c r="Q59" s="10">
        <f t="shared" si="7"/>
        <v>-1246.5600591866637</v>
      </c>
      <c r="R59" s="10">
        <f t="shared" si="7"/>
        <v>-5822.245604666335</v>
      </c>
      <c r="S59" s="10">
        <f t="shared" si="7"/>
        <v>605.683226991761</v>
      </c>
      <c r="T59" s="10">
        <f t="shared" si="7"/>
        <v>-5214.096754322715</v>
      </c>
      <c r="U59" s="10">
        <f t="shared" si="7"/>
        <v>1946.5213193689124</v>
      </c>
      <c r="V59" s="10">
        <f t="shared" si="7"/>
        <v>96.10837168816464</v>
      </c>
      <c r="W59" s="10">
        <f t="shared" si="7"/>
        <v>90.41968725498238</v>
      </c>
      <c r="X59" s="10">
        <f t="shared" si="7"/>
        <v>0</v>
      </c>
      <c r="Y59" s="10">
        <f t="shared" si="7"/>
        <v>0</v>
      </c>
      <c r="Z59" s="11">
        <f t="shared" si="7"/>
        <v>90.41968725498238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89.99999998475576</v>
      </c>
      <c r="E60" s="13">
        <f t="shared" si="7"/>
        <v>90.00000032012909</v>
      </c>
      <c r="F60" s="13">
        <f t="shared" si="7"/>
        <v>49.3090127026293</v>
      </c>
      <c r="G60" s="13">
        <f t="shared" si="7"/>
        <v>110.56212775457857</v>
      </c>
      <c r="H60" s="13">
        <f t="shared" si="7"/>
        <v>110.98172182979411</v>
      </c>
      <c r="I60" s="13">
        <f t="shared" si="7"/>
        <v>77.92958192438152</v>
      </c>
      <c r="J60" s="13">
        <f t="shared" si="7"/>
        <v>112.44210274337732</v>
      </c>
      <c r="K60" s="13">
        <f t="shared" si="7"/>
        <v>111.59783953440048</v>
      </c>
      <c r="L60" s="13">
        <f t="shared" si="7"/>
        <v>110.70655793184405</v>
      </c>
      <c r="M60" s="13">
        <f t="shared" si="7"/>
        <v>111.59458306678694</v>
      </c>
      <c r="N60" s="13">
        <f t="shared" si="7"/>
        <v>110.26723651428281</v>
      </c>
      <c r="O60" s="13">
        <f t="shared" si="7"/>
        <v>110.079282531872</v>
      </c>
      <c r="P60" s="13">
        <f t="shared" si="7"/>
        <v>108.33855195623508</v>
      </c>
      <c r="Q60" s="13">
        <f t="shared" si="7"/>
        <v>109.47487833955773</v>
      </c>
      <c r="R60" s="13">
        <f t="shared" si="7"/>
        <v>112.58474968270387</v>
      </c>
      <c r="S60" s="13">
        <f t="shared" si="7"/>
        <v>114.59987008122725</v>
      </c>
      <c r="T60" s="13">
        <f t="shared" si="7"/>
        <v>136.52200103148792</v>
      </c>
      <c r="U60" s="13">
        <f t="shared" si="7"/>
        <v>117.3878552838852</v>
      </c>
      <c r="V60" s="13">
        <f t="shared" si="7"/>
        <v>100.18815346716352</v>
      </c>
      <c r="W60" s="13">
        <f t="shared" si="7"/>
        <v>90.00000032012909</v>
      </c>
      <c r="X60" s="13">
        <f t="shared" si="7"/>
        <v>0</v>
      </c>
      <c r="Y60" s="13">
        <f t="shared" si="7"/>
        <v>0</v>
      </c>
      <c r="Z60" s="14">
        <f t="shared" si="7"/>
        <v>90.00000032012909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90.00000004688246</v>
      </c>
      <c r="E61" s="13">
        <f t="shared" si="7"/>
        <v>90.00000004688246</v>
      </c>
      <c r="F61" s="13">
        <f t="shared" si="7"/>
        <v>99.25955265907047</v>
      </c>
      <c r="G61" s="13">
        <f t="shared" si="7"/>
        <v>99.95844993934368</v>
      </c>
      <c r="H61" s="13">
        <f t="shared" si="7"/>
        <v>99.9968602900374</v>
      </c>
      <c r="I61" s="13">
        <f t="shared" si="7"/>
        <v>99.72399707834411</v>
      </c>
      <c r="J61" s="13">
        <f t="shared" si="7"/>
        <v>100.01434686062598</v>
      </c>
      <c r="K61" s="13">
        <f t="shared" si="7"/>
        <v>100.00115652296617</v>
      </c>
      <c r="L61" s="13">
        <f t="shared" si="7"/>
        <v>100.00253867210182</v>
      </c>
      <c r="M61" s="13">
        <f t="shared" si="7"/>
        <v>100.0063079036755</v>
      </c>
      <c r="N61" s="13">
        <f t="shared" si="7"/>
        <v>100.0253607634064</v>
      </c>
      <c r="O61" s="13">
        <f t="shared" si="7"/>
        <v>100.00082681316759</v>
      </c>
      <c r="P61" s="13">
        <f t="shared" si="7"/>
        <v>99.99522556458092</v>
      </c>
      <c r="Q61" s="13">
        <f t="shared" si="7"/>
        <v>100.00632974137609</v>
      </c>
      <c r="R61" s="13">
        <f t="shared" si="7"/>
        <v>99.99717193429211</v>
      </c>
      <c r="S61" s="13">
        <f t="shared" si="7"/>
        <v>99.99958446353736</v>
      </c>
      <c r="T61" s="13">
        <f t="shared" si="7"/>
        <v>100.00470307200287</v>
      </c>
      <c r="U61" s="13">
        <f t="shared" si="7"/>
        <v>99.99964495307775</v>
      </c>
      <c r="V61" s="13">
        <f t="shared" si="7"/>
        <v>99.92726079531712</v>
      </c>
      <c r="W61" s="13">
        <f t="shared" si="7"/>
        <v>90.00000004688246</v>
      </c>
      <c r="X61" s="13">
        <f t="shared" si="7"/>
        <v>0</v>
      </c>
      <c r="Y61" s="13">
        <f t="shared" si="7"/>
        <v>0</v>
      </c>
      <c r="Z61" s="14">
        <f t="shared" si="7"/>
        <v>90.00000004688246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90.0000000768976</v>
      </c>
      <c r="E62" s="13">
        <f t="shared" si="7"/>
        <v>90.00000084587356</v>
      </c>
      <c r="F62" s="13">
        <f t="shared" si="7"/>
        <v>92.48430987665182</v>
      </c>
      <c r="G62" s="13">
        <f t="shared" si="7"/>
        <v>99.41650737733939</v>
      </c>
      <c r="H62" s="13">
        <f t="shared" si="7"/>
        <v>99.49894359148915</v>
      </c>
      <c r="I62" s="13">
        <f t="shared" si="7"/>
        <v>97.11173140544645</v>
      </c>
      <c r="J62" s="13">
        <f t="shared" si="7"/>
        <v>98.9384125978466</v>
      </c>
      <c r="K62" s="13">
        <f t="shared" si="7"/>
        <v>99.22622671517529</v>
      </c>
      <c r="L62" s="13">
        <f t="shared" si="7"/>
        <v>99.22683104201171</v>
      </c>
      <c r="M62" s="13">
        <f t="shared" si="7"/>
        <v>99.15246974716483</v>
      </c>
      <c r="N62" s="13">
        <f t="shared" si="7"/>
        <v>99.67782165528064</v>
      </c>
      <c r="O62" s="13">
        <f t="shared" si="7"/>
        <v>99.12518402816207</v>
      </c>
      <c r="P62" s="13">
        <f t="shared" si="7"/>
        <v>99.72982335977404</v>
      </c>
      <c r="Q62" s="13">
        <f t="shared" si="7"/>
        <v>99.48781377221914</v>
      </c>
      <c r="R62" s="13">
        <f t="shared" si="7"/>
        <v>99.51145931760927</v>
      </c>
      <c r="S62" s="13">
        <f t="shared" si="7"/>
        <v>99.78643622163565</v>
      </c>
      <c r="T62" s="13">
        <f t="shared" si="7"/>
        <v>101.20722360878696</v>
      </c>
      <c r="U62" s="13">
        <f t="shared" si="7"/>
        <v>99.52034809998887</v>
      </c>
      <c r="V62" s="13">
        <f t="shared" si="7"/>
        <v>98.66193117484784</v>
      </c>
      <c r="W62" s="13">
        <f t="shared" si="7"/>
        <v>90.00000084587356</v>
      </c>
      <c r="X62" s="13">
        <f t="shared" si="7"/>
        <v>0</v>
      </c>
      <c r="Y62" s="13">
        <f t="shared" si="7"/>
        <v>0</v>
      </c>
      <c r="Z62" s="14">
        <f t="shared" si="7"/>
        <v>90.00000084587356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89.999999803419</v>
      </c>
      <c r="E63" s="13">
        <f t="shared" si="7"/>
        <v>90.0000002948715</v>
      </c>
      <c r="F63" s="13">
        <f t="shared" si="7"/>
        <v>7.099817659476076</v>
      </c>
      <c r="G63" s="13">
        <f t="shared" si="7"/>
        <v>-1205.5440502677127</v>
      </c>
      <c r="H63" s="13">
        <f t="shared" si="7"/>
        <v>688.6355584869685</v>
      </c>
      <c r="I63" s="13">
        <f t="shared" si="7"/>
        <v>23.189338383184264</v>
      </c>
      <c r="J63" s="13">
        <f t="shared" si="7"/>
        <v>1121.1054246892736</v>
      </c>
      <c r="K63" s="13">
        <f t="shared" si="7"/>
        <v>1163.6866460656406</v>
      </c>
      <c r="L63" s="13">
        <f t="shared" si="7"/>
        <v>719.6649891415325</v>
      </c>
      <c r="M63" s="13">
        <f t="shared" si="7"/>
        <v>970.6165804680239</v>
      </c>
      <c r="N63" s="13">
        <f t="shared" si="7"/>
        <v>77558.54006694231</v>
      </c>
      <c r="O63" s="13">
        <f t="shared" si="7"/>
        <v>1218.0229112806867</v>
      </c>
      <c r="P63" s="13">
        <f t="shared" si="7"/>
        <v>697.3065882241913</v>
      </c>
      <c r="Q63" s="13">
        <f t="shared" si="7"/>
        <v>1272.9111846290878</v>
      </c>
      <c r="R63" s="13">
        <f t="shared" si="7"/>
        <v>1095.484222395169</v>
      </c>
      <c r="S63" s="13">
        <f t="shared" si="7"/>
        <v>3948.563023592525</v>
      </c>
      <c r="T63" s="13">
        <f t="shared" si="7"/>
        <v>689.4346046788413</v>
      </c>
      <c r="U63" s="13">
        <f t="shared" si="7"/>
        <v>1164.158468027244</v>
      </c>
      <c r="V63" s="13">
        <f t="shared" si="7"/>
        <v>91.90036427882724</v>
      </c>
      <c r="W63" s="13">
        <f t="shared" si="7"/>
        <v>90.0000002948715</v>
      </c>
      <c r="X63" s="13">
        <f t="shared" si="7"/>
        <v>0</v>
      </c>
      <c r="Y63" s="13">
        <f t="shared" si="7"/>
        <v>0</v>
      </c>
      <c r="Z63" s="14">
        <f t="shared" si="7"/>
        <v>90.0000002948715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90.00000065121523</v>
      </c>
      <c r="E64" s="13">
        <f t="shared" si="7"/>
        <v>90.00000065121523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90.00000065121523</v>
      </c>
      <c r="X64" s="13">
        <f t="shared" si="7"/>
        <v>0</v>
      </c>
      <c r="Y64" s="13">
        <f t="shared" si="7"/>
        <v>0</v>
      </c>
      <c r="Z64" s="14">
        <f t="shared" si="7"/>
        <v>90.00000065121523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89.99999198988804</v>
      </c>
      <c r="E65" s="13">
        <f t="shared" si="7"/>
        <v>90.0000064080906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90.0000064080906</v>
      </c>
      <c r="X65" s="13">
        <f t="shared" si="7"/>
        <v>0</v>
      </c>
      <c r="Y65" s="13">
        <f t="shared" si="7"/>
        <v>0</v>
      </c>
      <c r="Z65" s="14">
        <f t="shared" si="7"/>
        <v>90.0000064080906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99.99999588947759</v>
      </c>
      <c r="E66" s="16">
        <f t="shared" si="7"/>
        <v>99.99999588947759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99.99999588947759</v>
      </c>
      <c r="X66" s="16">
        <f t="shared" si="7"/>
        <v>0</v>
      </c>
      <c r="Y66" s="16">
        <f t="shared" si="7"/>
        <v>0</v>
      </c>
      <c r="Z66" s="17">
        <f t="shared" si="7"/>
        <v>99.99999588947759</v>
      </c>
    </row>
    <row r="67" spans="1:26" ht="13.5" hidden="1">
      <c r="A67" s="41" t="s">
        <v>285</v>
      </c>
      <c r="B67" s="24">
        <v>2301144150</v>
      </c>
      <c r="C67" s="24"/>
      <c r="D67" s="25">
        <v>2576282741</v>
      </c>
      <c r="E67" s="26">
        <v>2576282737</v>
      </c>
      <c r="F67" s="26">
        <v>953832049</v>
      </c>
      <c r="G67" s="26">
        <v>177060582</v>
      </c>
      <c r="H67" s="26">
        <v>130654327</v>
      </c>
      <c r="I67" s="26">
        <v>1261546958</v>
      </c>
      <c r="J67" s="26">
        <v>147230104</v>
      </c>
      <c r="K67" s="26">
        <v>141354094</v>
      </c>
      <c r="L67" s="26">
        <v>139130536</v>
      </c>
      <c r="M67" s="26">
        <v>427714734</v>
      </c>
      <c r="N67" s="26">
        <v>148738739</v>
      </c>
      <c r="O67" s="26">
        <v>146555201</v>
      </c>
      <c r="P67" s="26">
        <v>176474652</v>
      </c>
      <c r="Q67" s="26">
        <v>471768592</v>
      </c>
      <c r="R67" s="26">
        <v>113662582</v>
      </c>
      <c r="S67" s="26">
        <v>156158886</v>
      </c>
      <c r="T67" s="26">
        <v>50403775</v>
      </c>
      <c r="U67" s="26">
        <v>320225243</v>
      </c>
      <c r="V67" s="26">
        <v>2481255527</v>
      </c>
      <c r="W67" s="26">
        <v>2576282737</v>
      </c>
      <c r="X67" s="26"/>
      <c r="Y67" s="25"/>
      <c r="Z67" s="27">
        <v>2576282737</v>
      </c>
    </row>
    <row r="68" spans="1:26" ht="13.5" hidden="1">
      <c r="A68" s="37" t="s">
        <v>31</v>
      </c>
      <c r="B68" s="19">
        <v>522514480</v>
      </c>
      <c r="C68" s="19"/>
      <c r="D68" s="20">
        <v>583998816</v>
      </c>
      <c r="E68" s="21">
        <v>583998816</v>
      </c>
      <c r="F68" s="21">
        <v>603605359</v>
      </c>
      <c r="G68" s="21">
        <v>402605</v>
      </c>
      <c r="H68" s="21">
        <v>-228881</v>
      </c>
      <c r="I68" s="21">
        <v>603779083</v>
      </c>
      <c r="J68" s="21">
        <v>2071009</v>
      </c>
      <c r="K68" s="21">
        <v>-169139</v>
      </c>
      <c r="L68" s="21">
        <v>-447564</v>
      </c>
      <c r="M68" s="21">
        <v>1454306</v>
      </c>
      <c r="N68" s="21">
        <v>-1774096</v>
      </c>
      <c r="O68" s="21">
        <v>-1595330</v>
      </c>
      <c r="P68" s="21">
        <v>-6665267</v>
      </c>
      <c r="Q68" s="21">
        <v>-10034693</v>
      </c>
      <c r="R68" s="21">
        <v>-726566</v>
      </c>
      <c r="S68" s="21">
        <v>8683183</v>
      </c>
      <c r="T68" s="21">
        <v>-837668</v>
      </c>
      <c r="U68" s="21">
        <v>7118949</v>
      </c>
      <c r="V68" s="21">
        <v>602317645</v>
      </c>
      <c r="W68" s="21">
        <v>583998816</v>
      </c>
      <c r="X68" s="21"/>
      <c r="Y68" s="20"/>
      <c r="Z68" s="23">
        <v>583998816</v>
      </c>
    </row>
    <row r="69" spans="1:26" ht="13.5" hidden="1">
      <c r="A69" s="38" t="s">
        <v>32</v>
      </c>
      <c r="B69" s="19">
        <v>1754709786</v>
      </c>
      <c r="C69" s="19"/>
      <c r="D69" s="20">
        <v>1967956117</v>
      </c>
      <c r="E69" s="21">
        <v>1967956113</v>
      </c>
      <c r="F69" s="21">
        <v>348223261</v>
      </c>
      <c r="G69" s="21">
        <v>174796475</v>
      </c>
      <c r="H69" s="21">
        <v>128956672</v>
      </c>
      <c r="I69" s="21">
        <v>651976408</v>
      </c>
      <c r="J69" s="21">
        <v>143604818</v>
      </c>
      <c r="K69" s="21">
        <v>139660451</v>
      </c>
      <c r="L69" s="21">
        <v>137566724</v>
      </c>
      <c r="M69" s="21">
        <v>420831993</v>
      </c>
      <c r="N69" s="21">
        <v>148886353</v>
      </c>
      <c r="O69" s="21">
        <v>146163092</v>
      </c>
      <c r="P69" s="21">
        <v>181561308</v>
      </c>
      <c r="Q69" s="21">
        <v>476610753</v>
      </c>
      <c r="R69" s="21">
        <v>112428887</v>
      </c>
      <c r="S69" s="21">
        <v>145467815</v>
      </c>
      <c r="T69" s="21">
        <v>49417933</v>
      </c>
      <c r="U69" s="21">
        <v>307314635</v>
      </c>
      <c r="V69" s="21">
        <v>1856733789</v>
      </c>
      <c r="W69" s="21">
        <v>1967956113</v>
      </c>
      <c r="X69" s="21"/>
      <c r="Y69" s="20"/>
      <c r="Z69" s="23">
        <v>1967956113</v>
      </c>
    </row>
    <row r="70" spans="1:26" ht="13.5" hidden="1">
      <c r="A70" s="39" t="s">
        <v>103</v>
      </c>
      <c r="B70" s="19">
        <v>1137197632</v>
      </c>
      <c r="C70" s="19"/>
      <c r="D70" s="20">
        <v>1279796276</v>
      </c>
      <c r="E70" s="21">
        <v>1279796276</v>
      </c>
      <c r="F70" s="21">
        <v>116099951</v>
      </c>
      <c r="G70" s="21">
        <v>134021465</v>
      </c>
      <c r="H70" s="21">
        <v>82459846</v>
      </c>
      <c r="I70" s="21">
        <v>332581262</v>
      </c>
      <c r="J70" s="21">
        <v>109891637</v>
      </c>
      <c r="K70" s="21">
        <v>104451017</v>
      </c>
      <c r="L70" s="21">
        <v>91622703</v>
      </c>
      <c r="M70" s="21">
        <v>305965357</v>
      </c>
      <c r="N70" s="21">
        <v>111120472</v>
      </c>
      <c r="O70" s="21">
        <v>101715845</v>
      </c>
      <c r="P70" s="21">
        <v>140037500</v>
      </c>
      <c r="Q70" s="21">
        <v>352873817</v>
      </c>
      <c r="R70" s="21">
        <v>74114261</v>
      </c>
      <c r="S70" s="21">
        <v>102758732</v>
      </c>
      <c r="T70" s="21">
        <v>37464874</v>
      </c>
      <c r="U70" s="21">
        <v>214337867</v>
      </c>
      <c r="V70" s="21">
        <v>1205758303</v>
      </c>
      <c r="W70" s="21">
        <v>1279796276</v>
      </c>
      <c r="X70" s="21"/>
      <c r="Y70" s="20"/>
      <c r="Z70" s="23">
        <v>1279796276</v>
      </c>
    </row>
    <row r="71" spans="1:26" ht="13.5" hidden="1">
      <c r="A71" s="39" t="s">
        <v>104</v>
      </c>
      <c r="B71" s="19">
        <v>239551504</v>
      </c>
      <c r="C71" s="19"/>
      <c r="D71" s="20">
        <v>260086152</v>
      </c>
      <c r="E71" s="21">
        <v>260086152</v>
      </c>
      <c r="F71" s="21">
        <v>27098576</v>
      </c>
      <c r="G71" s="21">
        <v>25937603</v>
      </c>
      <c r="H71" s="21">
        <v>27486526</v>
      </c>
      <c r="I71" s="21">
        <v>80522705</v>
      </c>
      <c r="J71" s="21">
        <v>15404855</v>
      </c>
      <c r="K71" s="21">
        <v>16617529</v>
      </c>
      <c r="L71" s="21">
        <v>27862086</v>
      </c>
      <c r="M71" s="21">
        <v>59884470</v>
      </c>
      <c r="N71" s="21">
        <v>21283243</v>
      </c>
      <c r="O71" s="21">
        <v>26293530</v>
      </c>
      <c r="P71" s="21">
        <v>22688490</v>
      </c>
      <c r="Q71" s="21">
        <v>70265263</v>
      </c>
      <c r="R71" s="21">
        <v>19716270</v>
      </c>
      <c r="S71" s="21">
        <v>28223419</v>
      </c>
      <c r="T71" s="21">
        <v>-4348076</v>
      </c>
      <c r="U71" s="21">
        <v>43591613</v>
      </c>
      <c r="V71" s="21">
        <v>254264051</v>
      </c>
      <c r="W71" s="21">
        <v>260086152</v>
      </c>
      <c r="X71" s="21"/>
      <c r="Y71" s="20"/>
      <c r="Z71" s="23">
        <v>260086152</v>
      </c>
    </row>
    <row r="72" spans="1:26" ht="13.5" hidden="1">
      <c r="A72" s="39" t="s">
        <v>105</v>
      </c>
      <c r="B72" s="19">
        <v>197957711</v>
      </c>
      <c r="C72" s="19"/>
      <c r="D72" s="20">
        <v>203478466</v>
      </c>
      <c r="E72" s="21">
        <v>203478466</v>
      </c>
      <c r="F72" s="21">
        <v>208675500</v>
      </c>
      <c r="G72" s="21">
        <v>-1416257</v>
      </c>
      <c r="H72" s="21">
        <v>2430379</v>
      </c>
      <c r="I72" s="21">
        <v>209689622</v>
      </c>
      <c r="J72" s="21">
        <v>1781632</v>
      </c>
      <c r="K72" s="21">
        <v>1557204</v>
      </c>
      <c r="L72" s="21">
        <v>2266434</v>
      </c>
      <c r="M72" s="21">
        <v>5605270</v>
      </c>
      <c r="N72" s="21">
        <v>20316</v>
      </c>
      <c r="O72" s="21">
        <v>1344927</v>
      </c>
      <c r="P72" s="21">
        <v>2564257</v>
      </c>
      <c r="Q72" s="21">
        <v>3929500</v>
      </c>
      <c r="R72" s="21">
        <v>1442963</v>
      </c>
      <c r="S72" s="21">
        <v>477948</v>
      </c>
      <c r="T72" s="21">
        <v>2594574</v>
      </c>
      <c r="U72" s="21">
        <v>4515485</v>
      </c>
      <c r="V72" s="21">
        <v>223739877</v>
      </c>
      <c r="W72" s="21">
        <v>203478466</v>
      </c>
      <c r="X72" s="21"/>
      <c r="Y72" s="20"/>
      <c r="Z72" s="23">
        <v>203478466</v>
      </c>
    </row>
    <row r="73" spans="1:26" ht="13.5" hidden="1">
      <c r="A73" s="39" t="s">
        <v>106</v>
      </c>
      <c r="B73" s="19">
        <v>175340728</v>
      </c>
      <c r="C73" s="19"/>
      <c r="D73" s="20">
        <v>199626783</v>
      </c>
      <c r="E73" s="21">
        <v>199626783</v>
      </c>
      <c r="F73" s="21">
        <v>16587649</v>
      </c>
      <c r="G73" s="21">
        <v>16433062</v>
      </c>
      <c r="H73" s="21">
        <v>16575821</v>
      </c>
      <c r="I73" s="21">
        <v>49596532</v>
      </c>
      <c r="J73" s="21">
        <v>16349582</v>
      </c>
      <c r="K73" s="21">
        <v>16795899</v>
      </c>
      <c r="L73" s="21">
        <v>16712959</v>
      </c>
      <c r="M73" s="21">
        <v>49858440</v>
      </c>
      <c r="N73" s="21">
        <v>16052748</v>
      </c>
      <c r="O73" s="21">
        <v>16733568</v>
      </c>
      <c r="P73" s="21">
        <v>16162154</v>
      </c>
      <c r="Q73" s="21">
        <v>48948470</v>
      </c>
      <c r="R73" s="21">
        <v>17038236</v>
      </c>
      <c r="S73" s="21">
        <v>16912400</v>
      </c>
      <c r="T73" s="21">
        <v>16512391</v>
      </c>
      <c r="U73" s="21">
        <v>50463027</v>
      </c>
      <c r="V73" s="21">
        <v>198866469</v>
      </c>
      <c r="W73" s="21">
        <v>199626783</v>
      </c>
      <c r="X73" s="21"/>
      <c r="Y73" s="20"/>
      <c r="Z73" s="23">
        <v>199626783</v>
      </c>
    </row>
    <row r="74" spans="1:26" ht="13.5" hidden="1">
      <c r="A74" s="39" t="s">
        <v>107</v>
      </c>
      <c r="B74" s="19">
        <v>4662211</v>
      </c>
      <c r="C74" s="19"/>
      <c r="D74" s="20">
        <v>24968440</v>
      </c>
      <c r="E74" s="21">
        <v>24968436</v>
      </c>
      <c r="F74" s="21">
        <v>-20238415</v>
      </c>
      <c r="G74" s="21">
        <v>-179398</v>
      </c>
      <c r="H74" s="21">
        <v>4100</v>
      </c>
      <c r="I74" s="21">
        <v>-20413713</v>
      </c>
      <c r="J74" s="21">
        <v>177112</v>
      </c>
      <c r="K74" s="21">
        <v>238802</v>
      </c>
      <c r="L74" s="21">
        <v>-897458</v>
      </c>
      <c r="M74" s="21">
        <v>-481544</v>
      </c>
      <c r="N74" s="21">
        <v>409574</v>
      </c>
      <c r="O74" s="21">
        <v>75222</v>
      </c>
      <c r="P74" s="21">
        <v>108907</v>
      </c>
      <c r="Q74" s="21">
        <v>593703</v>
      </c>
      <c r="R74" s="21">
        <v>117157</v>
      </c>
      <c r="S74" s="21">
        <v>-2904684</v>
      </c>
      <c r="T74" s="21">
        <v>-2805830</v>
      </c>
      <c r="U74" s="21">
        <v>-5593357</v>
      </c>
      <c r="V74" s="21">
        <v>-25894911</v>
      </c>
      <c r="W74" s="21">
        <v>24968436</v>
      </c>
      <c r="X74" s="21"/>
      <c r="Y74" s="20"/>
      <c r="Z74" s="23">
        <v>24968436</v>
      </c>
    </row>
    <row r="75" spans="1:26" ht="13.5" hidden="1">
      <c r="A75" s="40" t="s">
        <v>110</v>
      </c>
      <c r="B75" s="28">
        <v>23919884</v>
      </c>
      <c r="C75" s="28"/>
      <c r="D75" s="29">
        <v>24327808</v>
      </c>
      <c r="E75" s="30">
        <v>24327808</v>
      </c>
      <c r="F75" s="30">
        <v>2003429</v>
      </c>
      <c r="G75" s="30">
        <v>1861502</v>
      </c>
      <c r="H75" s="30">
        <v>1926536</v>
      </c>
      <c r="I75" s="30">
        <v>5791467</v>
      </c>
      <c r="J75" s="30">
        <v>1554277</v>
      </c>
      <c r="K75" s="30">
        <v>1862782</v>
      </c>
      <c r="L75" s="30">
        <v>2011376</v>
      </c>
      <c r="M75" s="30">
        <v>5428435</v>
      </c>
      <c r="N75" s="30">
        <v>1626482</v>
      </c>
      <c r="O75" s="30">
        <v>1987439</v>
      </c>
      <c r="P75" s="30">
        <v>1578611</v>
      </c>
      <c r="Q75" s="30">
        <v>5192532</v>
      </c>
      <c r="R75" s="30">
        <v>1960261</v>
      </c>
      <c r="S75" s="30">
        <v>2007888</v>
      </c>
      <c r="T75" s="30">
        <v>1823510</v>
      </c>
      <c r="U75" s="30">
        <v>5791659</v>
      </c>
      <c r="V75" s="30">
        <v>22204093</v>
      </c>
      <c r="W75" s="30">
        <v>24327808</v>
      </c>
      <c r="X75" s="30"/>
      <c r="Y75" s="29"/>
      <c r="Z75" s="31">
        <v>24327808</v>
      </c>
    </row>
    <row r="76" spans="1:26" ht="13.5" hidden="1">
      <c r="A76" s="42" t="s">
        <v>286</v>
      </c>
      <c r="B76" s="32">
        <v>2301144150</v>
      </c>
      <c r="C76" s="32"/>
      <c r="D76" s="33">
        <v>2321087246</v>
      </c>
      <c r="E76" s="34">
        <v>2323538218</v>
      </c>
      <c r="F76" s="34">
        <v>209166629</v>
      </c>
      <c r="G76" s="34">
        <v>243385493</v>
      </c>
      <c r="H76" s="34">
        <v>229436928</v>
      </c>
      <c r="I76" s="34">
        <v>681989050</v>
      </c>
      <c r="J76" s="34">
        <v>222217897</v>
      </c>
      <c r="K76" s="34">
        <v>202321796</v>
      </c>
      <c r="L76" s="34">
        <v>197616702</v>
      </c>
      <c r="M76" s="34">
        <v>622156395</v>
      </c>
      <c r="N76" s="34">
        <v>209098064</v>
      </c>
      <c r="O76" s="34">
        <v>206475816</v>
      </c>
      <c r="P76" s="34">
        <v>236476169</v>
      </c>
      <c r="Q76" s="34">
        <v>652050049</v>
      </c>
      <c r="R76" s="34">
        <v>170840499</v>
      </c>
      <c r="S76" s="34">
        <v>221306398</v>
      </c>
      <c r="T76" s="34">
        <v>112966681</v>
      </c>
      <c r="U76" s="34">
        <v>505113578</v>
      </c>
      <c r="V76" s="34">
        <v>2461309072</v>
      </c>
      <c r="W76" s="34">
        <v>2323538218</v>
      </c>
      <c r="X76" s="34"/>
      <c r="Y76" s="33"/>
      <c r="Z76" s="35">
        <v>2323538218</v>
      </c>
    </row>
    <row r="77" spans="1:26" ht="13.5" hidden="1">
      <c r="A77" s="37" t="s">
        <v>31</v>
      </c>
      <c r="B77" s="19">
        <v>522514480</v>
      </c>
      <c r="C77" s="19"/>
      <c r="D77" s="20">
        <v>525598934</v>
      </c>
      <c r="E77" s="21">
        <v>528049903</v>
      </c>
      <c r="F77" s="21">
        <v>35457748</v>
      </c>
      <c r="G77" s="21">
        <v>48265289</v>
      </c>
      <c r="H77" s="21">
        <v>84392057</v>
      </c>
      <c r="I77" s="21">
        <v>168115094</v>
      </c>
      <c r="J77" s="21">
        <v>59191343</v>
      </c>
      <c r="K77" s="21">
        <v>44600968</v>
      </c>
      <c r="L77" s="21">
        <v>43309941</v>
      </c>
      <c r="M77" s="21">
        <v>147102252</v>
      </c>
      <c r="N77" s="21">
        <v>43298715</v>
      </c>
      <c r="O77" s="21">
        <v>43593094</v>
      </c>
      <c r="P77" s="21">
        <v>38196666</v>
      </c>
      <c r="Q77" s="21">
        <v>125088475</v>
      </c>
      <c r="R77" s="21">
        <v>42302457</v>
      </c>
      <c r="S77" s="21">
        <v>52592583</v>
      </c>
      <c r="T77" s="21">
        <v>43676820</v>
      </c>
      <c r="U77" s="21">
        <v>138571860</v>
      </c>
      <c r="V77" s="21">
        <v>578877681</v>
      </c>
      <c r="W77" s="21">
        <v>528049903</v>
      </c>
      <c r="X77" s="21"/>
      <c r="Y77" s="20"/>
      <c r="Z77" s="23">
        <v>528049903</v>
      </c>
    </row>
    <row r="78" spans="1:26" ht="13.5" hidden="1">
      <c r="A78" s="38" t="s">
        <v>32</v>
      </c>
      <c r="B78" s="19">
        <v>1754709786</v>
      </c>
      <c r="C78" s="19"/>
      <c r="D78" s="20">
        <v>1771160505</v>
      </c>
      <c r="E78" s="21">
        <v>1771160508</v>
      </c>
      <c r="F78" s="21">
        <v>171705452</v>
      </c>
      <c r="G78" s="21">
        <v>193258702</v>
      </c>
      <c r="H78" s="21">
        <v>143118335</v>
      </c>
      <c r="I78" s="21">
        <v>508082489</v>
      </c>
      <c r="J78" s="21">
        <v>161472277</v>
      </c>
      <c r="K78" s="21">
        <v>155858046</v>
      </c>
      <c r="L78" s="21">
        <v>152295385</v>
      </c>
      <c r="M78" s="21">
        <v>469625708</v>
      </c>
      <c r="N78" s="21">
        <v>164172867</v>
      </c>
      <c r="O78" s="21">
        <v>160895283</v>
      </c>
      <c r="P78" s="21">
        <v>196700892</v>
      </c>
      <c r="Q78" s="21">
        <v>521769042</v>
      </c>
      <c r="R78" s="21">
        <v>126577781</v>
      </c>
      <c r="S78" s="21">
        <v>166705927</v>
      </c>
      <c r="T78" s="21">
        <v>67466351</v>
      </c>
      <c r="U78" s="21">
        <v>360750059</v>
      </c>
      <c r="V78" s="21">
        <v>1860227298</v>
      </c>
      <c r="W78" s="21">
        <v>1771160508</v>
      </c>
      <c r="X78" s="21"/>
      <c r="Y78" s="20"/>
      <c r="Z78" s="23">
        <v>1771160508</v>
      </c>
    </row>
    <row r="79" spans="1:26" ht="13.5" hidden="1">
      <c r="A79" s="39" t="s">
        <v>103</v>
      </c>
      <c r="B79" s="19">
        <v>1137197632</v>
      </c>
      <c r="C79" s="19"/>
      <c r="D79" s="20">
        <v>1151816649</v>
      </c>
      <c r="E79" s="21">
        <v>1151816649</v>
      </c>
      <c r="F79" s="21">
        <v>115240292</v>
      </c>
      <c r="G79" s="21">
        <v>133965779</v>
      </c>
      <c r="H79" s="21">
        <v>82457257</v>
      </c>
      <c r="I79" s="21">
        <v>331663328</v>
      </c>
      <c r="J79" s="21">
        <v>109907403</v>
      </c>
      <c r="K79" s="21">
        <v>104452225</v>
      </c>
      <c r="L79" s="21">
        <v>91625029</v>
      </c>
      <c r="M79" s="21">
        <v>305984657</v>
      </c>
      <c r="N79" s="21">
        <v>111148653</v>
      </c>
      <c r="O79" s="21">
        <v>101716686</v>
      </c>
      <c r="P79" s="21">
        <v>140030814</v>
      </c>
      <c r="Q79" s="21">
        <v>352896153</v>
      </c>
      <c r="R79" s="21">
        <v>74112165</v>
      </c>
      <c r="S79" s="21">
        <v>102758305</v>
      </c>
      <c r="T79" s="21">
        <v>37466636</v>
      </c>
      <c r="U79" s="21">
        <v>214337106</v>
      </c>
      <c r="V79" s="21">
        <v>1204881244</v>
      </c>
      <c r="W79" s="21">
        <v>1151816649</v>
      </c>
      <c r="X79" s="21"/>
      <c r="Y79" s="20"/>
      <c r="Z79" s="23">
        <v>1151816649</v>
      </c>
    </row>
    <row r="80" spans="1:26" ht="13.5" hidden="1">
      <c r="A80" s="39" t="s">
        <v>104</v>
      </c>
      <c r="B80" s="19">
        <v>239551504</v>
      </c>
      <c r="C80" s="19"/>
      <c r="D80" s="20">
        <v>234077537</v>
      </c>
      <c r="E80" s="21">
        <v>234077539</v>
      </c>
      <c r="F80" s="21">
        <v>25061931</v>
      </c>
      <c r="G80" s="21">
        <v>25786259</v>
      </c>
      <c r="H80" s="21">
        <v>27348803</v>
      </c>
      <c r="I80" s="21">
        <v>78196993</v>
      </c>
      <c r="J80" s="21">
        <v>15241319</v>
      </c>
      <c r="K80" s="21">
        <v>16488947</v>
      </c>
      <c r="L80" s="21">
        <v>27646665</v>
      </c>
      <c r="M80" s="21">
        <v>59376931</v>
      </c>
      <c r="N80" s="21">
        <v>21214673</v>
      </c>
      <c r="O80" s="21">
        <v>26063510</v>
      </c>
      <c r="P80" s="21">
        <v>22627191</v>
      </c>
      <c r="Q80" s="21">
        <v>69905374</v>
      </c>
      <c r="R80" s="21">
        <v>19619948</v>
      </c>
      <c r="S80" s="21">
        <v>28163144</v>
      </c>
      <c r="T80" s="21">
        <v>-4400567</v>
      </c>
      <c r="U80" s="21">
        <v>43382525</v>
      </c>
      <c r="V80" s="21">
        <v>250861823</v>
      </c>
      <c r="W80" s="21">
        <v>234077539</v>
      </c>
      <c r="X80" s="21"/>
      <c r="Y80" s="20"/>
      <c r="Z80" s="23">
        <v>234077539</v>
      </c>
    </row>
    <row r="81" spans="1:26" ht="13.5" hidden="1">
      <c r="A81" s="39" t="s">
        <v>105</v>
      </c>
      <c r="B81" s="19">
        <v>197957711</v>
      </c>
      <c r="C81" s="19"/>
      <c r="D81" s="20">
        <v>183130619</v>
      </c>
      <c r="E81" s="21">
        <v>183130620</v>
      </c>
      <c r="F81" s="21">
        <v>14815580</v>
      </c>
      <c r="G81" s="21">
        <v>17073602</v>
      </c>
      <c r="H81" s="21">
        <v>16736454</v>
      </c>
      <c r="I81" s="21">
        <v>48625636</v>
      </c>
      <c r="J81" s="21">
        <v>19973973</v>
      </c>
      <c r="K81" s="21">
        <v>18120975</v>
      </c>
      <c r="L81" s="21">
        <v>16310732</v>
      </c>
      <c r="M81" s="21">
        <v>54405680</v>
      </c>
      <c r="N81" s="21">
        <v>15756793</v>
      </c>
      <c r="O81" s="21">
        <v>16381519</v>
      </c>
      <c r="P81" s="21">
        <v>17880733</v>
      </c>
      <c r="Q81" s="21">
        <v>50019045</v>
      </c>
      <c r="R81" s="21">
        <v>15807432</v>
      </c>
      <c r="S81" s="21">
        <v>18872078</v>
      </c>
      <c r="T81" s="21">
        <v>17887891</v>
      </c>
      <c r="U81" s="21">
        <v>52567401</v>
      </c>
      <c r="V81" s="21">
        <v>205617762</v>
      </c>
      <c r="W81" s="21">
        <v>183130620</v>
      </c>
      <c r="X81" s="21"/>
      <c r="Y81" s="20"/>
      <c r="Z81" s="23">
        <v>183130620</v>
      </c>
    </row>
    <row r="82" spans="1:26" ht="13.5" hidden="1">
      <c r="A82" s="39" t="s">
        <v>106</v>
      </c>
      <c r="B82" s="19">
        <v>175340728</v>
      </c>
      <c r="C82" s="19"/>
      <c r="D82" s="20">
        <v>179664106</v>
      </c>
      <c r="E82" s="21">
        <v>179664106</v>
      </c>
      <c r="F82" s="21">
        <v>16587649</v>
      </c>
      <c r="G82" s="21">
        <v>16433062</v>
      </c>
      <c r="H82" s="21">
        <v>16575821</v>
      </c>
      <c r="I82" s="21">
        <v>49596532</v>
      </c>
      <c r="J82" s="21">
        <v>16349582</v>
      </c>
      <c r="K82" s="21">
        <v>16795899</v>
      </c>
      <c r="L82" s="21">
        <v>16712959</v>
      </c>
      <c r="M82" s="21">
        <v>49858440</v>
      </c>
      <c r="N82" s="21">
        <v>16052748</v>
      </c>
      <c r="O82" s="21">
        <v>16733568</v>
      </c>
      <c r="P82" s="21">
        <v>16162154</v>
      </c>
      <c r="Q82" s="21">
        <v>48948470</v>
      </c>
      <c r="R82" s="21">
        <v>17038236</v>
      </c>
      <c r="S82" s="21">
        <v>16912400</v>
      </c>
      <c r="T82" s="21">
        <v>16512391</v>
      </c>
      <c r="U82" s="21">
        <v>50463027</v>
      </c>
      <c r="V82" s="21">
        <v>198866469</v>
      </c>
      <c r="W82" s="21">
        <v>179664106</v>
      </c>
      <c r="X82" s="21"/>
      <c r="Y82" s="20"/>
      <c r="Z82" s="23">
        <v>179664106</v>
      </c>
    </row>
    <row r="83" spans="1:26" ht="13.5" hidden="1">
      <c r="A83" s="39" t="s">
        <v>107</v>
      </c>
      <c r="B83" s="19">
        <v>4662211</v>
      </c>
      <c r="C83" s="19"/>
      <c r="D83" s="20">
        <v>22471594</v>
      </c>
      <c r="E83" s="21">
        <v>22471594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22471594</v>
      </c>
      <c r="X83" s="21"/>
      <c r="Y83" s="20"/>
      <c r="Z83" s="23">
        <v>22471594</v>
      </c>
    </row>
    <row r="84" spans="1:26" ht="13.5" hidden="1">
      <c r="A84" s="40" t="s">
        <v>110</v>
      </c>
      <c r="B84" s="28">
        <v>23919884</v>
      </c>
      <c r="C84" s="28"/>
      <c r="D84" s="29">
        <v>24327807</v>
      </c>
      <c r="E84" s="30">
        <v>24327807</v>
      </c>
      <c r="F84" s="30">
        <v>2003429</v>
      </c>
      <c r="G84" s="30">
        <v>1861502</v>
      </c>
      <c r="H84" s="30">
        <v>1926536</v>
      </c>
      <c r="I84" s="30">
        <v>5791467</v>
      </c>
      <c r="J84" s="30">
        <v>1554277</v>
      </c>
      <c r="K84" s="30">
        <v>1862782</v>
      </c>
      <c r="L84" s="30">
        <v>2011376</v>
      </c>
      <c r="M84" s="30">
        <v>5428435</v>
      </c>
      <c r="N84" s="30">
        <v>1626482</v>
      </c>
      <c r="O84" s="30">
        <v>1987439</v>
      </c>
      <c r="P84" s="30">
        <v>1578611</v>
      </c>
      <c r="Q84" s="30">
        <v>5192532</v>
      </c>
      <c r="R84" s="30">
        <v>1960261</v>
      </c>
      <c r="S84" s="30">
        <v>2007888</v>
      </c>
      <c r="T84" s="30">
        <v>1823510</v>
      </c>
      <c r="U84" s="30">
        <v>5791659</v>
      </c>
      <c r="V84" s="30">
        <v>22204093</v>
      </c>
      <c r="W84" s="30">
        <v>24327807</v>
      </c>
      <c r="X84" s="30"/>
      <c r="Y84" s="29"/>
      <c r="Z84" s="31">
        <v>24327807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248827091</v>
      </c>
      <c r="F5" s="358">
        <f t="shared" si="0"/>
        <v>248827091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248827091</v>
      </c>
      <c r="Y5" s="358">
        <f t="shared" si="0"/>
        <v>-248827091</v>
      </c>
      <c r="Z5" s="359">
        <f>+IF(X5&lt;&gt;0,+(Y5/X5)*100,0)</f>
        <v>-100</v>
      </c>
      <c r="AA5" s="360">
        <f>+AA6+AA8+AA11+AA13+AA15</f>
        <v>248827091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65442566</v>
      </c>
      <c r="F6" s="59">
        <f t="shared" si="1"/>
        <v>65442566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65442566</v>
      </c>
      <c r="Y6" s="59">
        <f t="shared" si="1"/>
        <v>-65442566</v>
      </c>
      <c r="Z6" s="61">
        <f>+IF(X6&lt;&gt;0,+(Y6/X6)*100,0)</f>
        <v>-100</v>
      </c>
      <c r="AA6" s="62">
        <f t="shared" si="1"/>
        <v>65442566</v>
      </c>
    </row>
    <row r="7" spans="1:27" ht="13.5">
      <c r="A7" s="291" t="s">
        <v>228</v>
      </c>
      <c r="B7" s="142"/>
      <c r="C7" s="60"/>
      <c r="D7" s="340"/>
      <c r="E7" s="60">
        <v>65442566</v>
      </c>
      <c r="F7" s="59">
        <v>65442566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65442566</v>
      </c>
      <c r="Y7" s="59">
        <v>-65442566</v>
      </c>
      <c r="Z7" s="61">
        <v>-100</v>
      </c>
      <c r="AA7" s="62">
        <v>65442566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125194297</v>
      </c>
      <c r="F8" s="59">
        <f t="shared" si="2"/>
        <v>125194297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125194297</v>
      </c>
      <c r="Y8" s="59">
        <f t="shared" si="2"/>
        <v>-125194297</v>
      </c>
      <c r="Z8" s="61">
        <f>+IF(X8&lt;&gt;0,+(Y8/X8)*100,0)</f>
        <v>-100</v>
      </c>
      <c r="AA8" s="62">
        <f>SUM(AA9:AA10)</f>
        <v>125194297</v>
      </c>
    </row>
    <row r="9" spans="1:27" ht="13.5">
      <c r="A9" s="291" t="s">
        <v>229</v>
      </c>
      <c r="B9" s="142"/>
      <c r="C9" s="60"/>
      <c r="D9" s="340"/>
      <c r="E9" s="60">
        <v>121611644</v>
      </c>
      <c r="F9" s="59">
        <v>121611644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121611644</v>
      </c>
      <c r="Y9" s="59">
        <v>-121611644</v>
      </c>
      <c r="Z9" s="61">
        <v>-100</v>
      </c>
      <c r="AA9" s="62">
        <v>121611644</v>
      </c>
    </row>
    <row r="10" spans="1:27" ht="13.5">
      <c r="A10" s="291" t="s">
        <v>230</v>
      </c>
      <c r="B10" s="142"/>
      <c r="C10" s="60"/>
      <c r="D10" s="340"/>
      <c r="E10" s="60">
        <v>3582653</v>
      </c>
      <c r="F10" s="59">
        <v>3582653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3582653</v>
      </c>
      <c r="Y10" s="59">
        <v>-3582653</v>
      </c>
      <c r="Z10" s="61">
        <v>-100</v>
      </c>
      <c r="AA10" s="62">
        <v>3582653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25782748</v>
      </c>
      <c r="F11" s="364">
        <f t="shared" si="3"/>
        <v>25782748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25782748</v>
      </c>
      <c r="Y11" s="364">
        <f t="shared" si="3"/>
        <v>-25782748</v>
      </c>
      <c r="Z11" s="365">
        <f>+IF(X11&lt;&gt;0,+(Y11/X11)*100,0)</f>
        <v>-100</v>
      </c>
      <c r="AA11" s="366">
        <f t="shared" si="3"/>
        <v>25782748</v>
      </c>
    </row>
    <row r="12" spans="1:27" ht="13.5">
      <c r="A12" s="291" t="s">
        <v>231</v>
      </c>
      <c r="B12" s="136"/>
      <c r="C12" s="60"/>
      <c r="D12" s="340"/>
      <c r="E12" s="60">
        <v>25782748</v>
      </c>
      <c r="F12" s="59">
        <v>25782748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25782748</v>
      </c>
      <c r="Y12" s="59">
        <v>-25782748</v>
      </c>
      <c r="Z12" s="61">
        <v>-100</v>
      </c>
      <c r="AA12" s="62">
        <v>25782748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20165027</v>
      </c>
      <c r="F13" s="342">
        <f t="shared" si="4"/>
        <v>20165027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20165027</v>
      </c>
      <c r="Y13" s="342">
        <f t="shared" si="4"/>
        <v>-20165027</v>
      </c>
      <c r="Z13" s="335">
        <f>+IF(X13&lt;&gt;0,+(Y13/X13)*100,0)</f>
        <v>-100</v>
      </c>
      <c r="AA13" s="273">
        <f t="shared" si="4"/>
        <v>20165027</v>
      </c>
    </row>
    <row r="14" spans="1:27" ht="13.5">
      <c r="A14" s="291" t="s">
        <v>232</v>
      </c>
      <c r="B14" s="136"/>
      <c r="C14" s="60"/>
      <c r="D14" s="340"/>
      <c r="E14" s="60">
        <v>20165027</v>
      </c>
      <c r="F14" s="59">
        <v>20165027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20165027</v>
      </c>
      <c r="Y14" s="59">
        <v>-20165027</v>
      </c>
      <c r="Z14" s="61">
        <v>-100</v>
      </c>
      <c r="AA14" s="62">
        <v>20165027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12242453</v>
      </c>
      <c r="F15" s="59">
        <f t="shared" si="5"/>
        <v>12242453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12242453</v>
      </c>
      <c r="Y15" s="59">
        <f t="shared" si="5"/>
        <v>-12242453</v>
      </c>
      <c r="Z15" s="61">
        <f>+IF(X15&lt;&gt;0,+(Y15/X15)*100,0)</f>
        <v>-100</v>
      </c>
      <c r="AA15" s="62">
        <f>SUM(AA16:AA20)</f>
        <v>12242453</v>
      </c>
    </row>
    <row r="16" spans="1:27" ht="13.5">
      <c r="A16" s="291" t="s">
        <v>233</v>
      </c>
      <c r="B16" s="300"/>
      <c r="C16" s="60"/>
      <c r="D16" s="340"/>
      <c r="E16" s="60">
        <v>11871891</v>
      </c>
      <c r="F16" s="59">
        <v>11871891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11871891</v>
      </c>
      <c r="Y16" s="59">
        <v>-11871891</v>
      </c>
      <c r="Z16" s="61">
        <v>-100</v>
      </c>
      <c r="AA16" s="62">
        <v>11871891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370562</v>
      </c>
      <c r="F20" s="59">
        <v>370562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370562</v>
      </c>
      <c r="Y20" s="59">
        <v>-370562</v>
      </c>
      <c r="Z20" s="61">
        <v>-100</v>
      </c>
      <c r="AA20" s="62">
        <v>370562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17020405</v>
      </c>
      <c r="F22" s="345">
        <f t="shared" si="6"/>
        <v>17020405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17020405</v>
      </c>
      <c r="Y22" s="345">
        <f t="shared" si="6"/>
        <v>-17020405</v>
      </c>
      <c r="Z22" s="336">
        <f>+IF(X22&lt;&gt;0,+(Y22/X22)*100,0)</f>
        <v>-100</v>
      </c>
      <c r="AA22" s="350">
        <f>SUM(AA23:AA32)</f>
        <v>17020405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901768</v>
      </c>
      <c r="F24" s="59">
        <v>901768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901768</v>
      </c>
      <c r="Y24" s="59">
        <v>-901768</v>
      </c>
      <c r="Z24" s="61">
        <v>-100</v>
      </c>
      <c r="AA24" s="62">
        <v>901768</v>
      </c>
    </row>
    <row r="25" spans="1:27" ht="13.5">
      <c r="A25" s="361" t="s">
        <v>238</v>
      </c>
      <c r="B25" s="142"/>
      <c r="C25" s="60"/>
      <c r="D25" s="340"/>
      <c r="E25" s="60">
        <v>1586264</v>
      </c>
      <c r="F25" s="59">
        <v>1586264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1586264</v>
      </c>
      <c r="Y25" s="59">
        <v>-1586264</v>
      </c>
      <c r="Z25" s="61">
        <v>-100</v>
      </c>
      <c r="AA25" s="62">
        <v>1586264</v>
      </c>
    </row>
    <row r="26" spans="1:27" ht="13.5">
      <c r="A26" s="361" t="s">
        <v>239</v>
      </c>
      <c r="B26" s="302"/>
      <c r="C26" s="362"/>
      <c r="D26" s="363"/>
      <c r="E26" s="362">
        <v>830063</v>
      </c>
      <c r="F26" s="364">
        <v>830063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830063</v>
      </c>
      <c r="Y26" s="364">
        <v>-830063</v>
      </c>
      <c r="Z26" s="365">
        <v>-100</v>
      </c>
      <c r="AA26" s="366">
        <v>830063</v>
      </c>
    </row>
    <row r="27" spans="1:27" ht="13.5">
      <c r="A27" s="361" t="s">
        <v>240</v>
      </c>
      <c r="B27" s="147"/>
      <c r="C27" s="60"/>
      <c r="D27" s="340"/>
      <c r="E27" s="60">
        <v>2809282</v>
      </c>
      <c r="F27" s="59">
        <v>2809282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2809282</v>
      </c>
      <c r="Y27" s="59">
        <v>-2809282</v>
      </c>
      <c r="Z27" s="61">
        <v>-100</v>
      </c>
      <c r="AA27" s="62">
        <v>2809282</v>
      </c>
    </row>
    <row r="28" spans="1:27" ht="13.5">
      <c r="A28" s="361" t="s">
        <v>241</v>
      </c>
      <c r="B28" s="147"/>
      <c r="C28" s="275"/>
      <c r="D28" s="341"/>
      <c r="E28" s="275">
        <v>1479337</v>
      </c>
      <c r="F28" s="342">
        <v>1479337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1479337</v>
      </c>
      <c r="Y28" s="342">
        <v>-1479337</v>
      </c>
      <c r="Z28" s="335">
        <v>-100</v>
      </c>
      <c r="AA28" s="273">
        <v>1479337</v>
      </c>
    </row>
    <row r="29" spans="1:27" ht="13.5">
      <c r="A29" s="361" t="s">
        <v>242</v>
      </c>
      <c r="B29" s="147"/>
      <c r="C29" s="60"/>
      <c r="D29" s="340"/>
      <c r="E29" s="60">
        <v>2165488</v>
      </c>
      <c r="F29" s="59">
        <v>2165488</v>
      </c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>
        <v>2165488</v>
      </c>
      <c r="Y29" s="59">
        <v>-2165488</v>
      </c>
      <c r="Z29" s="61">
        <v>-100</v>
      </c>
      <c r="AA29" s="62">
        <v>2165488</v>
      </c>
    </row>
    <row r="30" spans="1:27" ht="13.5">
      <c r="A30" s="361" t="s">
        <v>243</v>
      </c>
      <c r="B30" s="136"/>
      <c r="C30" s="60"/>
      <c r="D30" s="340"/>
      <c r="E30" s="60">
        <v>2516143</v>
      </c>
      <c r="F30" s="59">
        <v>2516143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2516143</v>
      </c>
      <c r="Y30" s="59">
        <v>-2516143</v>
      </c>
      <c r="Z30" s="61">
        <v>-100</v>
      </c>
      <c r="AA30" s="62">
        <v>2516143</v>
      </c>
    </row>
    <row r="31" spans="1:27" ht="13.5">
      <c r="A31" s="361" t="s">
        <v>244</v>
      </c>
      <c r="B31" s="300"/>
      <c r="C31" s="60"/>
      <c r="D31" s="340"/>
      <c r="E31" s="60">
        <v>407806</v>
      </c>
      <c r="F31" s="59">
        <v>407806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407806</v>
      </c>
      <c r="Y31" s="59">
        <v>-407806</v>
      </c>
      <c r="Z31" s="61">
        <v>-100</v>
      </c>
      <c r="AA31" s="62">
        <v>407806</v>
      </c>
    </row>
    <row r="32" spans="1:27" ht="13.5">
      <c r="A32" s="361" t="s">
        <v>93</v>
      </c>
      <c r="B32" s="136"/>
      <c r="C32" s="60"/>
      <c r="D32" s="340"/>
      <c r="E32" s="60">
        <v>4324254</v>
      </c>
      <c r="F32" s="59">
        <v>4324254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4324254</v>
      </c>
      <c r="Y32" s="59">
        <v>-4324254</v>
      </c>
      <c r="Z32" s="61">
        <v>-100</v>
      </c>
      <c r="AA32" s="62">
        <v>4324254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25015323</v>
      </c>
      <c r="F40" s="345">
        <f t="shared" si="9"/>
        <v>25015323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25015323</v>
      </c>
      <c r="Y40" s="345">
        <f t="shared" si="9"/>
        <v>-25015323</v>
      </c>
      <c r="Z40" s="336">
        <f>+IF(X40&lt;&gt;0,+(Y40/X40)*100,0)</f>
        <v>-100</v>
      </c>
      <c r="AA40" s="350">
        <f>SUM(AA41:AA49)</f>
        <v>25015323</v>
      </c>
    </row>
    <row r="41" spans="1:27" ht="13.5">
      <c r="A41" s="361" t="s">
        <v>247</v>
      </c>
      <c r="B41" s="142"/>
      <c r="C41" s="362"/>
      <c r="D41" s="363"/>
      <c r="E41" s="362">
        <v>1046299</v>
      </c>
      <c r="F41" s="364">
        <v>1046299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1046299</v>
      </c>
      <c r="Y41" s="364">
        <v>-1046299</v>
      </c>
      <c r="Z41" s="365">
        <v>-100</v>
      </c>
      <c r="AA41" s="366">
        <v>1046299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1460473</v>
      </c>
      <c r="F42" s="53">
        <f t="shared" si="10"/>
        <v>1460473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1460473</v>
      </c>
      <c r="Y42" s="53">
        <f t="shared" si="10"/>
        <v>-1460473</v>
      </c>
      <c r="Z42" s="94">
        <f>+IF(X42&lt;&gt;0,+(Y42/X42)*100,0)</f>
        <v>-100</v>
      </c>
      <c r="AA42" s="95">
        <f>+AA62</f>
        <v>1460473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870358</v>
      </c>
      <c r="F44" s="53">
        <v>870358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870358</v>
      </c>
      <c r="Y44" s="53">
        <v>-870358</v>
      </c>
      <c r="Z44" s="94">
        <v>-100</v>
      </c>
      <c r="AA44" s="95">
        <v>870358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746821</v>
      </c>
      <c r="F46" s="53">
        <v>746821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746821</v>
      </c>
      <c r="Y46" s="53">
        <v>-746821</v>
      </c>
      <c r="Z46" s="94">
        <v>-100</v>
      </c>
      <c r="AA46" s="95">
        <v>746821</v>
      </c>
    </row>
    <row r="47" spans="1:27" ht="13.5">
      <c r="A47" s="361" t="s">
        <v>253</v>
      </c>
      <c r="B47" s="136"/>
      <c r="C47" s="60"/>
      <c r="D47" s="368"/>
      <c r="E47" s="54">
        <v>1821141</v>
      </c>
      <c r="F47" s="53">
        <v>1821141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1821141</v>
      </c>
      <c r="Y47" s="53">
        <v>-1821141</v>
      </c>
      <c r="Z47" s="94">
        <v>-100</v>
      </c>
      <c r="AA47" s="95">
        <v>1821141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19070231</v>
      </c>
      <c r="F49" s="53">
        <v>19070231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19070231</v>
      </c>
      <c r="Y49" s="53">
        <v>-19070231</v>
      </c>
      <c r="Z49" s="94">
        <v>-100</v>
      </c>
      <c r="AA49" s="95">
        <v>19070231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290862819</v>
      </c>
      <c r="F60" s="264">
        <f t="shared" si="14"/>
        <v>290862819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290862819</v>
      </c>
      <c r="Y60" s="264">
        <f t="shared" si="14"/>
        <v>-290862819</v>
      </c>
      <c r="Z60" s="337">
        <f>+IF(X60&lt;&gt;0,+(Y60/X60)*100,0)</f>
        <v>-100</v>
      </c>
      <c r="AA60" s="232">
        <f>+AA57+AA54+AA51+AA40+AA37+AA34+AA22+AA5</f>
        <v>290862819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1460473</v>
      </c>
      <c r="F62" s="349">
        <f t="shared" si="15"/>
        <v>1460473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1460473</v>
      </c>
      <c r="Y62" s="349">
        <f t="shared" si="15"/>
        <v>-1460473</v>
      </c>
      <c r="Z62" s="338">
        <f>+IF(X62&lt;&gt;0,+(Y62/X62)*100,0)</f>
        <v>-100</v>
      </c>
      <c r="AA62" s="351">
        <f>SUM(AA63:AA66)</f>
        <v>1460473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1460473</v>
      </c>
      <c r="F64" s="59">
        <v>1460473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1460473</v>
      </c>
      <c r="Y64" s="59">
        <v>-1460473</v>
      </c>
      <c r="Z64" s="61">
        <v>-100</v>
      </c>
      <c r="AA64" s="62">
        <v>1460473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1174231839</v>
      </c>
      <c r="D5" s="153">
        <f>SUM(D6:D8)</f>
        <v>0</v>
      </c>
      <c r="E5" s="154">
        <f t="shared" si="0"/>
        <v>1460329977</v>
      </c>
      <c r="F5" s="100">
        <f t="shared" si="0"/>
        <v>1487132851</v>
      </c>
      <c r="G5" s="100">
        <f t="shared" si="0"/>
        <v>768518937</v>
      </c>
      <c r="H5" s="100">
        <f t="shared" si="0"/>
        <v>114833329</v>
      </c>
      <c r="I5" s="100">
        <f t="shared" si="0"/>
        <v>8183090</v>
      </c>
      <c r="J5" s="100">
        <f t="shared" si="0"/>
        <v>891535356</v>
      </c>
      <c r="K5" s="100">
        <f t="shared" si="0"/>
        <v>9901063</v>
      </c>
      <c r="L5" s="100">
        <f t="shared" si="0"/>
        <v>8059196</v>
      </c>
      <c r="M5" s="100">
        <f t="shared" si="0"/>
        <v>251051534</v>
      </c>
      <c r="N5" s="100">
        <f t="shared" si="0"/>
        <v>269011793</v>
      </c>
      <c r="O5" s="100">
        <f t="shared" si="0"/>
        <v>7444390</v>
      </c>
      <c r="P5" s="100">
        <f t="shared" si="0"/>
        <v>8416419</v>
      </c>
      <c r="Q5" s="100">
        <f t="shared" si="0"/>
        <v>225058412</v>
      </c>
      <c r="R5" s="100">
        <f t="shared" si="0"/>
        <v>240919221</v>
      </c>
      <c r="S5" s="100">
        <f t="shared" si="0"/>
        <v>12236189</v>
      </c>
      <c r="T5" s="100">
        <f t="shared" si="0"/>
        <v>19405690</v>
      </c>
      <c r="U5" s="100">
        <f t="shared" si="0"/>
        <v>15414128</v>
      </c>
      <c r="V5" s="100">
        <f t="shared" si="0"/>
        <v>47056007</v>
      </c>
      <c r="W5" s="100">
        <f t="shared" si="0"/>
        <v>1448522377</v>
      </c>
      <c r="X5" s="100">
        <f t="shared" si="0"/>
        <v>1487132851</v>
      </c>
      <c r="Y5" s="100">
        <f t="shared" si="0"/>
        <v>-38610474</v>
      </c>
      <c r="Z5" s="137">
        <f>+IF(X5&lt;&gt;0,+(Y5/X5)*100,0)</f>
        <v>-2.596302944557843</v>
      </c>
      <c r="AA5" s="153">
        <f>SUM(AA6:AA8)</f>
        <v>1487132851</v>
      </c>
    </row>
    <row r="6" spans="1:27" ht="13.5">
      <c r="A6" s="138" t="s">
        <v>75</v>
      </c>
      <c r="B6" s="136"/>
      <c r="C6" s="155">
        <v>3930681</v>
      </c>
      <c r="D6" s="155"/>
      <c r="E6" s="156"/>
      <c r="F6" s="60">
        <v>27975054</v>
      </c>
      <c r="G6" s="60"/>
      <c r="H6" s="60"/>
      <c r="I6" s="60"/>
      <c r="J6" s="60"/>
      <c r="K6" s="60">
        <v>48671</v>
      </c>
      <c r="L6" s="60">
        <v>15900</v>
      </c>
      <c r="M6" s="60">
        <v>15900</v>
      </c>
      <c r="N6" s="60">
        <v>80471</v>
      </c>
      <c r="O6" s="60"/>
      <c r="P6" s="60">
        <v>33888</v>
      </c>
      <c r="Q6" s="60"/>
      <c r="R6" s="60">
        <v>33888</v>
      </c>
      <c r="S6" s="60">
        <v>33290</v>
      </c>
      <c r="T6" s="60">
        <v>2332932</v>
      </c>
      <c r="U6" s="60">
        <v>7295513</v>
      </c>
      <c r="V6" s="60">
        <v>9661735</v>
      </c>
      <c r="W6" s="60">
        <v>9776094</v>
      </c>
      <c r="X6" s="60">
        <v>27975054</v>
      </c>
      <c r="Y6" s="60">
        <v>-18198960</v>
      </c>
      <c r="Z6" s="140">
        <v>-65.05</v>
      </c>
      <c r="AA6" s="155">
        <v>27975054</v>
      </c>
    </row>
    <row r="7" spans="1:27" ht="13.5">
      <c r="A7" s="138" t="s">
        <v>76</v>
      </c>
      <c r="B7" s="136"/>
      <c r="C7" s="157">
        <v>1166409356</v>
      </c>
      <c r="D7" s="157"/>
      <c r="E7" s="158">
        <v>1449654697</v>
      </c>
      <c r="F7" s="159">
        <v>1449844885</v>
      </c>
      <c r="G7" s="159">
        <v>768473732</v>
      </c>
      <c r="H7" s="159">
        <v>114799013</v>
      </c>
      <c r="I7" s="159">
        <v>8137631</v>
      </c>
      <c r="J7" s="159">
        <v>891410376</v>
      </c>
      <c r="K7" s="159">
        <v>9987562</v>
      </c>
      <c r="L7" s="159">
        <v>8026926</v>
      </c>
      <c r="M7" s="159">
        <v>250980812</v>
      </c>
      <c r="N7" s="159">
        <v>268995300</v>
      </c>
      <c r="O7" s="159">
        <v>7420751</v>
      </c>
      <c r="P7" s="159">
        <v>8357230</v>
      </c>
      <c r="Q7" s="159">
        <v>224892128</v>
      </c>
      <c r="R7" s="159">
        <v>240670109</v>
      </c>
      <c r="S7" s="159">
        <v>11854742</v>
      </c>
      <c r="T7" s="159">
        <v>16815086</v>
      </c>
      <c r="U7" s="159">
        <v>7718613</v>
      </c>
      <c r="V7" s="159">
        <v>36388441</v>
      </c>
      <c r="W7" s="159">
        <v>1437464226</v>
      </c>
      <c r="X7" s="159">
        <v>1449844885</v>
      </c>
      <c r="Y7" s="159">
        <v>-12380659</v>
      </c>
      <c r="Z7" s="141">
        <v>-0.85</v>
      </c>
      <c r="AA7" s="157">
        <v>1449844885</v>
      </c>
    </row>
    <row r="8" spans="1:27" ht="13.5">
      <c r="A8" s="138" t="s">
        <v>77</v>
      </c>
      <c r="B8" s="136"/>
      <c r="C8" s="155">
        <v>3891802</v>
      </c>
      <c r="D8" s="155"/>
      <c r="E8" s="156">
        <v>10675280</v>
      </c>
      <c r="F8" s="60">
        <v>9312912</v>
      </c>
      <c r="G8" s="60">
        <v>45205</v>
      </c>
      <c r="H8" s="60">
        <v>34316</v>
      </c>
      <c r="I8" s="60">
        <v>45459</v>
      </c>
      <c r="J8" s="60">
        <v>124980</v>
      </c>
      <c r="K8" s="60">
        <v>-135170</v>
      </c>
      <c r="L8" s="60">
        <v>16370</v>
      </c>
      <c r="M8" s="60">
        <v>54822</v>
      </c>
      <c r="N8" s="60">
        <v>-63978</v>
      </c>
      <c r="O8" s="60">
        <v>23639</v>
      </c>
      <c r="P8" s="60">
        <v>25301</v>
      </c>
      <c r="Q8" s="60">
        <v>166284</v>
      </c>
      <c r="R8" s="60">
        <v>215224</v>
      </c>
      <c r="S8" s="60">
        <v>348157</v>
      </c>
      <c r="T8" s="60">
        <v>257672</v>
      </c>
      <c r="U8" s="60">
        <v>400002</v>
      </c>
      <c r="V8" s="60">
        <v>1005831</v>
      </c>
      <c r="W8" s="60">
        <v>1282057</v>
      </c>
      <c r="X8" s="60">
        <v>9312912</v>
      </c>
      <c r="Y8" s="60">
        <v>-8030855</v>
      </c>
      <c r="Z8" s="140">
        <v>-86.23</v>
      </c>
      <c r="AA8" s="155">
        <v>9312912</v>
      </c>
    </row>
    <row r="9" spans="1:27" ht="13.5">
      <c r="A9" s="135" t="s">
        <v>78</v>
      </c>
      <c r="B9" s="136"/>
      <c r="C9" s="153">
        <f aca="true" t="shared" si="1" ref="C9:Y9">SUM(C10:C14)</f>
        <v>211591421</v>
      </c>
      <c r="D9" s="153">
        <f>SUM(D10:D14)</f>
        <v>0</v>
      </c>
      <c r="E9" s="154">
        <f t="shared" si="1"/>
        <v>323364474</v>
      </c>
      <c r="F9" s="100">
        <f t="shared" si="1"/>
        <v>290020991</v>
      </c>
      <c r="G9" s="100">
        <f t="shared" si="1"/>
        <v>11937221</v>
      </c>
      <c r="H9" s="100">
        <f t="shared" si="1"/>
        <v>5518642</v>
      </c>
      <c r="I9" s="100">
        <f t="shared" si="1"/>
        <v>5449687</v>
      </c>
      <c r="J9" s="100">
        <f t="shared" si="1"/>
        <v>22905550</v>
      </c>
      <c r="K9" s="100">
        <f t="shared" si="1"/>
        <v>5428041</v>
      </c>
      <c r="L9" s="100">
        <f t="shared" si="1"/>
        <v>10511924</v>
      </c>
      <c r="M9" s="100">
        <f t="shared" si="1"/>
        <v>12344653</v>
      </c>
      <c r="N9" s="100">
        <f t="shared" si="1"/>
        <v>28284618</v>
      </c>
      <c r="O9" s="100">
        <f t="shared" si="1"/>
        <v>-26915932</v>
      </c>
      <c r="P9" s="100">
        <f t="shared" si="1"/>
        <v>5457133</v>
      </c>
      <c r="Q9" s="100">
        <f t="shared" si="1"/>
        <v>11906169</v>
      </c>
      <c r="R9" s="100">
        <f t="shared" si="1"/>
        <v>-9552630</v>
      </c>
      <c r="S9" s="100">
        <f t="shared" si="1"/>
        <v>45742483</v>
      </c>
      <c r="T9" s="100">
        <f t="shared" si="1"/>
        <v>10538407</v>
      </c>
      <c r="U9" s="100">
        <f t="shared" si="1"/>
        <v>18814078</v>
      </c>
      <c r="V9" s="100">
        <f t="shared" si="1"/>
        <v>75094968</v>
      </c>
      <c r="W9" s="100">
        <f t="shared" si="1"/>
        <v>116732506</v>
      </c>
      <c r="X9" s="100">
        <f t="shared" si="1"/>
        <v>290020991</v>
      </c>
      <c r="Y9" s="100">
        <f t="shared" si="1"/>
        <v>-173288485</v>
      </c>
      <c r="Z9" s="137">
        <f>+IF(X9&lt;&gt;0,+(Y9/X9)*100,0)</f>
        <v>-59.750325106640304</v>
      </c>
      <c r="AA9" s="153">
        <f>SUM(AA10:AA14)</f>
        <v>290020991</v>
      </c>
    </row>
    <row r="10" spans="1:27" ht="13.5">
      <c r="A10" s="138" t="s">
        <v>79</v>
      </c>
      <c r="B10" s="136"/>
      <c r="C10" s="155">
        <v>20971022</v>
      </c>
      <c r="D10" s="155"/>
      <c r="E10" s="156">
        <v>32418088</v>
      </c>
      <c r="F10" s="60">
        <v>33968303</v>
      </c>
      <c r="G10" s="60">
        <v>750801</v>
      </c>
      <c r="H10" s="60">
        <v>931465</v>
      </c>
      <c r="I10" s="60">
        <v>866415</v>
      </c>
      <c r="J10" s="60">
        <v>2548681</v>
      </c>
      <c r="K10" s="60">
        <v>828992</v>
      </c>
      <c r="L10" s="60">
        <v>702243</v>
      </c>
      <c r="M10" s="60">
        <v>817461</v>
      </c>
      <c r="N10" s="60">
        <v>2348696</v>
      </c>
      <c r="O10" s="60">
        <v>770374</v>
      </c>
      <c r="P10" s="60">
        <v>573557</v>
      </c>
      <c r="Q10" s="60">
        <v>542374</v>
      </c>
      <c r="R10" s="60">
        <v>1886305</v>
      </c>
      <c r="S10" s="60">
        <v>712903</v>
      </c>
      <c r="T10" s="60">
        <v>1161073</v>
      </c>
      <c r="U10" s="60">
        <v>1385768</v>
      </c>
      <c r="V10" s="60">
        <v>3259744</v>
      </c>
      <c r="W10" s="60">
        <v>10043426</v>
      </c>
      <c r="X10" s="60">
        <v>33968303</v>
      </c>
      <c r="Y10" s="60">
        <v>-23924877</v>
      </c>
      <c r="Z10" s="140">
        <v>-70.43</v>
      </c>
      <c r="AA10" s="155">
        <v>33968303</v>
      </c>
    </row>
    <row r="11" spans="1:27" ht="13.5">
      <c r="A11" s="138" t="s">
        <v>80</v>
      </c>
      <c r="B11" s="136"/>
      <c r="C11" s="155">
        <v>2223619</v>
      </c>
      <c r="D11" s="155"/>
      <c r="E11" s="156">
        <v>18163951</v>
      </c>
      <c r="F11" s="60">
        <v>29808665</v>
      </c>
      <c r="G11" s="60">
        <v>36975</v>
      </c>
      <c r="H11" s="60">
        <v>74144</v>
      </c>
      <c r="I11" s="60">
        <v>61973</v>
      </c>
      <c r="J11" s="60">
        <v>173092</v>
      </c>
      <c r="K11" s="60">
        <v>155817</v>
      </c>
      <c r="L11" s="60">
        <v>172143</v>
      </c>
      <c r="M11" s="60">
        <v>309826</v>
      </c>
      <c r="N11" s="60">
        <v>637786</v>
      </c>
      <c r="O11" s="60">
        <v>402087</v>
      </c>
      <c r="P11" s="60">
        <v>87914</v>
      </c>
      <c r="Q11" s="60">
        <v>1041201</v>
      </c>
      <c r="R11" s="60">
        <v>1531202</v>
      </c>
      <c r="S11" s="60">
        <v>82288</v>
      </c>
      <c r="T11" s="60">
        <v>63724</v>
      </c>
      <c r="U11" s="60">
        <v>280320</v>
      </c>
      <c r="V11" s="60">
        <v>426332</v>
      </c>
      <c r="W11" s="60">
        <v>2768412</v>
      </c>
      <c r="X11" s="60">
        <v>29808665</v>
      </c>
      <c r="Y11" s="60">
        <v>-27040253</v>
      </c>
      <c r="Z11" s="140">
        <v>-90.71</v>
      </c>
      <c r="AA11" s="155">
        <v>29808665</v>
      </c>
    </row>
    <row r="12" spans="1:27" ht="13.5">
      <c r="A12" s="138" t="s">
        <v>81</v>
      </c>
      <c r="B12" s="136"/>
      <c r="C12" s="155">
        <v>66518662</v>
      </c>
      <c r="D12" s="155"/>
      <c r="E12" s="156">
        <v>84595766</v>
      </c>
      <c r="F12" s="60">
        <v>85446138</v>
      </c>
      <c r="G12" s="60">
        <v>11079879</v>
      </c>
      <c r="H12" s="60">
        <v>4445318</v>
      </c>
      <c r="I12" s="60">
        <v>4451492</v>
      </c>
      <c r="J12" s="60">
        <v>19976689</v>
      </c>
      <c r="K12" s="60">
        <v>4375498</v>
      </c>
      <c r="L12" s="60">
        <v>4535255</v>
      </c>
      <c r="M12" s="60">
        <v>10326500</v>
      </c>
      <c r="N12" s="60">
        <v>19237253</v>
      </c>
      <c r="O12" s="60">
        <v>4225613</v>
      </c>
      <c r="P12" s="60">
        <v>4126527</v>
      </c>
      <c r="Q12" s="60">
        <v>8835655</v>
      </c>
      <c r="R12" s="60">
        <v>17187795</v>
      </c>
      <c r="S12" s="60">
        <v>4665670</v>
      </c>
      <c r="T12" s="60">
        <v>4487718</v>
      </c>
      <c r="U12" s="60">
        <v>4499554</v>
      </c>
      <c r="V12" s="60">
        <v>13652942</v>
      </c>
      <c r="W12" s="60">
        <v>70054679</v>
      </c>
      <c r="X12" s="60">
        <v>85446138</v>
      </c>
      <c r="Y12" s="60">
        <v>-15391459</v>
      </c>
      <c r="Z12" s="140">
        <v>-18.01</v>
      </c>
      <c r="AA12" s="155">
        <v>85446138</v>
      </c>
    </row>
    <row r="13" spans="1:27" ht="13.5">
      <c r="A13" s="138" t="s">
        <v>82</v>
      </c>
      <c r="B13" s="136"/>
      <c r="C13" s="155">
        <v>46745422</v>
      </c>
      <c r="D13" s="155"/>
      <c r="E13" s="156">
        <v>173447547</v>
      </c>
      <c r="F13" s="60">
        <v>126058763</v>
      </c>
      <c r="G13" s="60">
        <v>69566</v>
      </c>
      <c r="H13" s="60">
        <v>67715</v>
      </c>
      <c r="I13" s="60">
        <v>69807</v>
      </c>
      <c r="J13" s="60">
        <v>207088</v>
      </c>
      <c r="K13" s="60">
        <v>67734</v>
      </c>
      <c r="L13" s="60">
        <v>1543187</v>
      </c>
      <c r="M13" s="60">
        <v>872078</v>
      </c>
      <c r="N13" s="60">
        <v>2482999</v>
      </c>
      <c r="O13" s="60">
        <v>2159308</v>
      </c>
      <c r="P13" s="60">
        <v>670682</v>
      </c>
      <c r="Q13" s="60">
        <v>1485392</v>
      </c>
      <c r="R13" s="60">
        <v>4315382</v>
      </c>
      <c r="S13" s="60">
        <v>3971774</v>
      </c>
      <c r="T13" s="60">
        <v>3252940</v>
      </c>
      <c r="U13" s="60">
        <v>11959023</v>
      </c>
      <c r="V13" s="60">
        <v>19183737</v>
      </c>
      <c r="W13" s="60">
        <v>26189206</v>
      </c>
      <c r="X13" s="60">
        <v>126058763</v>
      </c>
      <c r="Y13" s="60">
        <v>-99869557</v>
      </c>
      <c r="Z13" s="140">
        <v>-79.22</v>
      </c>
      <c r="AA13" s="155">
        <v>126058763</v>
      </c>
    </row>
    <row r="14" spans="1:27" ht="13.5">
      <c r="A14" s="138" t="s">
        <v>83</v>
      </c>
      <c r="B14" s="136"/>
      <c r="C14" s="157">
        <v>75132696</v>
      </c>
      <c r="D14" s="157"/>
      <c r="E14" s="158">
        <v>14739122</v>
      </c>
      <c r="F14" s="159">
        <v>14739122</v>
      </c>
      <c r="G14" s="159"/>
      <c r="H14" s="159"/>
      <c r="I14" s="159"/>
      <c r="J14" s="159"/>
      <c r="K14" s="159"/>
      <c r="L14" s="159">
        <v>3559096</v>
      </c>
      <c r="M14" s="159">
        <v>18788</v>
      </c>
      <c r="N14" s="159">
        <v>3577884</v>
      </c>
      <c r="O14" s="159">
        <v>-34473314</v>
      </c>
      <c r="P14" s="159">
        <v>-1547</v>
      </c>
      <c r="Q14" s="159">
        <v>1547</v>
      </c>
      <c r="R14" s="159">
        <v>-34473314</v>
      </c>
      <c r="S14" s="159">
        <v>36309848</v>
      </c>
      <c r="T14" s="159">
        <v>1572952</v>
      </c>
      <c r="U14" s="159">
        <v>689413</v>
      </c>
      <c r="V14" s="159">
        <v>38572213</v>
      </c>
      <c r="W14" s="159">
        <v>7676783</v>
      </c>
      <c r="X14" s="159">
        <v>14739122</v>
      </c>
      <c r="Y14" s="159">
        <v>-7062339</v>
      </c>
      <c r="Z14" s="141">
        <v>-47.92</v>
      </c>
      <c r="AA14" s="157">
        <v>14739122</v>
      </c>
    </row>
    <row r="15" spans="1:27" ht="13.5">
      <c r="A15" s="135" t="s">
        <v>84</v>
      </c>
      <c r="B15" s="142"/>
      <c r="C15" s="153">
        <f aca="true" t="shared" si="2" ref="C15:Y15">SUM(C16:C18)</f>
        <v>91650901</v>
      </c>
      <c r="D15" s="153">
        <f>SUM(D16:D18)</f>
        <v>0</v>
      </c>
      <c r="E15" s="154">
        <f t="shared" si="2"/>
        <v>302631552</v>
      </c>
      <c r="F15" s="100">
        <f t="shared" si="2"/>
        <v>335821431</v>
      </c>
      <c r="G15" s="100">
        <f t="shared" si="2"/>
        <v>10036398</v>
      </c>
      <c r="H15" s="100">
        <f t="shared" si="2"/>
        <v>5038795</v>
      </c>
      <c r="I15" s="100">
        <f t="shared" si="2"/>
        <v>4292763</v>
      </c>
      <c r="J15" s="100">
        <f t="shared" si="2"/>
        <v>19367956</v>
      </c>
      <c r="K15" s="100">
        <f t="shared" si="2"/>
        <v>6855896</v>
      </c>
      <c r="L15" s="100">
        <f t="shared" si="2"/>
        <v>5351894</v>
      </c>
      <c r="M15" s="100">
        <f t="shared" si="2"/>
        <v>4379708</v>
      </c>
      <c r="N15" s="100">
        <f t="shared" si="2"/>
        <v>16587498</v>
      </c>
      <c r="O15" s="100">
        <f t="shared" si="2"/>
        <v>7185897</v>
      </c>
      <c r="P15" s="100">
        <f t="shared" si="2"/>
        <v>-849119</v>
      </c>
      <c r="Q15" s="100">
        <f t="shared" si="2"/>
        <v>7997066</v>
      </c>
      <c r="R15" s="100">
        <f t="shared" si="2"/>
        <v>14333844</v>
      </c>
      <c r="S15" s="100">
        <f t="shared" si="2"/>
        <v>5306585</v>
      </c>
      <c r="T15" s="100">
        <f t="shared" si="2"/>
        <v>422084</v>
      </c>
      <c r="U15" s="100">
        <f t="shared" si="2"/>
        <v>12115676</v>
      </c>
      <c r="V15" s="100">
        <f t="shared" si="2"/>
        <v>17844345</v>
      </c>
      <c r="W15" s="100">
        <f t="shared" si="2"/>
        <v>68133643</v>
      </c>
      <c r="X15" s="100">
        <f t="shared" si="2"/>
        <v>335821431</v>
      </c>
      <c r="Y15" s="100">
        <f t="shared" si="2"/>
        <v>-267687788</v>
      </c>
      <c r="Z15" s="137">
        <f>+IF(X15&lt;&gt;0,+(Y15/X15)*100,0)</f>
        <v>-79.71134754648817</v>
      </c>
      <c r="AA15" s="153">
        <f>SUM(AA16:AA18)</f>
        <v>335821431</v>
      </c>
    </row>
    <row r="16" spans="1:27" ht="13.5">
      <c r="A16" s="138" t="s">
        <v>85</v>
      </c>
      <c r="B16" s="136"/>
      <c r="C16" s="155">
        <v>22285088</v>
      </c>
      <c r="D16" s="155"/>
      <c r="E16" s="156">
        <v>60962841</v>
      </c>
      <c r="F16" s="60">
        <v>67366357</v>
      </c>
      <c r="G16" s="60">
        <v>1008742</v>
      </c>
      <c r="H16" s="60">
        <v>755275</v>
      </c>
      <c r="I16" s="60">
        <v>1120391</v>
      </c>
      <c r="J16" s="60">
        <v>2884408</v>
      </c>
      <c r="K16" s="60">
        <v>1148875</v>
      </c>
      <c r="L16" s="60">
        <v>1691149</v>
      </c>
      <c r="M16" s="60">
        <v>956729</v>
      </c>
      <c r="N16" s="60">
        <v>3796753</v>
      </c>
      <c r="O16" s="60">
        <v>1342533</v>
      </c>
      <c r="P16" s="60">
        <v>1442801</v>
      </c>
      <c r="Q16" s="60">
        <v>762028</v>
      </c>
      <c r="R16" s="60">
        <v>3547362</v>
      </c>
      <c r="S16" s="60">
        <v>1177266</v>
      </c>
      <c r="T16" s="60">
        <v>1785481</v>
      </c>
      <c r="U16" s="60">
        <v>5727046</v>
      </c>
      <c r="V16" s="60">
        <v>8689793</v>
      </c>
      <c r="W16" s="60">
        <v>18918316</v>
      </c>
      <c r="X16" s="60">
        <v>67366357</v>
      </c>
      <c r="Y16" s="60">
        <v>-48448041</v>
      </c>
      <c r="Z16" s="140">
        <v>-71.92</v>
      </c>
      <c r="AA16" s="155">
        <v>67366357</v>
      </c>
    </row>
    <row r="17" spans="1:27" ht="13.5">
      <c r="A17" s="138" t="s">
        <v>86</v>
      </c>
      <c r="B17" s="136"/>
      <c r="C17" s="155">
        <v>69241590</v>
      </c>
      <c r="D17" s="155"/>
      <c r="E17" s="156">
        <v>239341848</v>
      </c>
      <c r="F17" s="60">
        <v>265655313</v>
      </c>
      <c r="G17" s="60">
        <v>9020487</v>
      </c>
      <c r="H17" s="60">
        <v>4274278</v>
      </c>
      <c r="I17" s="60">
        <v>3161388</v>
      </c>
      <c r="J17" s="60">
        <v>16456153</v>
      </c>
      <c r="K17" s="60">
        <v>5694235</v>
      </c>
      <c r="L17" s="60">
        <v>3621432</v>
      </c>
      <c r="M17" s="60">
        <v>3399191</v>
      </c>
      <c r="N17" s="60">
        <v>12714858</v>
      </c>
      <c r="O17" s="60">
        <v>5843472</v>
      </c>
      <c r="P17" s="60">
        <v>-2349620</v>
      </c>
      <c r="Q17" s="60">
        <v>7226244</v>
      </c>
      <c r="R17" s="60">
        <v>10720096</v>
      </c>
      <c r="S17" s="60">
        <v>4123816</v>
      </c>
      <c r="T17" s="60">
        <v>-1380824</v>
      </c>
      <c r="U17" s="60">
        <v>6367286</v>
      </c>
      <c r="V17" s="60">
        <v>9110278</v>
      </c>
      <c r="W17" s="60">
        <v>49001385</v>
      </c>
      <c r="X17" s="60">
        <v>265655313</v>
      </c>
      <c r="Y17" s="60">
        <v>-216653928</v>
      </c>
      <c r="Z17" s="140">
        <v>-81.55</v>
      </c>
      <c r="AA17" s="155">
        <v>265655313</v>
      </c>
    </row>
    <row r="18" spans="1:27" ht="13.5">
      <c r="A18" s="138" t="s">
        <v>87</v>
      </c>
      <c r="B18" s="136"/>
      <c r="C18" s="155">
        <v>124223</v>
      </c>
      <c r="D18" s="155"/>
      <c r="E18" s="156">
        <v>2326863</v>
      </c>
      <c r="F18" s="60">
        <v>2799761</v>
      </c>
      <c r="G18" s="60">
        <v>7169</v>
      </c>
      <c r="H18" s="60">
        <v>9242</v>
      </c>
      <c r="I18" s="60">
        <v>10984</v>
      </c>
      <c r="J18" s="60">
        <v>27395</v>
      </c>
      <c r="K18" s="60">
        <v>12786</v>
      </c>
      <c r="L18" s="60">
        <v>39313</v>
      </c>
      <c r="M18" s="60">
        <v>23788</v>
      </c>
      <c r="N18" s="60">
        <v>75887</v>
      </c>
      <c r="O18" s="60">
        <v>-108</v>
      </c>
      <c r="P18" s="60">
        <v>57700</v>
      </c>
      <c r="Q18" s="60">
        <v>8794</v>
      </c>
      <c r="R18" s="60">
        <v>66386</v>
      </c>
      <c r="S18" s="60">
        <v>5503</v>
      </c>
      <c r="T18" s="60">
        <v>17427</v>
      </c>
      <c r="U18" s="60">
        <v>21344</v>
      </c>
      <c r="V18" s="60">
        <v>44274</v>
      </c>
      <c r="W18" s="60">
        <v>213942</v>
      </c>
      <c r="X18" s="60">
        <v>2799761</v>
      </c>
      <c r="Y18" s="60">
        <v>-2585819</v>
      </c>
      <c r="Z18" s="140">
        <v>-92.36</v>
      </c>
      <c r="AA18" s="155">
        <v>2799761</v>
      </c>
    </row>
    <row r="19" spans="1:27" ht="13.5">
      <c r="A19" s="135" t="s">
        <v>88</v>
      </c>
      <c r="B19" s="142"/>
      <c r="C19" s="153">
        <f aca="true" t="shared" si="3" ref="C19:Y19">SUM(C20:C23)</f>
        <v>2098873603</v>
      </c>
      <c r="D19" s="153">
        <f>SUM(D20:D23)</f>
        <v>0</v>
      </c>
      <c r="E19" s="154">
        <f t="shared" si="3"/>
        <v>2491130056</v>
      </c>
      <c r="F19" s="100">
        <f t="shared" si="3"/>
        <v>2663885126</v>
      </c>
      <c r="G19" s="100">
        <f t="shared" si="3"/>
        <v>454343031</v>
      </c>
      <c r="H19" s="100">
        <f t="shared" si="3"/>
        <v>176050982</v>
      </c>
      <c r="I19" s="100">
        <f t="shared" si="3"/>
        <v>137336940</v>
      </c>
      <c r="J19" s="100">
        <f t="shared" si="3"/>
        <v>767730953</v>
      </c>
      <c r="K19" s="100">
        <f t="shared" si="3"/>
        <v>143531298</v>
      </c>
      <c r="L19" s="100">
        <f t="shared" si="3"/>
        <v>142963883</v>
      </c>
      <c r="M19" s="100">
        <f t="shared" si="3"/>
        <v>201971825</v>
      </c>
      <c r="N19" s="100">
        <f t="shared" si="3"/>
        <v>488467006</v>
      </c>
      <c r="O19" s="100">
        <f t="shared" si="3"/>
        <v>150550141</v>
      </c>
      <c r="P19" s="100">
        <f t="shared" si="3"/>
        <v>143879007</v>
      </c>
      <c r="Q19" s="100">
        <f t="shared" si="3"/>
        <v>235037308</v>
      </c>
      <c r="R19" s="100">
        <f t="shared" si="3"/>
        <v>529466456</v>
      </c>
      <c r="S19" s="100">
        <f t="shared" si="3"/>
        <v>116156383</v>
      </c>
      <c r="T19" s="100">
        <f t="shared" si="3"/>
        <v>150248759</v>
      </c>
      <c r="U19" s="100">
        <f t="shared" si="3"/>
        <v>50513850</v>
      </c>
      <c r="V19" s="100">
        <f t="shared" si="3"/>
        <v>316918992</v>
      </c>
      <c r="W19" s="100">
        <f t="shared" si="3"/>
        <v>2102583407</v>
      </c>
      <c r="X19" s="100">
        <f t="shared" si="3"/>
        <v>2663885126</v>
      </c>
      <c r="Y19" s="100">
        <f t="shared" si="3"/>
        <v>-561301719</v>
      </c>
      <c r="Z19" s="137">
        <f>+IF(X19&lt;&gt;0,+(Y19/X19)*100,0)</f>
        <v>-21.070792937788262</v>
      </c>
      <c r="AA19" s="153">
        <f>SUM(AA20:AA23)</f>
        <v>2663885126</v>
      </c>
    </row>
    <row r="20" spans="1:27" ht="13.5">
      <c r="A20" s="138" t="s">
        <v>89</v>
      </c>
      <c r="B20" s="136"/>
      <c r="C20" s="155">
        <v>1198938580</v>
      </c>
      <c r="D20" s="155"/>
      <c r="E20" s="156">
        <v>1375775617</v>
      </c>
      <c r="F20" s="60">
        <v>1382100901</v>
      </c>
      <c r="G20" s="60">
        <v>132958555</v>
      </c>
      <c r="H20" s="60">
        <v>134612545</v>
      </c>
      <c r="I20" s="60">
        <v>90453412</v>
      </c>
      <c r="J20" s="60">
        <v>358024512</v>
      </c>
      <c r="K20" s="60">
        <v>108713231</v>
      </c>
      <c r="L20" s="60">
        <v>105316893</v>
      </c>
      <c r="M20" s="60">
        <v>101992957</v>
      </c>
      <c r="N20" s="60">
        <v>316023081</v>
      </c>
      <c r="O20" s="60">
        <v>111682014</v>
      </c>
      <c r="P20" s="60">
        <v>102113927</v>
      </c>
      <c r="Q20" s="60">
        <v>149556050</v>
      </c>
      <c r="R20" s="60">
        <v>363351991</v>
      </c>
      <c r="S20" s="60">
        <v>74826209</v>
      </c>
      <c r="T20" s="60">
        <v>103803118</v>
      </c>
      <c r="U20" s="60">
        <v>31680569</v>
      </c>
      <c r="V20" s="60">
        <v>210309896</v>
      </c>
      <c r="W20" s="60">
        <v>1247709480</v>
      </c>
      <c r="X20" s="60">
        <v>1382100901</v>
      </c>
      <c r="Y20" s="60">
        <v>-134391421</v>
      </c>
      <c r="Z20" s="140">
        <v>-9.72</v>
      </c>
      <c r="AA20" s="155">
        <v>1382100901</v>
      </c>
    </row>
    <row r="21" spans="1:27" ht="13.5">
      <c r="A21" s="138" t="s">
        <v>90</v>
      </c>
      <c r="B21" s="136"/>
      <c r="C21" s="155">
        <v>324535144</v>
      </c>
      <c r="D21" s="155"/>
      <c r="E21" s="156">
        <v>342125152</v>
      </c>
      <c r="F21" s="60">
        <v>375538871</v>
      </c>
      <c r="G21" s="60">
        <v>46741904</v>
      </c>
      <c r="H21" s="60">
        <v>25950362</v>
      </c>
      <c r="I21" s="60">
        <v>27828429</v>
      </c>
      <c r="J21" s="60">
        <v>100520695</v>
      </c>
      <c r="K21" s="60">
        <v>16638869</v>
      </c>
      <c r="L21" s="60">
        <v>18962886</v>
      </c>
      <c r="M21" s="60">
        <v>43776889</v>
      </c>
      <c r="N21" s="60">
        <v>79378644</v>
      </c>
      <c r="O21" s="60">
        <v>21869472</v>
      </c>
      <c r="P21" s="60">
        <v>26577608</v>
      </c>
      <c r="Q21" s="60">
        <v>35394926</v>
      </c>
      <c r="R21" s="60">
        <v>83842006</v>
      </c>
      <c r="S21" s="60">
        <v>21783488</v>
      </c>
      <c r="T21" s="60">
        <v>28442402</v>
      </c>
      <c r="U21" s="60">
        <v>-3502404</v>
      </c>
      <c r="V21" s="60">
        <v>46723486</v>
      </c>
      <c r="W21" s="60">
        <v>310464831</v>
      </c>
      <c r="X21" s="60">
        <v>375538871</v>
      </c>
      <c r="Y21" s="60">
        <v>-65074040</v>
      </c>
      <c r="Z21" s="140">
        <v>-17.33</v>
      </c>
      <c r="AA21" s="155">
        <v>375538871</v>
      </c>
    </row>
    <row r="22" spans="1:27" ht="13.5">
      <c r="A22" s="138" t="s">
        <v>91</v>
      </c>
      <c r="B22" s="136"/>
      <c r="C22" s="157">
        <v>327480566</v>
      </c>
      <c r="D22" s="157"/>
      <c r="E22" s="158">
        <v>492647498</v>
      </c>
      <c r="F22" s="159">
        <v>587172785</v>
      </c>
      <c r="G22" s="159">
        <v>226835033</v>
      </c>
      <c r="H22" s="159">
        <v>-1255789</v>
      </c>
      <c r="I22" s="159">
        <v>2451121</v>
      </c>
      <c r="J22" s="159">
        <v>228030365</v>
      </c>
      <c r="K22" s="159">
        <v>1809782</v>
      </c>
      <c r="L22" s="159">
        <v>1599412</v>
      </c>
      <c r="M22" s="159">
        <v>15988593</v>
      </c>
      <c r="N22" s="159">
        <v>19397787</v>
      </c>
      <c r="O22" s="159">
        <v>110052</v>
      </c>
      <c r="P22" s="159">
        <v>1361201</v>
      </c>
      <c r="Q22" s="159">
        <v>14180063</v>
      </c>
      <c r="R22" s="159">
        <v>15651316</v>
      </c>
      <c r="S22" s="159">
        <v>1477005</v>
      </c>
      <c r="T22" s="159">
        <v>486640</v>
      </c>
      <c r="U22" s="159">
        <v>2640820</v>
      </c>
      <c r="V22" s="159">
        <v>4604465</v>
      </c>
      <c r="W22" s="159">
        <v>267683933</v>
      </c>
      <c r="X22" s="159">
        <v>587172785</v>
      </c>
      <c r="Y22" s="159">
        <v>-319488852</v>
      </c>
      <c r="Z22" s="141">
        <v>-54.41</v>
      </c>
      <c r="AA22" s="157">
        <v>587172785</v>
      </c>
    </row>
    <row r="23" spans="1:27" ht="13.5">
      <c r="A23" s="138" t="s">
        <v>92</v>
      </c>
      <c r="B23" s="136"/>
      <c r="C23" s="155">
        <v>247919313</v>
      </c>
      <c r="D23" s="155"/>
      <c r="E23" s="156">
        <v>280581789</v>
      </c>
      <c r="F23" s="60">
        <v>319072569</v>
      </c>
      <c r="G23" s="60">
        <v>47807539</v>
      </c>
      <c r="H23" s="60">
        <v>16743864</v>
      </c>
      <c r="I23" s="60">
        <v>16603978</v>
      </c>
      <c r="J23" s="60">
        <v>81155381</v>
      </c>
      <c r="K23" s="60">
        <v>16369416</v>
      </c>
      <c r="L23" s="60">
        <v>17084692</v>
      </c>
      <c r="M23" s="60">
        <v>40213386</v>
      </c>
      <c r="N23" s="60">
        <v>73667494</v>
      </c>
      <c r="O23" s="60">
        <v>16888603</v>
      </c>
      <c r="P23" s="60">
        <v>13826271</v>
      </c>
      <c r="Q23" s="60">
        <v>35906269</v>
      </c>
      <c r="R23" s="60">
        <v>66621143</v>
      </c>
      <c r="S23" s="60">
        <v>18069681</v>
      </c>
      <c r="T23" s="60">
        <v>17516599</v>
      </c>
      <c r="U23" s="60">
        <v>19694865</v>
      </c>
      <c r="V23" s="60">
        <v>55281145</v>
      </c>
      <c r="W23" s="60">
        <v>276725163</v>
      </c>
      <c r="X23" s="60">
        <v>319072569</v>
      </c>
      <c r="Y23" s="60">
        <v>-42347406</v>
      </c>
      <c r="Z23" s="140">
        <v>-13.27</v>
      </c>
      <c r="AA23" s="155">
        <v>319072569</v>
      </c>
    </row>
    <row r="24" spans="1:27" ht="13.5">
      <c r="A24" s="135" t="s">
        <v>93</v>
      </c>
      <c r="B24" s="142" t="s">
        <v>94</v>
      </c>
      <c r="C24" s="153">
        <v>15177802</v>
      </c>
      <c r="D24" s="153"/>
      <c r="E24" s="154">
        <v>18199490</v>
      </c>
      <c r="F24" s="100">
        <v>18199490</v>
      </c>
      <c r="G24" s="100"/>
      <c r="H24" s="100">
        <v>1231216</v>
      </c>
      <c r="I24" s="100">
        <v>1273661</v>
      </c>
      <c r="J24" s="100">
        <v>2504877</v>
      </c>
      <c r="K24" s="100">
        <v>1154405</v>
      </c>
      <c r="L24" s="100">
        <v>1360101</v>
      </c>
      <c r="M24" s="100"/>
      <c r="N24" s="100">
        <v>2514506</v>
      </c>
      <c r="O24" s="100">
        <v>2953893</v>
      </c>
      <c r="P24" s="100">
        <v>1438526</v>
      </c>
      <c r="Q24" s="100"/>
      <c r="R24" s="100">
        <v>4392419</v>
      </c>
      <c r="S24" s="100">
        <v>2685830</v>
      </c>
      <c r="T24" s="100">
        <v>1456603</v>
      </c>
      <c r="U24" s="100">
        <v>1499467</v>
      </c>
      <c r="V24" s="100">
        <v>5641900</v>
      </c>
      <c r="W24" s="100">
        <v>15053702</v>
      </c>
      <c r="X24" s="100">
        <v>18199490</v>
      </c>
      <c r="Y24" s="100">
        <v>-3145788</v>
      </c>
      <c r="Z24" s="137">
        <v>-17.29</v>
      </c>
      <c r="AA24" s="153">
        <v>18199490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3591525566</v>
      </c>
      <c r="D25" s="168">
        <f>+D5+D9+D15+D19+D24</f>
        <v>0</v>
      </c>
      <c r="E25" s="169">
        <f t="shared" si="4"/>
        <v>4595655549</v>
      </c>
      <c r="F25" s="73">
        <f t="shared" si="4"/>
        <v>4795059889</v>
      </c>
      <c r="G25" s="73">
        <f t="shared" si="4"/>
        <v>1244835587</v>
      </c>
      <c r="H25" s="73">
        <f t="shared" si="4"/>
        <v>302672964</v>
      </c>
      <c r="I25" s="73">
        <f t="shared" si="4"/>
        <v>156536141</v>
      </c>
      <c r="J25" s="73">
        <f t="shared" si="4"/>
        <v>1704044692</v>
      </c>
      <c r="K25" s="73">
        <f t="shared" si="4"/>
        <v>166870703</v>
      </c>
      <c r="L25" s="73">
        <f t="shared" si="4"/>
        <v>168246998</v>
      </c>
      <c r="M25" s="73">
        <f t="shared" si="4"/>
        <v>469747720</v>
      </c>
      <c r="N25" s="73">
        <f t="shared" si="4"/>
        <v>804865421</v>
      </c>
      <c r="O25" s="73">
        <f t="shared" si="4"/>
        <v>141218389</v>
      </c>
      <c r="P25" s="73">
        <f t="shared" si="4"/>
        <v>158341966</v>
      </c>
      <c r="Q25" s="73">
        <f t="shared" si="4"/>
        <v>479998955</v>
      </c>
      <c r="R25" s="73">
        <f t="shared" si="4"/>
        <v>779559310</v>
      </c>
      <c r="S25" s="73">
        <f t="shared" si="4"/>
        <v>182127470</v>
      </c>
      <c r="T25" s="73">
        <f t="shared" si="4"/>
        <v>182071543</v>
      </c>
      <c r="U25" s="73">
        <f t="shared" si="4"/>
        <v>98357199</v>
      </c>
      <c r="V25" s="73">
        <f t="shared" si="4"/>
        <v>462556212</v>
      </c>
      <c r="W25" s="73">
        <f t="shared" si="4"/>
        <v>3751025635</v>
      </c>
      <c r="X25" s="73">
        <f t="shared" si="4"/>
        <v>4795059889</v>
      </c>
      <c r="Y25" s="73">
        <f t="shared" si="4"/>
        <v>-1044034254</v>
      </c>
      <c r="Z25" s="170">
        <f>+IF(X25&lt;&gt;0,+(Y25/X25)*100,0)</f>
        <v>-21.77312230020408</v>
      </c>
      <c r="AA25" s="168">
        <f>+AA5+AA9+AA15+AA19+AA24</f>
        <v>4795059889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563693269</v>
      </c>
      <c r="D28" s="153">
        <f>SUM(D29:D31)</f>
        <v>0</v>
      </c>
      <c r="E28" s="154">
        <f t="shared" si="5"/>
        <v>741186640</v>
      </c>
      <c r="F28" s="100">
        <f t="shared" si="5"/>
        <v>814302354</v>
      </c>
      <c r="G28" s="100">
        <f t="shared" si="5"/>
        <v>26054075</v>
      </c>
      <c r="H28" s="100">
        <f t="shared" si="5"/>
        <v>58985096</v>
      </c>
      <c r="I28" s="100">
        <f t="shared" si="5"/>
        <v>38338492</v>
      </c>
      <c r="J28" s="100">
        <f t="shared" si="5"/>
        <v>123377663</v>
      </c>
      <c r="K28" s="100">
        <f t="shared" si="5"/>
        <v>41649927</v>
      </c>
      <c r="L28" s="100">
        <f t="shared" si="5"/>
        <v>51062226</v>
      </c>
      <c r="M28" s="100">
        <f t="shared" si="5"/>
        <v>47652172</v>
      </c>
      <c r="N28" s="100">
        <f t="shared" si="5"/>
        <v>140364325</v>
      </c>
      <c r="O28" s="100">
        <f t="shared" si="5"/>
        <v>53515386</v>
      </c>
      <c r="P28" s="100">
        <f t="shared" si="5"/>
        <v>51575156</v>
      </c>
      <c r="Q28" s="100">
        <f t="shared" si="5"/>
        <v>41784582</v>
      </c>
      <c r="R28" s="100">
        <f t="shared" si="5"/>
        <v>146875124</v>
      </c>
      <c r="S28" s="100">
        <f t="shared" si="5"/>
        <v>48701260</v>
      </c>
      <c r="T28" s="100">
        <f t="shared" si="5"/>
        <v>57159983</v>
      </c>
      <c r="U28" s="100">
        <f t="shared" si="5"/>
        <v>72833027</v>
      </c>
      <c r="V28" s="100">
        <f t="shared" si="5"/>
        <v>178694270</v>
      </c>
      <c r="W28" s="100">
        <f t="shared" si="5"/>
        <v>589311382</v>
      </c>
      <c r="X28" s="100">
        <f t="shared" si="5"/>
        <v>814302354</v>
      </c>
      <c r="Y28" s="100">
        <f t="shared" si="5"/>
        <v>-224990972</v>
      </c>
      <c r="Z28" s="137">
        <f>+IF(X28&lt;&gt;0,+(Y28/X28)*100,0)</f>
        <v>-27.629905635763397</v>
      </c>
      <c r="AA28" s="153">
        <f>SUM(AA29:AA31)</f>
        <v>814302354</v>
      </c>
    </row>
    <row r="29" spans="1:27" ht="13.5">
      <c r="A29" s="138" t="s">
        <v>75</v>
      </c>
      <c r="B29" s="136"/>
      <c r="C29" s="155">
        <v>112895882</v>
      </c>
      <c r="D29" s="155"/>
      <c r="E29" s="156">
        <v>103780673</v>
      </c>
      <c r="F29" s="60">
        <v>172025641</v>
      </c>
      <c r="G29" s="60">
        <v>7360684</v>
      </c>
      <c r="H29" s="60">
        <v>22142504</v>
      </c>
      <c r="I29" s="60">
        <v>9209611</v>
      </c>
      <c r="J29" s="60">
        <v>38712799</v>
      </c>
      <c r="K29" s="60">
        <v>12878058</v>
      </c>
      <c r="L29" s="60">
        <v>10077583</v>
      </c>
      <c r="M29" s="60">
        <v>9276898</v>
      </c>
      <c r="N29" s="60">
        <v>32232539</v>
      </c>
      <c r="O29" s="60">
        <v>12161999</v>
      </c>
      <c r="P29" s="60">
        <v>9415677</v>
      </c>
      <c r="Q29" s="60">
        <v>9977790</v>
      </c>
      <c r="R29" s="60">
        <v>31555466</v>
      </c>
      <c r="S29" s="60">
        <v>14407043</v>
      </c>
      <c r="T29" s="60">
        <v>12628484</v>
      </c>
      <c r="U29" s="60">
        <v>9466964</v>
      </c>
      <c r="V29" s="60">
        <v>36502491</v>
      </c>
      <c r="W29" s="60">
        <v>139003295</v>
      </c>
      <c r="X29" s="60">
        <v>172025641</v>
      </c>
      <c r="Y29" s="60">
        <v>-33022346</v>
      </c>
      <c r="Z29" s="140">
        <v>-19.2</v>
      </c>
      <c r="AA29" s="155">
        <v>172025641</v>
      </c>
    </row>
    <row r="30" spans="1:27" ht="13.5">
      <c r="A30" s="138" t="s">
        <v>76</v>
      </c>
      <c r="B30" s="136"/>
      <c r="C30" s="157">
        <v>252709567</v>
      </c>
      <c r="D30" s="157"/>
      <c r="E30" s="158">
        <v>381229935</v>
      </c>
      <c r="F30" s="159">
        <v>385611410</v>
      </c>
      <c r="G30" s="159">
        <v>11490022</v>
      </c>
      <c r="H30" s="159">
        <v>21586951</v>
      </c>
      <c r="I30" s="159">
        <v>14226514</v>
      </c>
      <c r="J30" s="159">
        <v>47303487</v>
      </c>
      <c r="K30" s="159">
        <v>17901318</v>
      </c>
      <c r="L30" s="159">
        <v>19151397</v>
      </c>
      <c r="M30" s="159">
        <v>20930930</v>
      </c>
      <c r="N30" s="159">
        <v>57983645</v>
      </c>
      <c r="O30" s="159">
        <v>18189988</v>
      </c>
      <c r="P30" s="159">
        <v>17204598</v>
      </c>
      <c r="Q30" s="159">
        <v>17288077</v>
      </c>
      <c r="R30" s="159">
        <v>52682663</v>
      </c>
      <c r="S30" s="159">
        <v>19563631</v>
      </c>
      <c r="T30" s="159">
        <v>28363037</v>
      </c>
      <c r="U30" s="159">
        <v>39671880</v>
      </c>
      <c r="V30" s="159">
        <v>87598548</v>
      </c>
      <c r="W30" s="159">
        <v>245568343</v>
      </c>
      <c r="X30" s="159">
        <v>385611410</v>
      </c>
      <c r="Y30" s="159">
        <v>-140043067</v>
      </c>
      <c r="Z30" s="141">
        <v>-36.32</v>
      </c>
      <c r="AA30" s="157">
        <v>385611410</v>
      </c>
    </row>
    <row r="31" spans="1:27" ht="13.5">
      <c r="A31" s="138" t="s">
        <v>77</v>
      </c>
      <c r="B31" s="136"/>
      <c r="C31" s="155">
        <v>198087820</v>
      </c>
      <c r="D31" s="155"/>
      <c r="E31" s="156">
        <v>256176032</v>
      </c>
      <c r="F31" s="60">
        <v>256665303</v>
      </c>
      <c r="G31" s="60">
        <v>7203369</v>
      </c>
      <c r="H31" s="60">
        <v>15255641</v>
      </c>
      <c r="I31" s="60">
        <v>14902367</v>
      </c>
      <c r="J31" s="60">
        <v>37361377</v>
      </c>
      <c r="K31" s="60">
        <v>10870551</v>
      </c>
      <c r="L31" s="60">
        <v>21833246</v>
      </c>
      <c r="M31" s="60">
        <v>17444344</v>
      </c>
      <c r="N31" s="60">
        <v>50148141</v>
      </c>
      <c r="O31" s="60">
        <v>23163399</v>
      </c>
      <c r="P31" s="60">
        <v>24954881</v>
      </c>
      <c r="Q31" s="60">
        <v>14518715</v>
      </c>
      <c r="R31" s="60">
        <v>62636995</v>
      </c>
      <c r="S31" s="60">
        <v>14730586</v>
      </c>
      <c r="T31" s="60">
        <v>16168462</v>
      </c>
      <c r="U31" s="60">
        <v>23694183</v>
      </c>
      <c r="V31" s="60">
        <v>54593231</v>
      </c>
      <c r="W31" s="60">
        <v>204739744</v>
      </c>
      <c r="X31" s="60">
        <v>256665303</v>
      </c>
      <c r="Y31" s="60">
        <v>-51925559</v>
      </c>
      <c r="Z31" s="140">
        <v>-20.23</v>
      </c>
      <c r="AA31" s="155">
        <v>256665303</v>
      </c>
    </row>
    <row r="32" spans="1:27" ht="13.5">
      <c r="A32" s="135" t="s">
        <v>78</v>
      </c>
      <c r="B32" s="136"/>
      <c r="C32" s="153">
        <f aca="true" t="shared" si="6" ref="C32:Y32">SUM(C33:C37)</f>
        <v>436890464</v>
      </c>
      <c r="D32" s="153">
        <f>SUM(D33:D37)</f>
        <v>0</v>
      </c>
      <c r="E32" s="154">
        <f t="shared" si="6"/>
        <v>486872823</v>
      </c>
      <c r="F32" s="100">
        <f t="shared" si="6"/>
        <v>461424824</v>
      </c>
      <c r="G32" s="100">
        <f t="shared" si="6"/>
        <v>20582961</v>
      </c>
      <c r="H32" s="100">
        <f t="shared" si="6"/>
        <v>32085179</v>
      </c>
      <c r="I32" s="100">
        <f t="shared" si="6"/>
        <v>27087426</v>
      </c>
      <c r="J32" s="100">
        <f t="shared" si="6"/>
        <v>79755566</v>
      </c>
      <c r="K32" s="100">
        <f t="shared" si="6"/>
        <v>30737200</v>
      </c>
      <c r="L32" s="100">
        <f t="shared" si="6"/>
        <v>36645209</v>
      </c>
      <c r="M32" s="100">
        <f t="shared" si="6"/>
        <v>31294883</v>
      </c>
      <c r="N32" s="100">
        <f t="shared" si="6"/>
        <v>98677292</v>
      </c>
      <c r="O32" s="100">
        <f t="shared" si="6"/>
        <v>25531940</v>
      </c>
      <c r="P32" s="100">
        <f t="shared" si="6"/>
        <v>31981360</v>
      </c>
      <c r="Q32" s="100">
        <f t="shared" si="6"/>
        <v>31926475</v>
      </c>
      <c r="R32" s="100">
        <f t="shared" si="6"/>
        <v>89439775</v>
      </c>
      <c r="S32" s="100">
        <f t="shared" si="6"/>
        <v>36092233</v>
      </c>
      <c r="T32" s="100">
        <f t="shared" si="6"/>
        <v>29480218</v>
      </c>
      <c r="U32" s="100">
        <f t="shared" si="6"/>
        <v>57810772</v>
      </c>
      <c r="V32" s="100">
        <f t="shared" si="6"/>
        <v>123383223</v>
      </c>
      <c r="W32" s="100">
        <f t="shared" si="6"/>
        <v>391255856</v>
      </c>
      <c r="X32" s="100">
        <f t="shared" si="6"/>
        <v>461424824</v>
      </c>
      <c r="Y32" s="100">
        <f t="shared" si="6"/>
        <v>-70168968</v>
      </c>
      <c r="Z32" s="137">
        <f>+IF(X32&lt;&gt;0,+(Y32/X32)*100,0)</f>
        <v>-15.207020591505932</v>
      </c>
      <c r="AA32" s="153">
        <f>SUM(AA33:AA37)</f>
        <v>461424824</v>
      </c>
    </row>
    <row r="33" spans="1:27" ht="13.5">
      <c r="A33" s="138" t="s">
        <v>79</v>
      </c>
      <c r="B33" s="136"/>
      <c r="C33" s="155">
        <v>94994283</v>
      </c>
      <c r="D33" s="155"/>
      <c r="E33" s="156">
        <v>92332836</v>
      </c>
      <c r="F33" s="60">
        <v>105194098</v>
      </c>
      <c r="G33" s="60">
        <v>5269327</v>
      </c>
      <c r="H33" s="60">
        <v>6454733</v>
      </c>
      <c r="I33" s="60">
        <v>6472281</v>
      </c>
      <c r="J33" s="60">
        <v>18196341</v>
      </c>
      <c r="K33" s="60">
        <v>7114417</v>
      </c>
      <c r="L33" s="60">
        <v>8048648</v>
      </c>
      <c r="M33" s="60">
        <v>7310676</v>
      </c>
      <c r="N33" s="60">
        <v>22473741</v>
      </c>
      <c r="O33" s="60">
        <v>6924678</v>
      </c>
      <c r="P33" s="60">
        <v>7757767</v>
      </c>
      <c r="Q33" s="60">
        <v>6999114</v>
      </c>
      <c r="R33" s="60">
        <v>21681559</v>
      </c>
      <c r="S33" s="60">
        <v>7245781</v>
      </c>
      <c r="T33" s="60">
        <v>6982188</v>
      </c>
      <c r="U33" s="60">
        <v>7422954</v>
      </c>
      <c r="V33" s="60">
        <v>21650923</v>
      </c>
      <c r="W33" s="60">
        <v>84002564</v>
      </c>
      <c r="X33" s="60">
        <v>105194098</v>
      </c>
      <c r="Y33" s="60">
        <v>-21191534</v>
      </c>
      <c r="Z33" s="140">
        <v>-20.15</v>
      </c>
      <c r="AA33" s="155">
        <v>105194098</v>
      </c>
    </row>
    <row r="34" spans="1:27" ht="13.5">
      <c r="A34" s="138" t="s">
        <v>80</v>
      </c>
      <c r="B34" s="136"/>
      <c r="C34" s="155">
        <v>51842713</v>
      </c>
      <c r="D34" s="155"/>
      <c r="E34" s="156">
        <v>49277944</v>
      </c>
      <c r="F34" s="60">
        <v>49820212</v>
      </c>
      <c r="G34" s="60">
        <v>3073258</v>
      </c>
      <c r="H34" s="60">
        <v>4358902</v>
      </c>
      <c r="I34" s="60">
        <v>4089741</v>
      </c>
      <c r="J34" s="60">
        <v>11521901</v>
      </c>
      <c r="K34" s="60">
        <v>4670915</v>
      </c>
      <c r="L34" s="60">
        <v>5056153</v>
      </c>
      <c r="M34" s="60">
        <v>4513917</v>
      </c>
      <c r="N34" s="60">
        <v>14240985</v>
      </c>
      <c r="O34" s="60">
        <v>4968930</v>
      </c>
      <c r="P34" s="60">
        <v>5086856</v>
      </c>
      <c r="Q34" s="60">
        <v>4274627</v>
      </c>
      <c r="R34" s="60">
        <v>14330413</v>
      </c>
      <c r="S34" s="60">
        <v>4965626</v>
      </c>
      <c r="T34" s="60">
        <v>4256813</v>
      </c>
      <c r="U34" s="60">
        <v>3892992</v>
      </c>
      <c r="V34" s="60">
        <v>13115431</v>
      </c>
      <c r="W34" s="60">
        <v>53208730</v>
      </c>
      <c r="X34" s="60">
        <v>49820212</v>
      </c>
      <c r="Y34" s="60">
        <v>3388518</v>
      </c>
      <c r="Z34" s="140">
        <v>6.8</v>
      </c>
      <c r="AA34" s="155">
        <v>49820212</v>
      </c>
    </row>
    <row r="35" spans="1:27" ht="13.5">
      <c r="A35" s="138" t="s">
        <v>81</v>
      </c>
      <c r="B35" s="136"/>
      <c r="C35" s="155">
        <v>161876948</v>
      </c>
      <c r="D35" s="155"/>
      <c r="E35" s="156">
        <v>184267351</v>
      </c>
      <c r="F35" s="60">
        <v>184775180</v>
      </c>
      <c r="G35" s="60">
        <v>10378350</v>
      </c>
      <c r="H35" s="60">
        <v>13173766</v>
      </c>
      <c r="I35" s="60">
        <v>13331356</v>
      </c>
      <c r="J35" s="60">
        <v>36883472</v>
      </c>
      <c r="K35" s="60">
        <v>14430855</v>
      </c>
      <c r="L35" s="60">
        <v>15497487</v>
      </c>
      <c r="M35" s="60">
        <v>13851935</v>
      </c>
      <c r="N35" s="60">
        <v>43780277</v>
      </c>
      <c r="O35" s="60">
        <v>14505016</v>
      </c>
      <c r="P35" s="60">
        <v>13804298</v>
      </c>
      <c r="Q35" s="60">
        <v>13230070</v>
      </c>
      <c r="R35" s="60">
        <v>41539384</v>
      </c>
      <c r="S35" s="60">
        <v>16456183</v>
      </c>
      <c r="T35" s="60">
        <v>13650579</v>
      </c>
      <c r="U35" s="60">
        <v>14414099</v>
      </c>
      <c r="V35" s="60">
        <v>44520861</v>
      </c>
      <c r="W35" s="60">
        <v>166723994</v>
      </c>
      <c r="X35" s="60">
        <v>184775180</v>
      </c>
      <c r="Y35" s="60">
        <v>-18051186</v>
      </c>
      <c r="Z35" s="140">
        <v>-9.77</v>
      </c>
      <c r="AA35" s="155">
        <v>184775180</v>
      </c>
    </row>
    <row r="36" spans="1:27" ht="13.5">
      <c r="A36" s="138" t="s">
        <v>82</v>
      </c>
      <c r="B36" s="136"/>
      <c r="C36" s="155">
        <v>67468527</v>
      </c>
      <c r="D36" s="155"/>
      <c r="E36" s="156">
        <v>132123991</v>
      </c>
      <c r="F36" s="60">
        <v>91592648</v>
      </c>
      <c r="G36" s="60">
        <v>1061705</v>
      </c>
      <c r="H36" s="60">
        <v>1258024</v>
      </c>
      <c r="I36" s="60">
        <v>1108956</v>
      </c>
      <c r="J36" s="60">
        <v>3428685</v>
      </c>
      <c r="K36" s="60">
        <v>2681292</v>
      </c>
      <c r="L36" s="60">
        <v>5619933</v>
      </c>
      <c r="M36" s="60">
        <v>3774821</v>
      </c>
      <c r="N36" s="60">
        <v>12076046</v>
      </c>
      <c r="O36" s="60">
        <v>1725487</v>
      </c>
      <c r="P36" s="60">
        <v>3289622</v>
      </c>
      <c r="Q36" s="60">
        <v>5781442</v>
      </c>
      <c r="R36" s="60">
        <v>10796551</v>
      </c>
      <c r="S36" s="60">
        <v>5592741</v>
      </c>
      <c r="T36" s="60">
        <v>2722242</v>
      </c>
      <c r="U36" s="60">
        <v>29725094</v>
      </c>
      <c r="V36" s="60">
        <v>38040077</v>
      </c>
      <c r="W36" s="60">
        <v>64341359</v>
      </c>
      <c r="X36" s="60">
        <v>91592648</v>
      </c>
      <c r="Y36" s="60">
        <v>-27251289</v>
      </c>
      <c r="Z36" s="140">
        <v>-29.75</v>
      </c>
      <c r="AA36" s="155">
        <v>91592648</v>
      </c>
    </row>
    <row r="37" spans="1:27" ht="13.5">
      <c r="A37" s="138" t="s">
        <v>83</v>
      </c>
      <c r="B37" s="136"/>
      <c r="C37" s="157">
        <v>60707993</v>
      </c>
      <c r="D37" s="157"/>
      <c r="E37" s="158">
        <v>28870701</v>
      </c>
      <c r="F37" s="159">
        <v>30042686</v>
      </c>
      <c r="G37" s="159">
        <v>800321</v>
      </c>
      <c r="H37" s="159">
        <v>6839754</v>
      </c>
      <c r="I37" s="159">
        <v>2085092</v>
      </c>
      <c r="J37" s="159">
        <v>9725167</v>
      </c>
      <c r="K37" s="159">
        <v>1839721</v>
      </c>
      <c r="L37" s="159">
        <v>2422988</v>
      </c>
      <c r="M37" s="159">
        <v>1843534</v>
      </c>
      <c r="N37" s="159">
        <v>6106243</v>
      </c>
      <c r="O37" s="159">
        <v>-2592171</v>
      </c>
      <c r="P37" s="159">
        <v>2042817</v>
      </c>
      <c r="Q37" s="159">
        <v>1641222</v>
      </c>
      <c r="R37" s="159">
        <v>1091868</v>
      </c>
      <c r="S37" s="159">
        <v>1831902</v>
      </c>
      <c r="T37" s="159">
        <v>1868396</v>
      </c>
      <c r="U37" s="159">
        <v>2355633</v>
      </c>
      <c r="V37" s="159">
        <v>6055931</v>
      </c>
      <c r="W37" s="159">
        <v>22979209</v>
      </c>
      <c r="X37" s="159">
        <v>30042686</v>
      </c>
      <c r="Y37" s="159">
        <v>-7063477</v>
      </c>
      <c r="Z37" s="141">
        <v>-23.51</v>
      </c>
      <c r="AA37" s="157">
        <v>30042686</v>
      </c>
    </row>
    <row r="38" spans="1:27" ht="13.5">
      <c r="A38" s="135" t="s">
        <v>84</v>
      </c>
      <c r="B38" s="142"/>
      <c r="C38" s="153">
        <f aca="true" t="shared" si="7" ref="C38:Y38">SUM(C39:C41)</f>
        <v>414979723</v>
      </c>
      <c r="D38" s="153">
        <f>SUM(D39:D41)</f>
        <v>0</v>
      </c>
      <c r="E38" s="154">
        <f t="shared" si="7"/>
        <v>452893033</v>
      </c>
      <c r="F38" s="100">
        <f t="shared" si="7"/>
        <v>453195208</v>
      </c>
      <c r="G38" s="100">
        <f t="shared" si="7"/>
        <v>13107681</v>
      </c>
      <c r="H38" s="100">
        <f t="shared" si="7"/>
        <v>16904242</v>
      </c>
      <c r="I38" s="100">
        <f t="shared" si="7"/>
        <v>15533430</v>
      </c>
      <c r="J38" s="100">
        <f t="shared" si="7"/>
        <v>45545353</v>
      </c>
      <c r="K38" s="100">
        <f t="shared" si="7"/>
        <v>21513029</v>
      </c>
      <c r="L38" s="100">
        <f t="shared" si="7"/>
        <v>90649068</v>
      </c>
      <c r="M38" s="100">
        <f t="shared" si="7"/>
        <v>40509720</v>
      </c>
      <c r="N38" s="100">
        <f t="shared" si="7"/>
        <v>152671817</v>
      </c>
      <c r="O38" s="100">
        <f t="shared" si="7"/>
        <v>34039961</v>
      </c>
      <c r="P38" s="100">
        <f t="shared" si="7"/>
        <v>33385835</v>
      </c>
      <c r="Q38" s="100">
        <f t="shared" si="7"/>
        <v>29995855</v>
      </c>
      <c r="R38" s="100">
        <f t="shared" si="7"/>
        <v>97421651</v>
      </c>
      <c r="S38" s="100">
        <f t="shared" si="7"/>
        <v>36388085</v>
      </c>
      <c r="T38" s="100">
        <f t="shared" si="7"/>
        <v>33304775</v>
      </c>
      <c r="U38" s="100">
        <f t="shared" si="7"/>
        <v>44256212</v>
      </c>
      <c r="V38" s="100">
        <f t="shared" si="7"/>
        <v>113949072</v>
      </c>
      <c r="W38" s="100">
        <f t="shared" si="7"/>
        <v>409587893</v>
      </c>
      <c r="X38" s="100">
        <f t="shared" si="7"/>
        <v>453195208</v>
      </c>
      <c r="Y38" s="100">
        <f t="shared" si="7"/>
        <v>-43607315</v>
      </c>
      <c r="Z38" s="137">
        <f>+IF(X38&lt;&gt;0,+(Y38/X38)*100,0)</f>
        <v>-9.622192430596046</v>
      </c>
      <c r="AA38" s="153">
        <f>SUM(AA39:AA41)</f>
        <v>453195208</v>
      </c>
    </row>
    <row r="39" spans="1:27" ht="13.5">
      <c r="A39" s="138" t="s">
        <v>85</v>
      </c>
      <c r="B39" s="136"/>
      <c r="C39" s="155">
        <v>158252827</v>
      </c>
      <c r="D39" s="155"/>
      <c r="E39" s="156">
        <v>167991735</v>
      </c>
      <c r="F39" s="60">
        <v>168027760</v>
      </c>
      <c r="G39" s="60">
        <v>4817936</v>
      </c>
      <c r="H39" s="60">
        <v>6296441</v>
      </c>
      <c r="I39" s="60">
        <v>5047104</v>
      </c>
      <c r="J39" s="60">
        <v>16161481</v>
      </c>
      <c r="K39" s="60">
        <v>7223721</v>
      </c>
      <c r="L39" s="60">
        <v>30061249</v>
      </c>
      <c r="M39" s="60">
        <v>14483791</v>
      </c>
      <c r="N39" s="60">
        <v>51768761</v>
      </c>
      <c r="O39" s="60">
        <v>12227018</v>
      </c>
      <c r="P39" s="60">
        <v>10993037</v>
      </c>
      <c r="Q39" s="60">
        <v>11476171</v>
      </c>
      <c r="R39" s="60">
        <v>34696226</v>
      </c>
      <c r="S39" s="60">
        <v>12675836</v>
      </c>
      <c r="T39" s="60">
        <v>10907753</v>
      </c>
      <c r="U39" s="60">
        <v>14502373</v>
      </c>
      <c r="V39" s="60">
        <v>38085962</v>
      </c>
      <c r="W39" s="60">
        <v>140712430</v>
      </c>
      <c r="X39" s="60">
        <v>168027760</v>
      </c>
      <c r="Y39" s="60">
        <v>-27315330</v>
      </c>
      <c r="Z39" s="140">
        <v>-16.26</v>
      </c>
      <c r="AA39" s="155">
        <v>168027760</v>
      </c>
    </row>
    <row r="40" spans="1:27" ht="13.5">
      <c r="A40" s="138" t="s">
        <v>86</v>
      </c>
      <c r="B40" s="136"/>
      <c r="C40" s="155">
        <v>177006762</v>
      </c>
      <c r="D40" s="155"/>
      <c r="E40" s="156">
        <v>203264507</v>
      </c>
      <c r="F40" s="60">
        <v>203250828</v>
      </c>
      <c r="G40" s="60">
        <v>3073500</v>
      </c>
      <c r="H40" s="60">
        <v>3645050</v>
      </c>
      <c r="I40" s="60">
        <v>4195104</v>
      </c>
      <c r="J40" s="60">
        <v>10913654</v>
      </c>
      <c r="K40" s="60">
        <v>7724633</v>
      </c>
      <c r="L40" s="60">
        <v>53481259</v>
      </c>
      <c r="M40" s="60">
        <v>19366493</v>
      </c>
      <c r="N40" s="60">
        <v>80572385</v>
      </c>
      <c r="O40" s="60">
        <v>15251223</v>
      </c>
      <c r="P40" s="60">
        <v>15784010</v>
      </c>
      <c r="Q40" s="60">
        <v>12104221</v>
      </c>
      <c r="R40" s="60">
        <v>43139454</v>
      </c>
      <c r="S40" s="60">
        <v>16224730</v>
      </c>
      <c r="T40" s="60">
        <v>14409246</v>
      </c>
      <c r="U40" s="60">
        <v>21701877</v>
      </c>
      <c r="V40" s="60">
        <v>52335853</v>
      </c>
      <c r="W40" s="60">
        <v>186961346</v>
      </c>
      <c r="X40" s="60">
        <v>203250828</v>
      </c>
      <c r="Y40" s="60">
        <v>-16289482</v>
      </c>
      <c r="Z40" s="140">
        <v>-8.01</v>
      </c>
      <c r="AA40" s="155">
        <v>203250828</v>
      </c>
    </row>
    <row r="41" spans="1:27" ht="13.5">
      <c r="A41" s="138" t="s">
        <v>87</v>
      </c>
      <c r="B41" s="136"/>
      <c r="C41" s="155">
        <v>79720134</v>
      </c>
      <c r="D41" s="155"/>
      <c r="E41" s="156">
        <v>81636791</v>
      </c>
      <c r="F41" s="60">
        <v>81916620</v>
      </c>
      <c r="G41" s="60">
        <v>5216245</v>
      </c>
      <c r="H41" s="60">
        <v>6962751</v>
      </c>
      <c r="I41" s="60">
        <v>6291222</v>
      </c>
      <c r="J41" s="60">
        <v>18470218</v>
      </c>
      <c r="K41" s="60">
        <v>6564675</v>
      </c>
      <c r="L41" s="60">
        <v>7106560</v>
      </c>
      <c r="M41" s="60">
        <v>6659436</v>
      </c>
      <c r="N41" s="60">
        <v>20330671</v>
      </c>
      <c r="O41" s="60">
        <v>6561720</v>
      </c>
      <c r="P41" s="60">
        <v>6608788</v>
      </c>
      <c r="Q41" s="60">
        <v>6415463</v>
      </c>
      <c r="R41" s="60">
        <v>19585971</v>
      </c>
      <c r="S41" s="60">
        <v>7487519</v>
      </c>
      <c r="T41" s="60">
        <v>7987776</v>
      </c>
      <c r="U41" s="60">
        <v>8051962</v>
      </c>
      <c r="V41" s="60">
        <v>23527257</v>
      </c>
      <c r="W41" s="60">
        <v>81914117</v>
      </c>
      <c r="X41" s="60">
        <v>81916620</v>
      </c>
      <c r="Y41" s="60">
        <v>-2503</v>
      </c>
      <c r="Z41" s="140">
        <v>0</v>
      </c>
      <c r="AA41" s="155">
        <v>81916620</v>
      </c>
    </row>
    <row r="42" spans="1:27" ht="13.5">
      <c r="A42" s="135" t="s">
        <v>88</v>
      </c>
      <c r="B42" s="142"/>
      <c r="C42" s="153">
        <f aca="true" t="shared" si="8" ref="C42:Y42">SUM(C43:C46)</f>
        <v>2026984546</v>
      </c>
      <c r="D42" s="153">
        <f>SUM(D43:D46)</f>
        <v>0</v>
      </c>
      <c r="E42" s="154">
        <f t="shared" si="8"/>
        <v>2297045580</v>
      </c>
      <c r="F42" s="100">
        <f t="shared" si="8"/>
        <v>2288540928</v>
      </c>
      <c r="G42" s="100">
        <f t="shared" si="8"/>
        <v>157352032</v>
      </c>
      <c r="H42" s="100">
        <f t="shared" si="8"/>
        <v>179478220</v>
      </c>
      <c r="I42" s="100">
        <f t="shared" si="8"/>
        <v>130344339</v>
      </c>
      <c r="J42" s="100">
        <f t="shared" si="8"/>
        <v>467174591</v>
      </c>
      <c r="K42" s="100">
        <f t="shared" si="8"/>
        <v>140646607</v>
      </c>
      <c r="L42" s="100">
        <f t="shared" si="8"/>
        <v>209628352</v>
      </c>
      <c r="M42" s="100">
        <f t="shared" si="8"/>
        <v>146148756</v>
      </c>
      <c r="N42" s="100">
        <f t="shared" si="8"/>
        <v>496423715</v>
      </c>
      <c r="O42" s="100">
        <f t="shared" si="8"/>
        <v>143974134</v>
      </c>
      <c r="P42" s="100">
        <f t="shared" si="8"/>
        <v>145396713</v>
      </c>
      <c r="Q42" s="100">
        <f t="shared" si="8"/>
        <v>149723981</v>
      </c>
      <c r="R42" s="100">
        <f t="shared" si="8"/>
        <v>439094828</v>
      </c>
      <c r="S42" s="100">
        <f t="shared" si="8"/>
        <v>143571916</v>
      </c>
      <c r="T42" s="100">
        <f t="shared" si="8"/>
        <v>175398860</v>
      </c>
      <c r="U42" s="100">
        <f t="shared" si="8"/>
        <v>221707912</v>
      </c>
      <c r="V42" s="100">
        <f t="shared" si="8"/>
        <v>540678688</v>
      </c>
      <c r="W42" s="100">
        <f t="shared" si="8"/>
        <v>1943371822</v>
      </c>
      <c r="X42" s="100">
        <f t="shared" si="8"/>
        <v>2288540928</v>
      </c>
      <c r="Y42" s="100">
        <f t="shared" si="8"/>
        <v>-345169106</v>
      </c>
      <c r="Z42" s="137">
        <f>+IF(X42&lt;&gt;0,+(Y42/X42)*100,0)</f>
        <v>-15.082496527674072</v>
      </c>
      <c r="AA42" s="153">
        <f>SUM(AA43:AA46)</f>
        <v>2288540928</v>
      </c>
    </row>
    <row r="43" spans="1:27" ht="13.5">
      <c r="A43" s="138" t="s">
        <v>89</v>
      </c>
      <c r="B43" s="136"/>
      <c r="C43" s="155">
        <v>1090150508</v>
      </c>
      <c r="D43" s="155"/>
      <c r="E43" s="156">
        <v>1288116575</v>
      </c>
      <c r="F43" s="60">
        <v>1275698118</v>
      </c>
      <c r="G43" s="60">
        <v>117709893</v>
      </c>
      <c r="H43" s="60">
        <v>133980712</v>
      </c>
      <c r="I43" s="60">
        <v>77619627</v>
      </c>
      <c r="J43" s="60">
        <v>329310232</v>
      </c>
      <c r="K43" s="60">
        <v>79505661</v>
      </c>
      <c r="L43" s="60">
        <v>103216098</v>
      </c>
      <c r="M43" s="60">
        <v>79817932</v>
      </c>
      <c r="N43" s="60">
        <v>262539691</v>
      </c>
      <c r="O43" s="60">
        <v>78556019</v>
      </c>
      <c r="P43" s="60">
        <v>80196171</v>
      </c>
      <c r="Q43" s="60">
        <v>83438946</v>
      </c>
      <c r="R43" s="60">
        <v>242191136</v>
      </c>
      <c r="S43" s="60">
        <v>74980793</v>
      </c>
      <c r="T43" s="60">
        <v>105635375</v>
      </c>
      <c r="U43" s="60">
        <v>143370597</v>
      </c>
      <c r="V43" s="60">
        <v>323986765</v>
      </c>
      <c r="W43" s="60">
        <v>1158027824</v>
      </c>
      <c r="X43" s="60">
        <v>1275698118</v>
      </c>
      <c r="Y43" s="60">
        <v>-117670294</v>
      </c>
      <c r="Z43" s="140">
        <v>-9.22</v>
      </c>
      <c r="AA43" s="155">
        <v>1275698118</v>
      </c>
    </row>
    <row r="44" spans="1:27" ht="13.5">
      <c r="A44" s="138" t="s">
        <v>90</v>
      </c>
      <c r="B44" s="136"/>
      <c r="C44" s="155">
        <v>385721040</v>
      </c>
      <c r="D44" s="155"/>
      <c r="E44" s="156">
        <v>362367384</v>
      </c>
      <c r="F44" s="60">
        <v>356124578</v>
      </c>
      <c r="G44" s="60">
        <v>22174722</v>
      </c>
      <c r="H44" s="60">
        <v>22939457</v>
      </c>
      <c r="I44" s="60">
        <v>22502533</v>
      </c>
      <c r="J44" s="60">
        <v>67616712</v>
      </c>
      <c r="K44" s="60">
        <v>26074583</v>
      </c>
      <c r="L44" s="60">
        <v>37444126</v>
      </c>
      <c r="M44" s="60">
        <v>26601928</v>
      </c>
      <c r="N44" s="60">
        <v>90120637</v>
      </c>
      <c r="O44" s="60">
        <v>25824919</v>
      </c>
      <c r="P44" s="60">
        <v>24393897</v>
      </c>
      <c r="Q44" s="60">
        <v>25649425</v>
      </c>
      <c r="R44" s="60">
        <v>75868241</v>
      </c>
      <c r="S44" s="60">
        <v>26269937</v>
      </c>
      <c r="T44" s="60">
        <v>30061413</v>
      </c>
      <c r="U44" s="60">
        <v>26237343</v>
      </c>
      <c r="V44" s="60">
        <v>82568693</v>
      </c>
      <c r="W44" s="60">
        <v>316174283</v>
      </c>
      <c r="X44" s="60">
        <v>356124578</v>
      </c>
      <c r="Y44" s="60">
        <v>-39950295</v>
      </c>
      <c r="Z44" s="140">
        <v>-11.22</v>
      </c>
      <c r="AA44" s="155">
        <v>356124578</v>
      </c>
    </row>
    <row r="45" spans="1:27" ht="13.5">
      <c r="A45" s="138" t="s">
        <v>91</v>
      </c>
      <c r="B45" s="136"/>
      <c r="C45" s="157">
        <v>386322624</v>
      </c>
      <c r="D45" s="157"/>
      <c r="E45" s="158">
        <v>410074452</v>
      </c>
      <c r="F45" s="159">
        <v>414535351</v>
      </c>
      <c r="G45" s="159">
        <v>12044213</v>
      </c>
      <c r="H45" s="159">
        <v>15735436</v>
      </c>
      <c r="I45" s="159">
        <v>18696480</v>
      </c>
      <c r="J45" s="159">
        <v>46476129</v>
      </c>
      <c r="K45" s="159">
        <v>24772964</v>
      </c>
      <c r="L45" s="159">
        <v>56011204</v>
      </c>
      <c r="M45" s="159">
        <v>26761944</v>
      </c>
      <c r="N45" s="159">
        <v>107546112</v>
      </c>
      <c r="O45" s="159">
        <v>26530478</v>
      </c>
      <c r="P45" s="159">
        <v>29998596</v>
      </c>
      <c r="Q45" s="159">
        <v>27476552</v>
      </c>
      <c r="R45" s="159">
        <v>84005626</v>
      </c>
      <c r="S45" s="159">
        <v>28982465</v>
      </c>
      <c r="T45" s="159">
        <v>26899190</v>
      </c>
      <c r="U45" s="159">
        <v>37338922</v>
      </c>
      <c r="V45" s="159">
        <v>93220577</v>
      </c>
      <c r="W45" s="159">
        <v>331248444</v>
      </c>
      <c r="X45" s="159">
        <v>414535351</v>
      </c>
      <c r="Y45" s="159">
        <v>-83286907</v>
      </c>
      <c r="Z45" s="141">
        <v>-20.09</v>
      </c>
      <c r="AA45" s="157">
        <v>414535351</v>
      </c>
    </row>
    <row r="46" spans="1:27" ht="13.5">
      <c r="A46" s="138" t="s">
        <v>92</v>
      </c>
      <c r="B46" s="136"/>
      <c r="C46" s="155">
        <v>164790374</v>
      </c>
      <c r="D46" s="155"/>
      <c r="E46" s="156">
        <v>236487169</v>
      </c>
      <c r="F46" s="60">
        <v>242182881</v>
      </c>
      <c r="G46" s="60">
        <v>5423204</v>
      </c>
      <c r="H46" s="60">
        <v>6822615</v>
      </c>
      <c r="I46" s="60">
        <v>11525699</v>
      </c>
      <c r="J46" s="60">
        <v>23771518</v>
      </c>
      <c r="K46" s="60">
        <v>10293399</v>
      </c>
      <c r="L46" s="60">
        <v>12956924</v>
      </c>
      <c r="M46" s="60">
        <v>12966952</v>
      </c>
      <c r="N46" s="60">
        <v>36217275</v>
      </c>
      <c r="O46" s="60">
        <v>13062718</v>
      </c>
      <c r="P46" s="60">
        <v>10808049</v>
      </c>
      <c r="Q46" s="60">
        <v>13159058</v>
      </c>
      <c r="R46" s="60">
        <v>37029825</v>
      </c>
      <c r="S46" s="60">
        <v>13338721</v>
      </c>
      <c r="T46" s="60">
        <v>12802882</v>
      </c>
      <c r="U46" s="60">
        <v>14761050</v>
      </c>
      <c r="V46" s="60">
        <v>40902653</v>
      </c>
      <c r="W46" s="60">
        <v>137921271</v>
      </c>
      <c r="X46" s="60">
        <v>242182881</v>
      </c>
      <c r="Y46" s="60">
        <v>-104261610</v>
      </c>
      <c r="Z46" s="140">
        <v>-43.05</v>
      </c>
      <c r="AA46" s="155">
        <v>242182881</v>
      </c>
    </row>
    <row r="47" spans="1:27" ht="13.5">
      <c r="A47" s="135" t="s">
        <v>93</v>
      </c>
      <c r="B47" s="142" t="s">
        <v>94</v>
      </c>
      <c r="C47" s="153">
        <v>13159394</v>
      </c>
      <c r="D47" s="153"/>
      <c r="E47" s="154">
        <v>14223673</v>
      </c>
      <c r="F47" s="100">
        <v>14202573</v>
      </c>
      <c r="G47" s="100">
        <v>883487</v>
      </c>
      <c r="H47" s="100">
        <v>938412</v>
      </c>
      <c r="I47" s="100">
        <v>1013720</v>
      </c>
      <c r="J47" s="100">
        <v>2835619</v>
      </c>
      <c r="K47" s="100">
        <v>1264061</v>
      </c>
      <c r="L47" s="100">
        <v>1415977</v>
      </c>
      <c r="M47" s="100">
        <v>973061</v>
      </c>
      <c r="N47" s="100">
        <v>3653099</v>
      </c>
      <c r="O47" s="100">
        <v>1452359</v>
      </c>
      <c r="P47" s="100">
        <v>1095517</v>
      </c>
      <c r="Q47" s="100">
        <v>1114633</v>
      </c>
      <c r="R47" s="100">
        <v>3662509</v>
      </c>
      <c r="S47" s="100">
        <v>1194487</v>
      </c>
      <c r="T47" s="100">
        <v>1260143</v>
      </c>
      <c r="U47" s="100">
        <v>1217388</v>
      </c>
      <c r="V47" s="100">
        <v>3672018</v>
      </c>
      <c r="W47" s="100">
        <v>13823245</v>
      </c>
      <c r="X47" s="100">
        <v>14202573</v>
      </c>
      <c r="Y47" s="100">
        <v>-379328</v>
      </c>
      <c r="Z47" s="137">
        <v>-2.67</v>
      </c>
      <c r="AA47" s="153">
        <v>14202573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3455707396</v>
      </c>
      <c r="D48" s="168">
        <f>+D28+D32+D38+D42+D47</f>
        <v>0</v>
      </c>
      <c r="E48" s="169">
        <f t="shared" si="9"/>
        <v>3992221749</v>
      </c>
      <c r="F48" s="73">
        <f t="shared" si="9"/>
        <v>4031665887</v>
      </c>
      <c r="G48" s="73">
        <f t="shared" si="9"/>
        <v>217980236</v>
      </c>
      <c r="H48" s="73">
        <f t="shared" si="9"/>
        <v>288391149</v>
      </c>
      <c r="I48" s="73">
        <f t="shared" si="9"/>
        <v>212317407</v>
      </c>
      <c r="J48" s="73">
        <f t="shared" si="9"/>
        <v>718688792</v>
      </c>
      <c r="K48" s="73">
        <f t="shared" si="9"/>
        <v>235810824</v>
      </c>
      <c r="L48" s="73">
        <f t="shared" si="9"/>
        <v>389400832</v>
      </c>
      <c r="M48" s="73">
        <f t="shared" si="9"/>
        <v>266578592</v>
      </c>
      <c r="N48" s="73">
        <f t="shared" si="9"/>
        <v>891790248</v>
      </c>
      <c r="O48" s="73">
        <f t="shared" si="9"/>
        <v>258513780</v>
      </c>
      <c r="P48" s="73">
        <f t="shared" si="9"/>
        <v>263434581</v>
      </c>
      <c r="Q48" s="73">
        <f t="shared" si="9"/>
        <v>254545526</v>
      </c>
      <c r="R48" s="73">
        <f t="shared" si="9"/>
        <v>776493887</v>
      </c>
      <c r="S48" s="73">
        <f t="shared" si="9"/>
        <v>265947981</v>
      </c>
      <c r="T48" s="73">
        <f t="shared" si="9"/>
        <v>296603979</v>
      </c>
      <c r="U48" s="73">
        <f t="shared" si="9"/>
        <v>397825311</v>
      </c>
      <c r="V48" s="73">
        <f t="shared" si="9"/>
        <v>960377271</v>
      </c>
      <c r="W48" s="73">
        <f t="shared" si="9"/>
        <v>3347350198</v>
      </c>
      <c r="X48" s="73">
        <f t="shared" si="9"/>
        <v>4031665887</v>
      </c>
      <c r="Y48" s="73">
        <f t="shared" si="9"/>
        <v>-684315689</v>
      </c>
      <c r="Z48" s="170">
        <f>+IF(X48&lt;&gt;0,+(Y48/X48)*100,0)</f>
        <v>-16.973521819021705</v>
      </c>
      <c r="AA48" s="168">
        <f>+AA28+AA32+AA38+AA42+AA47</f>
        <v>4031665887</v>
      </c>
    </row>
    <row r="49" spans="1:27" ht="13.5">
      <c r="A49" s="148" t="s">
        <v>49</v>
      </c>
      <c r="B49" s="149"/>
      <c r="C49" s="171">
        <f aca="true" t="shared" si="10" ref="C49:Y49">+C25-C48</f>
        <v>135818170</v>
      </c>
      <c r="D49" s="171">
        <f>+D25-D48</f>
        <v>0</v>
      </c>
      <c r="E49" s="172">
        <f t="shared" si="10"/>
        <v>603433800</v>
      </c>
      <c r="F49" s="173">
        <f t="shared" si="10"/>
        <v>763394002</v>
      </c>
      <c r="G49" s="173">
        <f t="shared" si="10"/>
        <v>1026855351</v>
      </c>
      <c r="H49" s="173">
        <f t="shared" si="10"/>
        <v>14281815</v>
      </c>
      <c r="I49" s="173">
        <f t="shared" si="10"/>
        <v>-55781266</v>
      </c>
      <c r="J49" s="173">
        <f t="shared" si="10"/>
        <v>985355900</v>
      </c>
      <c r="K49" s="173">
        <f t="shared" si="10"/>
        <v>-68940121</v>
      </c>
      <c r="L49" s="173">
        <f t="shared" si="10"/>
        <v>-221153834</v>
      </c>
      <c r="M49" s="173">
        <f t="shared" si="10"/>
        <v>203169128</v>
      </c>
      <c r="N49" s="173">
        <f t="shared" si="10"/>
        <v>-86924827</v>
      </c>
      <c r="O49" s="173">
        <f t="shared" si="10"/>
        <v>-117295391</v>
      </c>
      <c r="P49" s="173">
        <f t="shared" si="10"/>
        <v>-105092615</v>
      </c>
      <c r="Q49" s="173">
        <f t="shared" si="10"/>
        <v>225453429</v>
      </c>
      <c r="R49" s="173">
        <f t="shared" si="10"/>
        <v>3065423</v>
      </c>
      <c r="S49" s="173">
        <f t="shared" si="10"/>
        <v>-83820511</v>
      </c>
      <c r="T49" s="173">
        <f t="shared" si="10"/>
        <v>-114532436</v>
      </c>
      <c r="U49" s="173">
        <f t="shared" si="10"/>
        <v>-299468112</v>
      </c>
      <c r="V49" s="173">
        <f t="shared" si="10"/>
        <v>-497821059</v>
      </c>
      <c r="W49" s="173">
        <f t="shared" si="10"/>
        <v>403675437</v>
      </c>
      <c r="X49" s="173">
        <f>IF(F25=F48,0,X25-X48)</f>
        <v>763394002</v>
      </c>
      <c r="Y49" s="173">
        <f t="shared" si="10"/>
        <v>-359718565</v>
      </c>
      <c r="Z49" s="174">
        <f>+IF(X49&lt;&gt;0,+(Y49/X49)*100,0)</f>
        <v>-47.1209577305534</v>
      </c>
      <c r="AA49" s="171">
        <f>+AA25-AA48</f>
        <v>763394002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522514480</v>
      </c>
      <c r="D5" s="155"/>
      <c r="E5" s="156">
        <v>583998816</v>
      </c>
      <c r="F5" s="60">
        <v>583998816</v>
      </c>
      <c r="G5" s="60">
        <v>603605359</v>
      </c>
      <c r="H5" s="60">
        <v>402605</v>
      </c>
      <c r="I5" s="60">
        <v>-228881</v>
      </c>
      <c r="J5" s="60">
        <v>603779083</v>
      </c>
      <c r="K5" s="60">
        <v>2071009</v>
      </c>
      <c r="L5" s="60">
        <v>-169139</v>
      </c>
      <c r="M5" s="60">
        <v>-447564</v>
      </c>
      <c r="N5" s="60">
        <v>1454306</v>
      </c>
      <c r="O5" s="60">
        <v>-1774096</v>
      </c>
      <c r="P5" s="60">
        <v>-1595330</v>
      </c>
      <c r="Q5" s="60">
        <v>-6665267</v>
      </c>
      <c r="R5" s="60">
        <v>-10034693</v>
      </c>
      <c r="S5" s="60">
        <v>-726566</v>
      </c>
      <c r="T5" s="60">
        <v>8683183</v>
      </c>
      <c r="U5" s="60">
        <v>-837668</v>
      </c>
      <c r="V5" s="60">
        <v>7118949</v>
      </c>
      <c r="W5" s="60">
        <v>602317645</v>
      </c>
      <c r="X5" s="60">
        <v>583998816</v>
      </c>
      <c r="Y5" s="60">
        <v>18318829</v>
      </c>
      <c r="Z5" s="140">
        <v>3.14</v>
      </c>
      <c r="AA5" s="155">
        <v>583998816</v>
      </c>
    </row>
    <row r="6" spans="1:27" ht="13.5">
      <c r="A6" s="181" t="s">
        <v>102</v>
      </c>
      <c r="B6" s="182"/>
      <c r="C6" s="155">
        <v>0</v>
      </c>
      <c r="D6" s="155"/>
      <c r="E6" s="156">
        <v>1375630</v>
      </c>
      <c r="F6" s="60">
        <v>1375630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-367</v>
      </c>
      <c r="P6" s="60">
        <v>0</v>
      </c>
      <c r="Q6" s="60">
        <v>0</v>
      </c>
      <c r="R6" s="60">
        <v>-367</v>
      </c>
      <c r="S6" s="60">
        <v>0</v>
      </c>
      <c r="T6" s="60">
        <v>-1678</v>
      </c>
      <c r="U6" s="60">
        <v>0</v>
      </c>
      <c r="V6" s="60">
        <v>-1678</v>
      </c>
      <c r="W6" s="60">
        <v>-2045</v>
      </c>
      <c r="X6" s="60">
        <v>1375630</v>
      </c>
      <c r="Y6" s="60">
        <v>-1377675</v>
      </c>
      <c r="Z6" s="140">
        <v>-100.15</v>
      </c>
      <c r="AA6" s="155">
        <v>1375630</v>
      </c>
    </row>
    <row r="7" spans="1:27" ht="13.5">
      <c r="A7" s="183" t="s">
        <v>103</v>
      </c>
      <c r="B7" s="182"/>
      <c r="C7" s="155">
        <v>1137197632</v>
      </c>
      <c r="D7" s="155"/>
      <c r="E7" s="156">
        <v>1279796276</v>
      </c>
      <c r="F7" s="60">
        <v>1279796276</v>
      </c>
      <c r="G7" s="60">
        <v>116099951</v>
      </c>
      <c r="H7" s="60">
        <v>134021465</v>
      </c>
      <c r="I7" s="60">
        <v>82459846</v>
      </c>
      <c r="J7" s="60">
        <v>332581262</v>
      </c>
      <c r="K7" s="60">
        <v>109891637</v>
      </c>
      <c r="L7" s="60">
        <v>104451017</v>
      </c>
      <c r="M7" s="60">
        <v>91622703</v>
      </c>
      <c r="N7" s="60">
        <v>305965357</v>
      </c>
      <c r="O7" s="60">
        <v>111120472</v>
      </c>
      <c r="P7" s="60">
        <v>101715845</v>
      </c>
      <c r="Q7" s="60">
        <v>140037500</v>
      </c>
      <c r="R7" s="60">
        <v>352873817</v>
      </c>
      <c r="S7" s="60">
        <v>74114261</v>
      </c>
      <c r="T7" s="60">
        <v>102758732</v>
      </c>
      <c r="U7" s="60">
        <v>37464874</v>
      </c>
      <c r="V7" s="60">
        <v>214337867</v>
      </c>
      <c r="W7" s="60">
        <v>1205758303</v>
      </c>
      <c r="X7" s="60">
        <v>1279796276</v>
      </c>
      <c r="Y7" s="60">
        <v>-74037973</v>
      </c>
      <c r="Z7" s="140">
        <v>-5.79</v>
      </c>
      <c r="AA7" s="155">
        <v>1279796276</v>
      </c>
    </row>
    <row r="8" spans="1:27" ht="13.5">
      <c r="A8" s="183" t="s">
        <v>104</v>
      </c>
      <c r="B8" s="182"/>
      <c r="C8" s="155">
        <v>239551504</v>
      </c>
      <c r="D8" s="155"/>
      <c r="E8" s="156">
        <v>260086152</v>
      </c>
      <c r="F8" s="60">
        <v>260086152</v>
      </c>
      <c r="G8" s="60">
        <v>27098576</v>
      </c>
      <c r="H8" s="60">
        <v>25937603</v>
      </c>
      <c r="I8" s="60">
        <v>27486526</v>
      </c>
      <c r="J8" s="60">
        <v>80522705</v>
      </c>
      <c r="K8" s="60">
        <v>15404855</v>
      </c>
      <c r="L8" s="60">
        <v>16617529</v>
      </c>
      <c r="M8" s="60">
        <v>27862086</v>
      </c>
      <c r="N8" s="60">
        <v>59884470</v>
      </c>
      <c r="O8" s="60">
        <v>21283243</v>
      </c>
      <c r="P8" s="60">
        <v>26293530</v>
      </c>
      <c r="Q8" s="60">
        <v>22688490</v>
      </c>
      <c r="R8" s="60">
        <v>70265263</v>
      </c>
      <c r="S8" s="60">
        <v>19716270</v>
      </c>
      <c r="T8" s="60">
        <v>28223419</v>
      </c>
      <c r="U8" s="60">
        <v>-4348076</v>
      </c>
      <c r="V8" s="60">
        <v>43591613</v>
      </c>
      <c r="W8" s="60">
        <v>254264051</v>
      </c>
      <c r="X8" s="60">
        <v>260086152</v>
      </c>
      <c r="Y8" s="60">
        <v>-5822101</v>
      </c>
      <c r="Z8" s="140">
        <v>-2.24</v>
      </c>
      <c r="AA8" s="155">
        <v>260086152</v>
      </c>
    </row>
    <row r="9" spans="1:27" ht="13.5">
      <c r="A9" s="183" t="s">
        <v>105</v>
      </c>
      <c r="B9" s="182"/>
      <c r="C9" s="155">
        <v>197957711</v>
      </c>
      <c r="D9" s="155"/>
      <c r="E9" s="156">
        <v>203478466</v>
      </c>
      <c r="F9" s="60">
        <v>203478466</v>
      </c>
      <c r="G9" s="60">
        <v>208675500</v>
      </c>
      <c r="H9" s="60">
        <v>-1416257</v>
      </c>
      <c r="I9" s="60">
        <v>2430379</v>
      </c>
      <c r="J9" s="60">
        <v>209689622</v>
      </c>
      <c r="K9" s="60">
        <v>1781632</v>
      </c>
      <c r="L9" s="60">
        <v>1557204</v>
      </c>
      <c r="M9" s="60">
        <v>2266434</v>
      </c>
      <c r="N9" s="60">
        <v>5605270</v>
      </c>
      <c r="O9" s="60">
        <v>20316</v>
      </c>
      <c r="P9" s="60">
        <v>1344927</v>
      </c>
      <c r="Q9" s="60">
        <v>2564257</v>
      </c>
      <c r="R9" s="60">
        <v>3929500</v>
      </c>
      <c r="S9" s="60">
        <v>1442963</v>
      </c>
      <c r="T9" s="60">
        <v>477948</v>
      </c>
      <c r="U9" s="60">
        <v>2594574</v>
      </c>
      <c r="V9" s="60">
        <v>4515485</v>
      </c>
      <c r="W9" s="60">
        <v>223739877</v>
      </c>
      <c r="X9" s="60">
        <v>203478466</v>
      </c>
      <c r="Y9" s="60">
        <v>20261411</v>
      </c>
      <c r="Z9" s="140">
        <v>9.96</v>
      </c>
      <c r="AA9" s="155">
        <v>203478466</v>
      </c>
    </row>
    <row r="10" spans="1:27" ht="13.5">
      <c r="A10" s="183" t="s">
        <v>106</v>
      </c>
      <c r="B10" s="182"/>
      <c r="C10" s="155">
        <v>175340728</v>
      </c>
      <c r="D10" s="155"/>
      <c r="E10" s="156">
        <v>199626783</v>
      </c>
      <c r="F10" s="54">
        <v>199626783</v>
      </c>
      <c r="G10" s="54">
        <v>16587649</v>
      </c>
      <c r="H10" s="54">
        <v>16433062</v>
      </c>
      <c r="I10" s="54">
        <v>16575821</v>
      </c>
      <c r="J10" s="54">
        <v>49596532</v>
      </c>
      <c r="K10" s="54">
        <v>16349582</v>
      </c>
      <c r="L10" s="54">
        <v>16795899</v>
      </c>
      <c r="M10" s="54">
        <v>16712959</v>
      </c>
      <c r="N10" s="54">
        <v>49858440</v>
      </c>
      <c r="O10" s="54">
        <v>16052748</v>
      </c>
      <c r="P10" s="54">
        <v>16733568</v>
      </c>
      <c r="Q10" s="54">
        <v>16162154</v>
      </c>
      <c r="R10" s="54">
        <v>48948470</v>
      </c>
      <c r="S10" s="54">
        <v>17038236</v>
      </c>
      <c r="T10" s="54">
        <v>16912400</v>
      </c>
      <c r="U10" s="54">
        <v>16512391</v>
      </c>
      <c r="V10" s="54">
        <v>50463027</v>
      </c>
      <c r="W10" s="54">
        <v>198866469</v>
      </c>
      <c r="X10" s="54">
        <v>199626783</v>
      </c>
      <c r="Y10" s="54">
        <v>-760314</v>
      </c>
      <c r="Z10" s="184">
        <v>-0.38</v>
      </c>
      <c r="AA10" s="130">
        <v>199626783</v>
      </c>
    </row>
    <row r="11" spans="1:27" ht="13.5">
      <c r="A11" s="183" t="s">
        <v>107</v>
      </c>
      <c r="B11" s="185"/>
      <c r="C11" s="155">
        <v>4662211</v>
      </c>
      <c r="D11" s="155"/>
      <c r="E11" s="156">
        <v>24968440</v>
      </c>
      <c r="F11" s="60">
        <v>24968436</v>
      </c>
      <c r="G11" s="60">
        <v>-20238415</v>
      </c>
      <c r="H11" s="60">
        <v>-179398</v>
      </c>
      <c r="I11" s="60">
        <v>4100</v>
      </c>
      <c r="J11" s="60">
        <v>-20413713</v>
      </c>
      <c r="K11" s="60">
        <v>177112</v>
      </c>
      <c r="L11" s="60">
        <v>238802</v>
      </c>
      <c r="M11" s="60">
        <v>-897458</v>
      </c>
      <c r="N11" s="60">
        <v>-481544</v>
      </c>
      <c r="O11" s="60">
        <v>409574</v>
      </c>
      <c r="P11" s="60">
        <v>75222</v>
      </c>
      <c r="Q11" s="60">
        <v>108907</v>
      </c>
      <c r="R11" s="60">
        <v>593703</v>
      </c>
      <c r="S11" s="60">
        <v>117157</v>
      </c>
      <c r="T11" s="60">
        <v>-2904684</v>
      </c>
      <c r="U11" s="60">
        <v>-2805830</v>
      </c>
      <c r="V11" s="60">
        <v>-5593357</v>
      </c>
      <c r="W11" s="60">
        <v>-25894911</v>
      </c>
      <c r="X11" s="60">
        <v>24968436</v>
      </c>
      <c r="Y11" s="60">
        <v>-50863347</v>
      </c>
      <c r="Z11" s="140">
        <v>-203.71</v>
      </c>
      <c r="AA11" s="155">
        <v>24968436</v>
      </c>
    </row>
    <row r="12" spans="1:27" ht="13.5">
      <c r="A12" s="183" t="s">
        <v>108</v>
      </c>
      <c r="B12" s="185"/>
      <c r="C12" s="155">
        <v>13387802</v>
      </c>
      <c r="D12" s="155"/>
      <c r="E12" s="156">
        <v>14085950</v>
      </c>
      <c r="F12" s="60">
        <v>14085950</v>
      </c>
      <c r="G12" s="60">
        <v>801098</v>
      </c>
      <c r="H12" s="60">
        <v>746895</v>
      </c>
      <c r="I12" s="60">
        <v>1027304</v>
      </c>
      <c r="J12" s="60">
        <v>2575297</v>
      </c>
      <c r="K12" s="60">
        <v>586525</v>
      </c>
      <c r="L12" s="60">
        <v>798681</v>
      </c>
      <c r="M12" s="60">
        <v>682427</v>
      </c>
      <c r="N12" s="60">
        <v>2067633</v>
      </c>
      <c r="O12" s="60">
        <v>810736</v>
      </c>
      <c r="P12" s="60">
        <v>1295754</v>
      </c>
      <c r="Q12" s="60">
        <v>1572839</v>
      </c>
      <c r="R12" s="60">
        <v>3679329</v>
      </c>
      <c r="S12" s="60">
        <v>851793</v>
      </c>
      <c r="T12" s="60">
        <v>962382</v>
      </c>
      <c r="U12" s="60">
        <v>5299663</v>
      </c>
      <c r="V12" s="60">
        <v>7113838</v>
      </c>
      <c r="W12" s="60">
        <v>15436097</v>
      </c>
      <c r="X12" s="60">
        <v>14085950</v>
      </c>
      <c r="Y12" s="60">
        <v>1350147</v>
      </c>
      <c r="Z12" s="140">
        <v>9.59</v>
      </c>
      <c r="AA12" s="155">
        <v>14085950</v>
      </c>
    </row>
    <row r="13" spans="1:27" ht="13.5">
      <c r="A13" s="181" t="s">
        <v>109</v>
      </c>
      <c r="B13" s="185"/>
      <c r="C13" s="155">
        <v>58736587</v>
      </c>
      <c r="D13" s="155"/>
      <c r="E13" s="156">
        <v>53986481</v>
      </c>
      <c r="F13" s="60">
        <v>53986481</v>
      </c>
      <c r="G13" s="60">
        <v>421850</v>
      </c>
      <c r="H13" s="60">
        <v>6542934</v>
      </c>
      <c r="I13" s="60">
        <v>6301852</v>
      </c>
      <c r="J13" s="60">
        <v>13266636</v>
      </c>
      <c r="K13" s="60">
        <v>6135603</v>
      </c>
      <c r="L13" s="60">
        <v>6105260</v>
      </c>
      <c r="M13" s="60">
        <v>6350931</v>
      </c>
      <c r="N13" s="60">
        <v>18591794</v>
      </c>
      <c r="O13" s="60">
        <v>7284447</v>
      </c>
      <c r="P13" s="60">
        <v>7269052</v>
      </c>
      <c r="Q13" s="60">
        <v>6244314</v>
      </c>
      <c r="R13" s="60">
        <v>20797813</v>
      </c>
      <c r="S13" s="60">
        <v>9643690</v>
      </c>
      <c r="T13" s="60">
        <v>7649654</v>
      </c>
      <c r="U13" s="60">
        <v>7678199</v>
      </c>
      <c r="V13" s="60">
        <v>24971543</v>
      </c>
      <c r="W13" s="60">
        <v>77627786</v>
      </c>
      <c r="X13" s="60">
        <v>53986481</v>
      </c>
      <c r="Y13" s="60">
        <v>23641305</v>
      </c>
      <c r="Z13" s="140">
        <v>43.79</v>
      </c>
      <c r="AA13" s="155">
        <v>53986481</v>
      </c>
    </row>
    <row r="14" spans="1:27" ht="13.5">
      <c r="A14" s="181" t="s">
        <v>110</v>
      </c>
      <c r="B14" s="185"/>
      <c r="C14" s="155">
        <v>23919884</v>
      </c>
      <c r="D14" s="155"/>
      <c r="E14" s="156">
        <v>24327808</v>
      </c>
      <c r="F14" s="60">
        <v>24327808</v>
      </c>
      <c r="G14" s="60">
        <v>2003429</v>
      </c>
      <c r="H14" s="60">
        <v>1861502</v>
      </c>
      <c r="I14" s="60">
        <v>1926536</v>
      </c>
      <c r="J14" s="60">
        <v>5791467</v>
      </c>
      <c r="K14" s="60">
        <v>1554277</v>
      </c>
      <c r="L14" s="60">
        <v>1862782</v>
      </c>
      <c r="M14" s="60">
        <v>2011376</v>
      </c>
      <c r="N14" s="60">
        <v>5428435</v>
      </c>
      <c r="O14" s="60">
        <v>1626482</v>
      </c>
      <c r="P14" s="60">
        <v>1987439</v>
      </c>
      <c r="Q14" s="60">
        <v>1578611</v>
      </c>
      <c r="R14" s="60">
        <v>5192532</v>
      </c>
      <c r="S14" s="60">
        <v>1960261</v>
      </c>
      <c r="T14" s="60">
        <v>2007888</v>
      </c>
      <c r="U14" s="60">
        <v>1823510</v>
      </c>
      <c r="V14" s="60">
        <v>5791659</v>
      </c>
      <c r="W14" s="60">
        <v>22204093</v>
      </c>
      <c r="X14" s="60">
        <v>24327808</v>
      </c>
      <c r="Y14" s="60">
        <v>-2123715</v>
      </c>
      <c r="Z14" s="140">
        <v>-8.73</v>
      </c>
      <c r="AA14" s="155">
        <v>24327808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5455740</v>
      </c>
      <c r="D16" s="155"/>
      <c r="E16" s="156">
        <v>11765139</v>
      </c>
      <c r="F16" s="60">
        <v>11765139</v>
      </c>
      <c r="G16" s="60">
        <v>203656</v>
      </c>
      <c r="H16" s="60">
        <v>482219</v>
      </c>
      <c r="I16" s="60">
        <v>604067</v>
      </c>
      <c r="J16" s="60">
        <v>1289942</v>
      </c>
      <c r="K16" s="60">
        <v>492205</v>
      </c>
      <c r="L16" s="60">
        <v>707773</v>
      </c>
      <c r="M16" s="60">
        <v>384892</v>
      </c>
      <c r="N16" s="60">
        <v>1584870</v>
      </c>
      <c r="O16" s="60">
        <v>384276</v>
      </c>
      <c r="P16" s="60">
        <v>408007</v>
      </c>
      <c r="Q16" s="60">
        <v>461078</v>
      </c>
      <c r="R16" s="60">
        <v>1253361</v>
      </c>
      <c r="S16" s="60">
        <v>532160</v>
      </c>
      <c r="T16" s="60">
        <v>657379</v>
      </c>
      <c r="U16" s="60">
        <v>627492</v>
      </c>
      <c r="V16" s="60">
        <v>1817031</v>
      </c>
      <c r="W16" s="60">
        <v>5945204</v>
      </c>
      <c r="X16" s="60">
        <v>11765139</v>
      </c>
      <c r="Y16" s="60">
        <v>-5819935</v>
      </c>
      <c r="Z16" s="140">
        <v>-49.47</v>
      </c>
      <c r="AA16" s="155">
        <v>11765139</v>
      </c>
    </row>
    <row r="17" spans="1:27" ht="13.5">
      <c r="A17" s="181" t="s">
        <v>113</v>
      </c>
      <c r="B17" s="185"/>
      <c r="C17" s="155">
        <v>15707756</v>
      </c>
      <c r="D17" s="155"/>
      <c r="E17" s="156">
        <v>16991799</v>
      </c>
      <c r="F17" s="60">
        <v>16991799</v>
      </c>
      <c r="G17" s="60">
        <v>1417821</v>
      </c>
      <c r="H17" s="60">
        <v>1305855</v>
      </c>
      <c r="I17" s="60">
        <v>1157324</v>
      </c>
      <c r="J17" s="60">
        <v>3881000</v>
      </c>
      <c r="K17" s="60">
        <v>1334945</v>
      </c>
      <c r="L17" s="60">
        <v>960391</v>
      </c>
      <c r="M17" s="60">
        <v>1133572</v>
      </c>
      <c r="N17" s="60">
        <v>3428908</v>
      </c>
      <c r="O17" s="60">
        <v>1373402</v>
      </c>
      <c r="P17" s="60">
        <v>1106620</v>
      </c>
      <c r="Q17" s="60">
        <v>1471329</v>
      </c>
      <c r="R17" s="60">
        <v>3951351</v>
      </c>
      <c r="S17" s="60">
        <v>1440409</v>
      </c>
      <c r="T17" s="60">
        <v>1149395</v>
      </c>
      <c r="U17" s="60">
        <v>1530003</v>
      </c>
      <c r="V17" s="60">
        <v>4119807</v>
      </c>
      <c r="W17" s="60">
        <v>15381066</v>
      </c>
      <c r="X17" s="60">
        <v>16991799</v>
      </c>
      <c r="Y17" s="60">
        <v>-1610733</v>
      </c>
      <c r="Z17" s="140">
        <v>-9.48</v>
      </c>
      <c r="AA17" s="155">
        <v>16991799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718771793</v>
      </c>
      <c r="D19" s="155"/>
      <c r="E19" s="156">
        <v>804866030</v>
      </c>
      <c r="F19" s="60">
        <v>796769489</v>
      </c>
      <c r="G19" s="60">
        <v>271486000</v>
      </c>
      <c r="H19" s="60">
        <v>51090</v>
      </c>
      <c r="I19" s="60">
        <v>397951</v>
      </c>
      <c r="J19" s="60">
        <v>271935041</v>
      </c>
      <c r="K19" s="60">
        <v>1320001</v>
      </c>
      <c r="L19" s="60">
        <v>7601145</v>
      </c>
      <c r="M19" s="60">
        <v>207510569</v>
      </c>
      <c r="N19" s="60">
        <v>216431715</v>
      </c>
      <c r="O19" s="60">
        <v>-31593202</v>
      </c>
      <c r="P19" s="60">
        <v>1077040</v>
      </c>
      <c r="Q19" s="60">
        <v>175603604</v>
      </c>
      <c r="R19" s="60">
        <v>145087442</v>
      </c>
      <c r="S19" s="60">
        <v>43487089</v>
      </c>
      <c r="T19" s="60">
        <v>8589678</v>
      </c>
      <c r="U19" s="60">
        <v>22990683</v>
      </c>
      <c r="V19" s="60">
        <v>75067450</v>
      </c>
      <c r="W19" s="60">
        <v>708521648</v>
      </c>
      <c r="X19" s="60">
        <v>796769489</v>
      </c>
      <c r="Y19" s="60">
        <v>-88247841</v>
      </c>
      <c r="Z19" s="140">
        <v>-11.08</v>
      </c>
      <c r="AA19" s="155">
        <v>796769489</v>
      </c>
    </row>
    <row r="20" spans="1:27" ht="13.5">
      <c r="A20" s="181" t="s">
        <v>35</v>
      </c>
      <c r="B20" s="185"/>
      <c r="C20" s="155">
        <v>289907150</v>
      </c>
      <c r="D20" s="155"/>
      <c r="E20" s="156">
        <v>487283531</v>
      </c>
      <c r="F20" s="54">
        <v>487283531</v>
      </c>
      <c r="G20" s="54">
        <v>16673113</v>
      </c>
      <c r="H20" s="54">
        <v>116483389</v>
      </c>
      <c r="I20" s="54">
        <v>16393316</v>
      </c>
      <c r="J20" s="54">
        <v>149549818</v>
      </c>
      <c r="K20" s="54">
        <v>9771320</v>
      </c>
      <c r="L20" s="54">
        <v>10719654</v>
      </c>
      <c r="M20" s="54">
        <v>114554793</v>
      </c>
      <c r="N20" s="54">
        <v>135045767</v>
      </c>
      <c r="O20" s="54">
        <v>14220358</v>
      </c>
      <c r="P20" s="54">
        <v>630292</v>
      </c>
      <c r="Q20" s="54">
        <v>118171139</v>
      </c>
      <c r="R20" s="54">
        <v>133021789</v>
      </c>
      <c r="S20" s="54">
        <v>12509747</v>
      </c>
      <c r="T20" s="54">
        <v>6905847</v>
      </c>
      <c r="U20" s="54">
        <v>9827384</v>
      </c>
      <c r="V20" s="54">
        <v>29242978</v>
      </c>
      <c r="W20" s="54">
        <v>446860352</v>
      </c>
      <c r="X20" s="54">
        <v>487283531</v>
      </c>
      <c r="Y20" s="54">
        <v>-40423179</v>
      </c>
      <c r="Z20" s="184">
        <v>-8.3</v>
      </c>
      <c r="AA20" s="130">
        <v>487283531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3403110978</v>
      </c>
      <c r="D22" s="188">
        <f>SUM(D5:D21)</f>
        <v>0</v>
      </c>
      <c r="E22" s="189">
        <f t="shared" si="0"/>
        <v>3966637301</v>
      </c>
      <c r="F22" s="190">
        <f t="shared" si="0"/>
        <v>3958540756</v>
      </c>
      <c r="G22" s="190">
        <f t="shared" si="0"/>
        <v>1244835587</v>
      </c>
      <c r="H22" s="190">
        <f t="shared" si="0"/>
        <v>302672964</v>
      </c>
      <c r="I22" s="190">
        <f t="shared" si="0"/>
        <v>156536141</v>
      </c>
      <c r="J22" s="190">
        <f t="shared" si="0"/>
        <v>1704044692</v>
      </c>
      <c r="K22" s="190">
        <f t="shared" si="0"/>
        <v>166870703</v>
      </c>
      <c r="L22" s="190">
        <f t="shared" si="0"/>
        <v>168246998</v>
      </c>
      <c r="M22" s="190">
        <f t="shared" si="0"/>
        <v>469747720</v>
      </c>
      <c r="N22" s="190">
        <f t="shared" si="0"/>
        <v>804865421</v>
      </c>
      <c r="O22" s="190">
        <f t="shared" si="0"/>
        <v>141218389</v>
      </c>
      <c r="P22" s="190">
        <f t="shared" si="0"/>
        <v>158341966</v>
      </c>
      <c r="Q22" s="190">
        <f t="shared" si="0"/>
        <v>479998955</v>
      </c>
      <c r="R22" s="190">
        <f t="shared" si="0"/>
        <v>779559310</v>
      </c>
      <c r="S22" s="190">
        <f t="shared" si="0"/>
        <v>182127470</v>
      </c>
      <c r="T22" s="190">
        <f t="shared" si="0"/>
        <v>182071543</v>
      </c>
      <c r="U22" s="190">
        <f t="shared" si="0"/>
        <v>98357199</v>
      </c>
      <c r="V22" s="190">
        <f t="shared" si="0"/>
        <v>462556212</v>
      </c>
      <c r="W22" s="190">
        <f t="shared" si="0"/>
        <v>3751025635</v>
      </c>
      <c r="X22" s="190">
        <f t="shared" si="0"/>
        <v>3958540756</v>
      </c>
      <c r="Y22" s="190">
        <f t="shared" si="0"/>
        <v>-207515121</v>
      </c>
      <c r="Z22" s="191">
        <f>+IF(X22&lt;&gt;0,+(Y22/X22)*100,0)</f>
        <v>-5.2422125674837945</v>
      </c>
      <c r="AA22" s="188">
        <f>SUM(AA5:AA21)</f>
        <v>3958540756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952656803</v>
      </c>
      <c r="D25" s="155"/>
      <c r="E25" s="156">
        <v>1053329101</v>
      </c>
      <c r="F25" s="60">
        <v>1079678057</v>
      </c>
      <c r="G25" s="60">
        <v>65681037</v>
      </c>
      <c r="H25" s="60">
        <v>87375349</v>
      </c>
      <c r="I25" s="60">
        <v>77810412</v>
      </c>
      <c r="J25" s="60">
        <v>230866798</v>
      </c>
      <c r="K25" s="60">
        <v>79272304</v>
      </c>
      <c r="L25" s="60">
        <v>75714234</v>
      </c>
      <c r="M25" s="60">
        <v>81420900</v>
      </c>
      <c r="N25" s="60">
        <v>236407438</v>
      </c>
      <c r="O25" s="60">
        <v>81712193</v>
      </c>
      <c r="P25" s="60">
        <v>79864184</v>
      </c>
      <c r="Q25" s="60">
        <v>84614841</v>
      </c>
      <c r="R25" s="60">
        <v>246191218</v>
      </c>
      <c r="S25" s="60">
        <v>81764813</v>
      </c>
      <c r="T25" s="60">
        <v>76848304</v>
      </c>
      <c r="U25" s="60">
        <v>75185329</v>
      </c>
      <c r="V25" s="60">
        <v>233798446</v>
      </c>
      <c r="W25" s="60">
        <v>947263900</v>
      </c>
      <c r="X25" s="60">
        <v>1079678057</v>
      </c>
      <c r="Y25" s="60">
        <v>-132414157</v>
      </c>
      <c r="Z25" s="140">
        <v>-12.26</v>
      </c>
      <c r="AA25" s="155">
        <v>1079678057</v>
      </c>
    </row>
    <row r="26" spans="1:27" ht="13.5">
      <c r="A26" s="183" t="s">
        <v>38</v>
      </c>
      <c r="B26" s="182"/>
      <c r="C26" s="155">
        <v>42965666</v>
      </c>
      <c r="D26" s="155"/>
      <c r="E26" s="156">
        <v>45218701</v>
      </c>
      <c r="F26" s="60">
        <v>45753701</v>
      </c>
      <c r="G26" s="60">
        <v>3353794</v>
      </c>
      <c r="H26" s="60">
        <v>3353794</v>
      </c>
      <c r="I26" s="60">
        <v>3353794</v>
      </c>
      <c r="J26" s="60">
        <v>10061382</v>
      </c>
      <c r="K26" s="60">
        <v>3383324</v>
      </c>
      <c r="L26" s="60">
        <v>3462256</v>
      </c>
      <c r="M26" s="60">
        <v>3918904</v>
      </c>
      <c r="N26" s="60">
        <v>10764484</v>
      </c>
      <c r="O26" s="60">
        <v>4743341</v>
      </c>
      <c r="P26" s="60">
        <v>3064982</v>
      </c>
      <c r="Q26" s="60">
        <v>3902481</v>
      </c>
      <c r="R26" s="60">
        <v>11710804</v>
      </c>
      <c r="S26" s="60">
        <v>3618696</v>
      </c>
      <c r="T26" s="60">
        <v>3583953</v>
      </c>
      <c r="U26" s="60">
        <v>3591993</v>
      </c>
      <c r="V26" s="60">
        <v>10794642</v>
      </c>
      <c r="W26" s="60">
        <v>43331312</v>
      </c>
      <c r="X26" s="60">
        <v>45753701</v>
      </c>
      <c r="Y26" s="60">
        <v>-2422389</v>
      </c>
      <c r="Z26" s="140">
        <v>-5.29</v>
      </c>
      <c r="AA26" s="155">
        <v>45753701</v>
      </c>
    </row>
    <row r="27" spans="1:27" ht="13.5">
      <c r="A27" s="183" t="s">
        <v>118</v>
      </c>
      <c r="B27" s="182"/>
      <c r="C27" s="155">
        <v>58206738</v>
      </c>
      <c r="D27" s="155"/>
      <c r="E27" s="156">
        <v>215000000</v>
      </c>
      <c r="F27" s="60">
        <v>215000000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215000000</v>
      </c>
      <c r="Y27" s="60">
        <v>-215000000</v>
      </c>
      <c r="Z27" s="140">
        <v>-100</v>
      </c>
      <c r="AA27" s="155">
        <v>215000000</v>
      </c>
    </row>
    <row r="28" spans="1:27" ht="13.5">
      <c r="A28" s="183" t="s">
        <v>39</v>
      </c>
      <c r="B28" s="182"/>
      <c r="C28" s="155">
        <v>514822609</v>
      </c>
      <c r="D28" s="155"/>
      <c r="E28" s="156">
        <v>376527918</v>
      </c>
      <c r="F28" s="60">
        <v>376527918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156886632</v>
      </c>
      <c r="M28" s="60">
        <v>31377323</v>
      </c>
      <c r="N28" s="60">
        <v>188263955</v>
      </c>
      <c r="O28" s="60">
        <v>31377323</v>
      </c>
      <c r="P28" s="60">
        <v>31377324</v>
      </c>
      <c r="Q28" s="60">
        <v>31377324</v>
      </c>
      <c r="R28" s="60">
        <v>94131971</v>
      </c>
      <c r="S28" s="60">
        <v>31377324</v>
      </c>
      <c r="T28" s="60">
        <v>31377323</v>
      </c>
      <c r="U28" s="60">
        <v>31377323</v>
      </c>
      <c r="V28" s="60">
        <v>94131970</v>
      </c>
      <c r="W28" s="60">
        <v>376527896</v>
      </c>
      <c r="X28" s="60">
        <v>376527918</v>
      </c>
      <c r="Y28" s="60">
        <v>-22</v>
      </c>
      <c r="Z28" s="140">
        <v>0</v>
      </c>
      <c r="AA28" s="155">
        <v>376527918</v>
      </c>
    </row>
    <row r="29" spans="1:27" ht="13.5">
      <c r="A29" s="183" t="s">
        <v>40</v>
      </c>
      <c r="B29" s="182"/>
      <c r="C29" s="155">
        <v>70498923</v>
      </c>
      <c r="D29" s="155"/>
      <c r="E29" s="156">
        <v>89112465</v>
      </c>
      <c r="F29" s="60">
        <v>66649195</v>
      </c>
      <c r="G29" s="60">
        <v>2273</v>
      </c>
      <c r="H29" s="60">
        <v>17479</v>
      </c>
      <c r="I29" s="60">
        <v>0</v>
      </c>
      <c r="J29" s="60">
        <v>19752</v>
      </c>
      <c r="K29" s="60">
        <v>1253</v>
      </c>
      <c r="L29" s="60">
        <v>0</v>
      </c>
      <c r="M29" s="60">
        <v>0</v>
      </c>
      <c r="N29" s="60">
        <v>1253</v>
      </c>
      <c r="O29" s="60">
        <v>0</v>
      </c>
      <c r="P29" s="60">
        <v>0</v>
      </c>
      <c r="Q29" s="60">
        <v>0</v>
      </c>
      <c r="R29" s="60">
        <v>0</v>
      </c>
      <c r="S29" s="60">
        <v>29036</v>
      </c>
      <c r="T29" s="60">
        <v>5073</v>
      </c>
      <c r="U29" s="60">
        <v>603798</v>
      </c>
      <c r="V29" s="60">
        <v>637907</v>
      </c>
      <c r="W29" s="60">
        <v>658912</v>
      </c>
      <c r="X29" s="60">
        <v>66649195</v>
      </c>
      <c r="Y29" s="60">
        <v>-65990283</v>
      </c>
      <c r="Z29" s="140">
        <v>-99.01</v>
      </c>
      <c r="AA29" s="155">
        <v>66649195</v>
      </c>
    </row>
    <row r="30" spans="1:27" ht="13.5">
      <c r="A30" s="183" t="s">
        <v>119</v>
      </c>
      <c r="B30" s="182"/>
      <c r="C30" s="155">
        <v>915387167</v>
      </c>
      <c r="D30" s="155"/>
      <c r="E30" s="156">
        <v>1049156775</v>
      </c>
      <c r="F30" s="60">
        <v>1049156775</v>
      </c>
      <c r="G30" s="60">
        <v>124582816</v>
      </c>
      <c r="H30" s="60">
        <v>127895023</v>
      </c>
      <c r="I30" s="60">
        <v>74041396</v>
      </c>
      <c r="J30" s="60">
        <v>326519235</v>
      </c>
      <c r="K30" s="60">
        <v>74850909</v>
      </c>
      <c r="L30" s="60">
        <v>77483452</v>
      </c>
      <c r="M30" s="60">
        <v>71785295</v>
      </c>
      <c r="N30" s="60">
        <v>224119656</v>
      </c>
      <c r="O30" s="60">
        <v>75292271</v>
      </c>
      <c r="P30" s="60">
        <v>73997928</v>
      </c>
      <c r="Q30" s="60">
        <v>75544839</v>
      </c>
      <c r="R30" s="60">
        <v>224835038</v>
      </c>
      <c r="S30" s="60">
        <v>66214420</v>
      </c>
      <c r="T30" s="60">
        <v>85360970</v>
      </c>
      <c r="U30" s="60">
        <v>0</v>
      </c>
      <c r="V30" s="60">
        <v>151575390</v>
      </c>
      <c r="W30" s="60">
        <v>927049319</v>
      </c>
      <c r="X30" s="60">
        <v>1049156775</v>
      </c>
      <c r="Y30" s="60">
        <v>-122107456</v>
      </c>
      <c r="Z30" s="140">
        <v>-11.64</v>
      </c>
      <c r="AA30" s="155">
        <v>1049156775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113522294</v>
      </c>
      <c r="V31" s="60">
        <v>113522294</v>
      </c>
      <c r="W31" s="60">
        <v>113522294</v>
      </c>
      <c r="X31" s="60">
        <v>0</v>
      </c>
      <c r="Y31" s="60">
        <v>113522294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6839654</v>
      </c>
      <c r="D32" s="155"/>
      <c r="E32" s="156">
        <v>9182214</v>
      </c>
      <c r="F32" s="60">
        <v>9182214</v>
      </c>
      <c r="G32" s="60">
        <v>177820</v>
      </c>
      <c r="H32" s="60">
        <v>186958</v>
      </c>
      <c r="I32" s="60">
        <v>363575</v>
      </c>
      <c r="J32" s="60">
        <v>728353</v>
      </c>
      <c r="K32" s="60">
        <v>503409</v>
      </c>
      <c r="L32" s="60">
        <v>96878</v>
      </c>
      <c r="M32" s="60">
        <v>324470</v>
      </c>
      <c r="N32" s="60">
        <v>924757</v>
      </c>
      <c r="O32" s="60">
        <v>262180</v>
      </c>
      <c r="P32" s="60">
        <v>833023</v>
      </c>
      <c r="Q32" s="60">
        <v>568478</v>
      </c>
      <c r="R32" s="60">
        <v>1663681</v>
      </c>
      <c r="S32" s="60">
        <v>892052</v>
      </c>
      <c r="T32" s="60">
        <v>1991630</v>
      </c>
      <c r="U32" s="60">
        <v>1392618</v>
      </c>
      <c r="V32" s="60">
        <v>4276300</v>
      </c>
      <c r="W32" s="60">
        <v>7593091</v>
      </c>
      <c r="X32" s="60">
        <v>9182214</v>
      </c>
      <c r="Y32" s="60">
        <v>-1589123</v>
      </c>
      <c r="Z32" s="140">
        <v>-17.31</v>
      </c>
      <c r="AA32" s="155">
        <v>9182214</v>
      </c>
    </row>
    <row r="33" spans="1:27" ht="13.5">
      <c r="A33" s="183" t="s">
        <v>42</v>
      </c>
      <c r="B33" s="182"/>
      <c r="C33" s="155">
        <v>13740886</v>
      </c>
      <c r="D33" s="155"/>
      <c r="E33" s="156">
        <v>30464322</v>
      </c>
      <c r="F33" s="60">
        <v>32147124</v>
      </c>
      <c r="G33" s="60">
        <v>0</v>
      </c>
      <c r="H33" s="60">
        <v>0</v>
      </c>
      <c r="I33" s="60">
        <v>969764</v>
      </c>
      <c r="J33" s="60">
        <v>969764</v>
      </c>
      <c r="K33" s="60">
        <v>5000</v>
      </c>
      <c r="L33" s="60">
        <v>220030</v>
      </c>
      <c r="M33" s="60">
        <v>-8000</v>
      </c>
      <c r="N33" s="60">
        <v>217030</v>
      </c>
      <c r="O33" s="60">
        <v>0</v>
      </c>
      <c r="P33" s="60">
        <v>1632935</v>
      </c>
      <c r="Q33" s="60">
        <v>0</v>
      </c>
      <c r="R33" s="60">
        <v>1632935</v>
      </c>
      <c r="S33" s="60">
        <v>0</v>
      </c>
      <c r="T33" s="60">
        <v>-8500</v>
      </c>
      <c r="U33" s="60">
        <v>3890906</v>
      </c>
      <c r="V33" s="60">
        <v>3882406</v>
      </c>
      <c r="W33" s="60">
        <v>6702135</v>
      </c>
      <c r="X33" s="60">
        <v>32147124</v>
      </c>
      <c r="Y33" s="60">
        <v>-25444989</v>
      </c>
      <c r="Z33" s="140">
        <v>-79.15</v>
      </c>
      <c r="AA33" s="155">
        <v>32147124</v>
      </c>
    </row>
    <row r="34" spans="1:27" ht="13.5">
      <c r="A34" s="183" t="s">
        <v>43</v>
      </c>
      <c r="B34" s="182"/>
      <c r="C34" s="155">
        <v>879102640</v>
      </c>
      <c r="D34" s="155"/>
      <c r="E34" s="156">
        <v>1124230253</v>
      </c>
      <c r="F34" s="60">
        <v>1157570903</v>
      </c>
      <c r="G34" s="60">
        <v>24182496</v>
      </c>
      <c r="H34" s="60">
        <v>69562546</v>
      </c>
      <c r="I34" s="60">
        <v>55778466</v>
      </c>
      <c r="J34" s="60">
        <v>149523508</v>
      </c>
      <c r="K34" s="60">
        <v>77794625</v>
      </c>
      <c r="L34" s="60">
        <v>75537350</v>
      </c>
      <c r="M34" s="60">
        <v>77759700</v>
      </c>
      <c r="N34" s="60">
        <v>231091675</v>
      </c>
      <c r="O34" s="60">
        <v>65126472</v>
      </c>
      <c r="P34" s="60">
        <v>72664205</v>
      </c>
      <c r="Q34" s="60">
        <v>58537563</v>
      </c>
      <c r="R34" s="60">
        <v>196328240</v>
      </c>
      <c r="S34" s="60">
        <v>82051640</v>
      </c>
      <c r="T34" s="60">
        <v>97445226</v>
      </c>
      <c r="U34" s="60">
        <v>168261050</v>
      </c>
      <c r="V34" s="60">
        <v>347757916</v>
      </c>
      <c r="W34" s="60">
        <v>924701339</v>
      </c>
      <c r="X34" s="60">
        <v>1157570903</v>
      </c>
      <c r="Y34" s="60">
        <v>-232869564</v>
      </c>
      <c r="Z34" s="140">
        <v>-20.12</v>
      </c>
      <c r="AA34" s="155">
        <v>1157570903</v>
      </c>
    </row>
    <row r="35" spans="1:27" ht="13.5">
      <c r="A35" s="181" t="s">
        <v>122</v>
      </c>
      <c r="B35" s="185"/>
      <c r="C35" s="155">
        <v>1486310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3455707396</v>
      </c>
      <c r="D36" s="188">
        <f>SUM(D25:D35)</f>
        <v>0</v>
      </c>
      <c r="E36" s="189">
        <f t="shared" si="1"/>
        <v>3992221749</v>
      </c>
      <c r="F36" s="190">
        <f t="shared" si="1"/>
        <v>4031665887</v>
      </c>
      <c r="G36" s="190">
        <f t="shared" si="1"/>
        <v>217980236</v>
      </c>
      <c r="H36" s="190">
        <f t="shared" si="1"/>
        <v>288391149</v>
      </c>
      <c r="I36" s="190">
        <f t="shared" si="1"/>
        <v>212317407</v>
      </c>
      <c r="J36" s="190">
        <f t="shared" si="1"/>
        <v>718688792</v>
      </c>
      <c r="K36" s="190">
        <f t="shared" si="1"/>
        <v>235810824</v>
      </c>
      <c r="L36" s="190">
        <f t="shared" si="1"/>
        <v>389400832</v>
      </c>
      <c r="M36" s="190">
        <f t="shared" si="1"/>
        <v>266578592</v>
      </c>
      <c r="N36" s="190">
        <f t="shared" si="1"/>
        <v>891790248</v>
      </c>
      <c r="O36" s="190">
        <f t="shared" si="1"/>
        <v>258513780</v>
      </c>
      <c r="P36" s="190">
        <f t="shared" si="1"/>
        <v>263434581</v>
      </c>
      <c r="Q36" s="190">
        <f t="shared" si="1"/>
        <v>254545526</v>
      </c>
      <c r="R36" s="190">
        <f t="shared" si="1"/>
        <v>776493887</v>
      </c>
      <c r="S36" s="190">
        <f t="shared" si="1"/>
        <v>265947981</v>
      </c>
      <c r="T36" s="190">
        <f t="shared" si="1"/>
        <v>296603979</v>
      </c>
      <c r="U36" s="190">
        <f t="shared" si="1"/>
        <v>397825311</v>
      </c>
      <c r="V36" s="190">
        <f t="shared" si="1"/>
        <v>960377271</v>
      </c>
      <c r="W36" s="190">
        <f t="shared" si="1"/>
        <v>3347350198</v>
      </c>
      <c r="X36" s="190">
        <f t="shared" si="1"/>
        <v>4031665887</v>
      </c>
      <c r="Y36" s="190">
        <f t="shared" si="1"/>
        <v>-684315689</v>
      </c>
      <c r="Z36" s="191">
        <f>+IF(X36&lt;&gt;0,+(Y36/X36)*100,0)</f>
        <v>-16.973521819021705</v>
      </c>
      <c r="AA36" s="188">
        <f>SUM(AA25:AA35)</f>
        <v>4031665887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-52596418</v>
      </c>
      <c r="D38" s="199">
        <f>+D22-D36</f>
        <v>0</v>
      </c>
      <c r="E38" s="200">
        <f t="shared" si="2"/>
        <v>-25584448</v>
      </c>
      <c r="F38" s="106">
        <f t="shared" si="2"/>
        <v>-73125131</v>
      </c>
      <c r="G38" s="106">
        <f t="shared" si="2"/>
        <v>1026855351</v>
      </c>
      <c r="H38" s="106">
        <f t="shared" si="2"/>
        <v>14281815</v>
      </c>
      <c r="I38" s="106">
        <f t="shared" si="2"/>
        <v>-55781266</v>
      </c>
      <c r="J38" s="106">
        <f t="shared" si="2"/>
        <v>985355900</v>
      </c>
      <c r="K38" s="106">
        <f t="shared" si="2"/>
        <v>-68940121</v>
      </c>
      <c r="L38" s="106">
        <f t="shared" si="2"/>
        <v>-221153834</v>
      </c>
      <c r="M38" s="106">
        <f t="shared" si="2"/>
        <v>203169128</v>
      </c>
      <c r="N38" s="106">
        <f t="shared" si="2"/>
        <v>-86924827</v>
      </c>
      <c r="O38" s="106">
        <f t="shared" si="2"/>
        <v>-117295391</v>
      </c>
      <c r="P38" s="106">
        <f t="shared" si="2"/>
        <v>-105092615</v>
      </c>
      <c r="Q38" s="106">
        <f t="shared" si="2"/>
        <v>225453429</v>
      </c>
      <c r="R38" s="106">
        <f t="shared" si="2"/>
        <v>3065423</v>
      </c>
      <c r="S38" s="106">
        <f t="shared" si="2"/>
        <v>-83820511</v>
      </c>
      <c r="T38" s="106">
        <f t="shared" si="2"/>
        <v>-114532436</v>
      </c>
      <c r="U38" s="106">
        <f t="shared" si="2"/>
        <v>-299468112</v>
      </c>
      <c r="V38" s="106">
        <f t="shared" si="2"/>
        <v>-497821059</v>
      </c>
      <c r="W38" s="106">
        <f t="shared" si="2"/>
        <v>403675437</v>
      </c>
      <c r="X38" s="106">
        <f>IF(F22=F36,0,X22-X36)</f>
        <v>-73125131</v>
      </c>
      <c r="Y38" s="106">
        <f t="shared" si="2"/>
        <v>476800568</v>
      </c>
      <c r="Z38" s="201">
        <f>+IF(X38&lt;&gt;0,+(Y38/X38)*100,0)</f>
        <v>-652.0337966984291</v>
      </c>
      <c r="AA38" s="199">
        <f>+AA22-AA36</f>
        <v>-73125131</v>
      </c>
    </row>
    <row r="39" spans="1:27" ht="13.5">
      <c r="A39" s="181" t="s">
        <v>46</v>
      </c>
      <c r="B39" s="185"/>
      <c r="C39" s="155">
        <v>187131453</v>
      </c>
      <c r="D39" s="155"/>
      <c r="E39" s="156">
        <v>629018248</v>
      </c>
      <c r="F39" s="60">
        <v>834068157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834068157</v>
      </c>
      <c r="Y39" s="60">
        <v>-834068157</v>
      </c>
      <c r="Z39" s="140">
        <v>-100</v>
      </c>
      <c r="AA39" s="155">
        <v>834068157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1283135</v>
      </c>
      <c r="D41" s="157"/>
      <c r="E41" s="156">
        <v>0</v>
      </c>
      <c r="F41" s="60">
        <v>2450976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2450976</v>
      </c>
      <c r="Y41" s="202">
        <v>-2450976</v>
      </c>
      <c r="Z41" s="203">
        <v>-100</v>
      </c>
      <c r="AA41" s="204">
        <v>2450976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135818170</v>
      </c>
      <c r="D42" s="206">
        <f>SUM(D38:D41)</f>
        <v>0</v>
      </c>
      <c r="E42" s="207">
        <f t="shared" si="3"/>
        <v>603433800</v>
      </c>
      <c r="F42" s="88">
        <f t="shared" si="3"/>
        <v>763394002</v>
      </c>
      <c r="G42" s="88">
        <f t="shared" si="3"/>
        <v>1026855351</v>
      </c>
      <c r="H42" s="88">
        <f t="shared" si="3"/>
        <v>14281815</v>
      </c>
      <c r="I42" s="88">
        <f t="shared" si="3"/>
        <v>-55781266</v>
      </c>
      <c r="J42" s="88">
        <f t="shared" si="3"/>
        <v>985355900</v>
      </c>
      <c r="K42" s="88">
        <f t="shared" si="3"/>
        <v>-68940121</v>
      </c>
      <c r="L42" s="88">
        <f t="shared" si="3"/>
        <v>-221153834</v>
      </c>
      <c r="M42" s="88">
        <f t="shared" si="3"/>
        <v>203169128</v>
      </c>
      <c r="N42" s="88">
        <f t="shared" si="3"/>
        <v>-86924827</v>
      </c>
      <c r="O42" s="88">
        <f t="shared" si="3"/>
        <v>-117295391</v>
      </c>
      <c r="P42" s="88">
        <f t="shared" si="3"/>
        <v>-105092615</v>
      </c>
      <c r="Q42" s="88">
        <f t="shared" si="3"/>
        <v>225453429</v>
      </c>
      <c r="R42" s="88">
        <f t="shared" si="3"/>
        <v>3065423</v>
      </c>
      <c r="S42" s="88">
        <f t="shared" si="3"/>
        <v>-83820511</v>
      </c>
      <c r="T42" s="88">
        <f t="shared" si="3"/>
        <v>-114532436</v>
      </c>
      <c r="U42" s="88">
        <f t="shared" si="3"/>
        <v>-299468112</v>
      </c>
      <c r="V42" s="88">
        <f t="shared" si="3"/>
        <v>-497821059</v>
      </c>
      <c r="W42" s="88">
        <f t="shared" si="3"/>
        <v>403675437</v>
      </c>
      <c r="X42" s="88">
        <f t="shared" si="3"/>
        <v>763394002</v>
      </c>
      <c r="Y42" s="88">
        <f t="shared" si="3"/>
        <v>-359718565</v>
      </c>
      <c r="Z42" s="208">
        <f>+IF(X42&lt;&gt;0,+(Y42/X42)*100,0)</f>
        <v>-47.1209577305534</v>
      </c>
      <c r="AA42" s="206">
        <f>SUM(AA38:AA41)</f>
        <v>763394002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135818170</v>
      </c>
      <c r="D44" s="210">
        <f>+D42-D43</f>
        <v>0</v>
      </c>
      <c r="E44" s="211">
        <f t="shared" si="4"/>
        <v>603433800</v>
      </c>
      <c r="F44" s="77">
        <f t="shared" si="4"/>
        <v>763394002</v>
      </c>
      <c r="G44" s="77">
        <f t="shared" si="4"/>
        <v>1026855351</v>
      </c>
      <c r="H44" s="77">
        <f t="shared" si="4"/>
        <v>14281815</v>
      </c>
      <c r="I44" s="77">
        <f t="shared" si="4"/>
        <v>-55781266</v>
      </c>
      <c r="J44" s="77">
        <f t="shared" si="4"/>
        <v>985355900</v>
      </c>
      <c r="K44" s="77">
        <f t="shared" si="4"/>
        <v>-68940121</v>
      </c>
      <c r="L44" s="77">
        <f t="shared" si="4"/>
        <v>-221153834</v>
      </c>
      <c r="M44" s="77">
        <f t="shared" si="4"/>
        <v>203169128</v>
      </c>
      <c r="N44" s="77">
        <f t="shared" si="4"/>
        <v>-86924827</v>
      </c>
      <c r="O44" s="77">
        <f t="shared" si="4"/>
        <v>-117295391</v>
      </c>
      <c r="P44" s="77">
        <f t="shared" si="4"/>
        <v>-105092615</v>
      </c>
      <c r="Q44" s="77">
        <f t="shared" si="4"/>
        <v>225453429</v>
      </c>
      <c r="R44" s="77">
        <f t="shared" si="4"/>
        <v>3065423</v>
      </c>
      <c r="S44" s="77">
        <f t="shared" si="4"/>
        <v>-83820511</v>
      </c>
      <c r="T44" s="77">
        <f t="shared" si="4"/>
        <v>-114532436</v>
      </c>
      <c r="U44" s="77">
        <f t="shared" si="4"/>
        <v>-299468112</v>
      </c>
      <c r="V44" s="77">
        <f t="shared" si="4"/>
        <v>-497821059</v>
      </c>
      <c r="W44" s="77">
        <f t="shared" si="4"/>
        <v>403675437</v>
      </c>
      <c r="X44" s="77">
        <f t="shared" si="4"/>
        <v>763394002</v>
      </c>
      <c r="Y44" s="77">
        <f t="shared" si="4"/>
        <v>-359718565</v>
      </c>
      <c r="Z44" s="212">
        <f>+IF(X44&lt;&gt;0,+(Y44/X44)*100,0)</f>
        <v>-47.1209577305534</v>
      </c>
      <c r="AA44" s="210">
        <f>+AA42-AA43</f>
        <v>763394002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135818170</v>
      </c>
      <c r="D46" s="206">
        <f>SUM(D44:D45)</f>
        <v>0</v>
      </c>
      <c r="E46" s="207">
        <f t="shared" si="5"/>
        <v>603433800</v>
      </c>
      <c r="F46" s="88">
        <f t="shared" si="5"/>
        <v>763394002</v>
      </c>
      <c r="G46" s="88">
        <f t="shared" si="5"/>
        <v>1026855351</v>
      </c>
      <c r="H46" s="88">
        <f t="shared" si="5"/>
        <v>14281815</v>
      </c>
      <c r="I46" s="88">
        <f t="shared" si="5"/>
        <v>-55781266</v>
      </c>
      <c r="J46" s="88">
        <f t="shared" si="5"/>
        <v>985355900</v>
      </c>
      <c r="K46" s="88">
        <f t="shared" si="5"/>
        <v>-68940121</v>
      </c>
      <c r="L46" s="88">
        <f t="shared" si="5"/>
        <v>-221153834</v>
      </c>
      <c r="M46" s="88">
        <f t="shared" si="5"/>
        <v>203169128</v>
      </c>
      <c r="N46" s="88">
        <f t="shared" si="5"/>
        <v>-86924827</v>
      </c>
      <c r="O46" s="88">
        <f t="shared" si="5"/>
        <v>-117295391</v>
      </c>
      <c r="P46" s="88">
        <f t="shared" si="5"/>
        <v>-105092615</v>
      </c>
      <c r="Q46" s="88">
        <f t="shared" si="5"/>
        <v>225453429</v>
      </c>
      <c r="R46" s="88">
        <f t="shared" si="5"/>
        <v>3065423</v>
      </c>
      <c r="S46" s="88">
        <f t="shared" si="5"/>
        <v>-83820511</v>
      </c>
      <c r="T46" s="88">
        <f t="shared" si="5"/>
        <v>-114532436</v>
      </c>
      <c r="U46" s="88">
        <f t="shared" si="5"/>
        <v>-299468112</v>
      </c>
      <c r="V46" s="88">
        <f t="shared" si="5"/>
        <v>-497821059</v>
      </c>
      <c r="W46" s="88">
        <f t="shared" si="5"/>
        <v>403675437</v>
      </c>
      <c r="X46" s="88">
        <f t="shared" si="5"/>
        <v>763394002</v>
      </c>
      <c r="Y46" s="88">
        <f t="shared" si="5"/>
        <v>-359718565</v>
      </c>
      <c r="Z46" s="208">
        <f>+IF(X46&lt;&gt;0,+(Y46/X46)*100,0)</f>
        <v>-47.1209577305534</v>
      </c>
      <c r="AA46" s="206">
        <f>SUM(AA44:AA45)</f>
        <v>763394002</v>
      </c>
    </row>
    <row r="47" spans="1:27" ht="13.5">
      <c r="A47" s="214" t="s">
        <v>48</v>
      </c>
      <c r="B47" s="185"/>
      <c r="C47" s="157">
        <v>-12087832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123730338</v>
      </c>
      <c r="D48" s="217">
        <f>SUM(D46:D47)</f>
        <v>0</v>
      </c>
      <c r="E48" s="218">
        <f t="shared" si="6"/>
        <v>603433800</v>
      </c>
      <c r="F48" s="219">
        <f t="shared" si="6"/>
        <v>763394002</v>
      </c>
      <c r="G48" s="219">
        <f t="shared" si="6"/>
        <v>1026855351</v>
      </c>
      <c r="H48" s="220">
        <f t="shared" si="6"/>
        <v>14281815</v>
      </c>
      <c r="I48" s="220">
        <f t="shared" si="6"/>
        <v>-55781266</v>
      </c>
      <c r="J48" s="220">
        <f t="shared" si="6"/>
        <v>985355900</v>
      </c>
      <c r="K48" s="220">
        <f t="shared" si="6"/>
        <v>-68940121</v>
      </c>
      <c r="L48" s="220">
        <f t="shared" si="6"/>
        <v>-221153834</v>
      </c>
      <c r="M48" s="219">
        <f t="shared" si="6"/>
        <v>203169128</v>
      </c>
      <c r="N48" s="219">
        <f t="shared" si="6"/>
        <v>-86924827</v>
      </c>
      <c r="O48" s="220">
        <f t="shared" si="6"/>
        <v>-117295391</v>
      </c>
      <c r="P48" s="220">
        <f t="shared" si="6"/>
        <v>-105092615</v>
      </c>
      <c r="Q48" s="220">
        <f t="shared" si="6"/>
        <v>225453429</v>
      </c>
      <c r="R48" s="220">
        <f t="shared" si="6"/>
        <v>3065423</v>
      </c>
      <c r="S48" s="220">
        <f t="shared" si="6"/>
        <v>-83820511</v>
      </c>
      <c r="T48" s="219">
        <f t="shared" si="6"/>
        <v>-114532436</v>
      </c>
      <c r="U48" s="219">
        <f t="shared" si="6"/>
        <v>-299468112</v>
      </c>
      <c r="V48" s="220">
        <f t="shared" si="6"/>
        <v>-497821059</v>
      </c>
      <c r="W48" s="220">
        <f t="shared" si="6"/>
        <v>403675437</v>
      </c>
      <c r="X48" s="220">
        <f t="shared" si="6"/>
        <v>763394002</v>
      </c>
      <c r="Y48" s="220">
        <f t="shared" si="6"/>
        <v>-359718565</v>
      </c>
      <c r="Z48" s="221">
        <f>+IF(X48&lt;&gt;0,+(Y48/X48)*100,0)</f>
        <v>-47.1209577305534</v>
      </c>
      <c r="AA48" s="222">
        <f>SUM(AA46:AA47)</f>
        <v>763394002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33603068</v>
      </c>
      <c r="D5" s="153">
        <f>SUM(D6:D8)</f>
        <v>0</v>
      </c>
      <c r="E5" s="154">
        <f t="shared" si="0"/>
        <v>44700000</v>
      </c>
      <c r="F5" s="100">
        <f t="shared" si="0"/>
        <v>52939069</v>
      </c>
      <c r="G5" s="100">
        <f t="shared" si="0"/>
        <v>0</v>
      </c>
      <c r="H5" s="100">
        <f t="shared" si="0"/>
        <v>207407</v>
      </c>
      <c r="I5" s="100">
        <f t="shared" si="0"/>
        <v>-22965</v>
      </c>
      <c r="J5" s="100">
        <f t="shared" si="0"/>
        <v>184442</v>
      </c>
      <c r="K5" s="100">
        <f t="shared" si="0"/>
        <v>-72309</v>
      </c>
      <c r="L5" s="100">
        <f t="shared" si="0"/>
        <v>339640</v>
      </c>
      <c r="M5" s="100">
        <f t="shared" si="0"/>
        <v>2448288</v>
      </c>
      <c r="N5" s="100">
        <f t="shared" si="0"/>
        <v>2715619</v>
      </c>
      <c r="O5" s="100">
        <f t="shared" si="0"/>
        <v>203188</v>
      </c>
      <c r="P5" s="100">
        <f t="shared" si="0"/>
        <v>248965</v>
      </c>
      <c r="Q5" s="100">
        <f t="shared" si="0"/>
        <v>2968440</v>
      </c>
      <c r="R5" s="100">
        <f t="shared" si="0"/>
        <v>3420593</v>
      </c>
      <c r="S5" s="100">
        <f t="shared" si="0"/>
        <v>52816</v>
      </c>
      <c r="T5" s="100">
        <f t="shared" si="0"/>
        <v>3186349</v>
      </c>
      <c r="U5" s="100">
        <f t="shared" si="0"/>
        <v>2375724</v>
      </c>
      <c r="V5" s="100">
        <f t="shared" si="0"/>
        <v>5614889</v>
      </c>
      <c r="W5" s="100">
        <f t="shared" si="0"/>
        <v>11935543</v>
      </c>
      <c r="X5" s="100">
        <f t="shared" si="0"/>
        <v>52939069</v>
      </c>
      <c r="Y5" s="100">
        <f t="shared" si="0"/>
        <v>-41003526</v>
      </c>
      <c r="Z5" s="137">
        <f>+IF(X5&lt;&gt;0,+(Y5/X5)*100,0)</f>
        <v>-77.45418794576837</v>
      </c>
      <c r="AA5" s="153">
        <f>SUM(AA6:AA8)</f>
        <v>52939069</v>
      </c>
    </row>
    <row r="6" spans="1:27" ht="13.5">
      <c r="A6" s="138" t="s">
        <v>75</v>
      </c>
      <c r="B6" s="136"/>
      <c r="C6" s="155">
        <v>3069798</v>
      </c>
      <c r="D6" s="155"/>
      <c r="E6" s="156">
        <v>4500000</v>
      </c>
      <c r="F6" s="60">
        <v>4854330</v>
      </c>
      <c r="G6" s="60"/>
      <c r="H6" s="60"/>
      <c r="I6" s="60"/>
      <c r="J6" s="60"/>
      <c r="K6" s="60">
        <v>9968</v>
      </c>
      <c r="L6" s="60">
        <v>2037</v>
      </c>
      <c r="M6" s="60"/>
      <c r="N6" s="60">
        <v>12005</v>
      </c>
      <c r="O6" s="60"/>
      <c r="P6" s="60">
        <v>1030</v>
      </c>
      <c r="Q6" s="60">
        <v>33335</v>
      </c>
      <c r="R6" s="60">
        <v>34365</v>
      </c>
      <c r="S6" s="60">
        <v>34386</v>
      </c>
      <c r="T6" s="60">
        <v>10999</v>
      </c>
      <c r="U6" s="60">
        <v>223377</v>
      </c>
      <c r="V6" s="60">
        <v>268762</v>
      </c>
      <c r="W6" s="60">
        <v>315132</v>
      </c>
      <c r="X6" s="60">
        <v>4854330</v>
      </c>
      <c r="Y6" s="60">
        <v>-4539198</v>
      </c>
      <c r="Z6" s="140">
        <v>-93.51</v>
      </c>
      <c r="AA6" s="62">
        <v>4854330</v>
      </c>
    </row>
    <row r="7" spans="1:27" ht="13.5">
      <c r="A7" s="138" t="s">
        <v>76</v>
      </c>
      <c r="B7" s="136"/>
      <c r="C7" s="157">
        <v>30533270</v>
      </c>
      <c r="D7" s="157"/>
      <c r="E7" s="158">
        <v>7600000</v>
      </c>
      <c r="F7" s="159">
        <v>13751895</v>
      </c>
      <c r="G7" s="159"/>
      <c r="H7" s="159">
        <v>144542</v>
      </c>
      <c r="I7" s="159">
        <v>31293</v>
      </c>
      <c r="J7" s="159">
        <v>175835</v>
      </c>
      <c r="K7" s="159">
        <v>-163335</v>
      </c>
      <c r="L7" s="159">
        <v>199937</v>
      </c>
      <c r="M7" s="159">
        <v>1392910</v>
      </c>
      <c r="N7" s="159">
        <v>1429512</v>
      </c>
      <c r="O7" s="159"/>
      <c r="P7" s="159">
        <v>65999</v>
      </c>
      <c r="Q7" s="159">
        <v>303659</v>
      </c>
      <c r="R7" s="159">
        <v>369658</v>
      </c>
      <c r="S7" s="159">
        <v>-552585</v>
      </c>
      <c r="T7" s="159">
        <v>505706</v>
      </c>
      <c r="U7" s="159">
        <v>107074</v>
      </c>
      <c r="V7" s="159">
        <v>60195</v>
      </c>
      <c r="W7" s="159">
        <v>2035200</v>
      </c>
      <c r="X7" s="159">
        <v>13751895</v>
      </c>
      <c r="Y7" s="159">
        <v>-11716695</v>
      </c>
      <c r="Z7" s="141">
        <v>-85.2</v>
      </c>
      <c r="AA7" s="225">
        <v>13751895</v>
      </c>
    </row>
    <row r="8" spans="1:27" ht="13.5">
      <c r="A8" s="138" t="s">
        <v>77</v>
      </c>
      <c r="B8" s="136"/>
      <c r="C8" s="155"/>
      <c r="D8" s="155"/>
      <c r="E8" s="156">
        <v>32600000</v>
      </c>
      <c r="F8" s="60">
        <v>34332844</v>
      </c>
      <c r="G8" s="60"/>
      <c r="H8" s="60">
        <v>62865</v>
      </c>
      <c r="I8" s="60">
        <v>-54258</v>
      </c>
      <c r="J8" s="60">
        <v>8607</v>
      </c>
      <c r="K8" s="60">
        <v>81058</v>
      </c>
      <c r="L8" s="60">
        <v>137666</v>
      </c>
      <c r="M8" s="60">
        <v>1055378</v>
      </c>
      <c r="N8" s="60">
        <v>1274102</v>
      </c>
      <c r="O8" s="60">
        <v>203188</v>
      </c>
      <c r="P8" s="60">
        <v>181936</v>
      </c>
      <c r="Q8" s="60">
        <v>2631446</v>
      </c>
      <c r="R8" s="60">
        <v>3016570</v>
      </c>
      <c r="S8" s="60">
        <v>571015</v>
      </c>
      <c r="T8" s="60">
        <v>2669644</v>
      </c>
      <c r="U8" s="60">
        <v>2045273</v>
      </c>
      <c r="V8" s="60">
        <v>5285932</v>
      </c>
      <c r="W8" s="60">
        <v>9585211</v>
      </c>
      <c r="X8" s="60">
        <v>34332844</v>
      </c>
      <c r="Y8" s="60">
        <v>-24747633</v>
      </c>
      <c r="Z8" s="140">
        <v>-72.08</v>
      </c>
      <c r="AA8" s="62">
        <v>34332844</v>
      </c>
    </row>
    <row r="9" spans="1:27" ht="13.5">
      <c r="A9" s="135" t="s">
        <v>78</v>
      </c>
      <c r="B9" s="136"/>
      <c r="C9" s="153">
        <f aca="true" t="shared" si="1" ref="C9:Y9">SUM(C10:C14)</f>
        <v>33284451</v>
      </c>
      <c r="D9" s="153">
        <f>SUM(D10:D14)</f>
        <v>0</v>
      </c>
      <c r="E9" s="154">
        <f t="shared" si="1"/>
        <v>88117020</v>
      </c>
      <c r="F9" s="100">
        <f t="shared" si="1"/>
        <v>101930597</v>
      </c>
      <c r="G9" s="100">
        <f t="shared" si="1"/>
        <v>0</v>
      </c>
      <c r="H9" s="100">
        <f t="shared" si="1"/>
        <v>2304956</v>
      </c>
      <c r="I9" s="100">
        <f t="shared" si="1"/>
        <v>4057904</v>
      </c>
      <c r="J9" s="100">
        <f t="shared" si="1"/>
        <v>6362860</v>
      </c>
      <c r="K9" s="100">
        <f t="shared" si="1"/>
        <v>4088813</v>
      </c>
      <c r="L9" s="100">
        <f t="shared" si="1"/>
        <v>3168998</v>
      </c>
      <c r="M9" s="100">
        <f t="shared" si="1"/>
        <v>4362501</v>
      </c>
      <c r="N9" s="100">
        <f t="shared" si="1"/>
        <v>11620312</v>
      </c>
      <c r="O9" s="100">
        <f t="shared" si="1"/>
        <v>2827286</v>
      </c>
      <c r="P9" s="100">
        <f t="shared" si="1"/>
        <v>1702238</v>
      </c>
      <c r="Q9" s="100">
        <f t="shared" si="1"/>
        <v>3329583</v>
      </c>
      <c r="R9" s="100">
        <f t="shared" si="1"/>
        <v>7859107</v>
      </c>
      <c r="S9" s="100">
        <f t="shared" si="1"/>
        <v>-1392772</v>
      </c>
      <c r="T9" s="100">
        <f t="shared" si="1"/>
        <v>4976464</v>
      </c>
      <c r="U9" s="100">
        <f t="shared" si="1"/>
        <v>13236411</v>
      </c>
      <c r="V9" s="100">
        <f t="shared" si="1"/>
        <v>16820103</v>
      </c>
      <c r="W9" s="100">
        <f t="shared" si="1"/>
        <v>42662382</v>
      </c>
      <c r="X9" s="100">
        <f t="shared" si="1"/>
        <v>101930597</v>
      </c>
      <c r="Y9" s="100">
        <f t="shared" si="1"/>
        <v>-59268215</v>
      </c>
      <c r="Z9" s="137">
        <f>+IF(X9&lt;&gt;0,+(Y9/X9)*100,0)</f>
        <v>-58.145656696193</v>
      </c>
      <c r="AA9" s="102">
        <f>SUM(AA10:AA14)</f>
        <v>101930597</v>
      </c>
    </row>
    <row r="10" spans="1:27" ht="13.5">
      <c r="A10" s="138" t="s">
        <v>79</v>
      </c>
      <c r="B10" s="136"/>
      <c r="C10" s="155">
        <v>6674310</v>
      </c>
      <c r="D10" s="155"/>
      <c r="E10" s="156">
        <v>15000000</v>
      </c>
      <c r="F10" s="60">
        <v>29520997</v>
      </c>
      <c r="G10" s="60"/>
      <c r="H10" s="60">
        <v>348790</v>
      </c>
      <c r="I10" s="60">
        <v>648913</v>
      </c>
      <c r="J10" s="60">
        <v>997703</v>
      </c>
      <c r="K10" s="60">
        <v>430009</v>
      </c>
      <c r="L10" s="60">
        <v>746100</v>
      </c>
      <c r="M10" s="60">
        <v>1036530</v>
      </c>
      <c r="N10" s="60">
        <v>2212639</v>
      </c>
      <c r="O10" s="60">
        <v>683688</v>
      </c>
      <c r="P10" s="60">
        <v>540892</v>
      </c>
      <c r="Q10" s="60">
        <v>968927</v>
      </c>
      <c r="R10" s="60">
        <v>2193507</v>
      </c>
      <c r="S10" s="60">
        <v>656824</v>
      </c>
      <c r="T10" s="60">
        <v>1324765</v>
      </c>
      <c r="U10" s="60">
        <v>3385874</v>
      </c>
      <c r="V10" s="60">
        <v>5367463</v>
      </c>
      <c r="W10" s="60">
        <v>10771312</v>
      </c>
      <c r="X10" s="60">
        <v>29520997</v>
      </c>
      <c r="Y10" s="60">
        <v>-18749685</v>
      </c>
      <c r="Z10" s="140">
        <v>-63.51</v>
      </c>
      <c r="AA10" s="62">
        <v>29520997</v>
      </c>
    </row>
    <row r="11" spans="1:27" ht="13.5">
      <c r="A11" s="138" t="s">
        <v>80</v>
      </c>
      <c r="B11" s="136"/>
      <c r="C11" s="155">
        <v>1848624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>
        <v>85154</v>
      </c>
      <c r="Q11" s="60">
        <v>135484</v>
      </c>
      <c r="R11" s="60">
        <v>220638</v>
      </c>
      <c r="S11" s="60"/>
      <c r="T11" s="60">
        <v>396286</v>
      </c>
      <c r="U11" s="60">
        <v>226903</v>
      </c>
      <c r="V11" s="60">
        <v>623189</v>
      </c>
      <c r="W11" s="60">
        <v>843827</v>
      </c>
      <c r="X11" s="60"/>
      <c r="Y11" s="60">
        <v>843827</v>
      </c>
      <c r="Z11" s="140"/>
      <c r="AA11" s="62"/>
    </row>
    <row r="12" spans="1:27" ht="13.5">
      <c r="A12" s="138" t="s">
        <v>81</v>
      </c>
      <c r="B12" s="136"/>
      <c r="C12" s="155">
        <v>22480592</v>
      </c>
      <c r="D12" s="155"/>
      <c r="E12" s="156">
        <v>10128000</v>
      </c>
      <c r="F12" s="60">
        <v>16035347</v>
      </c>
      <c r="G12" s="60"/>
      <c r="H12" s="60"/>
      <c r="I12" s="60">
        <v>1442868</v>
      </c>
      <c r="J12" s="60">
        <v>1442868</v>
      </c>
      <c r="K12" s="60">
        <v>11110</v>
      </c>
      <c r="L12" s="60">
        <v>293838</v>
      </c>
      <c r="M12" s="60">
        <v>410950</v>
      </c>
      <c r="N12" s="60">
        <v>715898</v>
      </c>
      <c r="O12" s="60">
        <v>818891</v>
      </c>
      <c r="P12" s="60">
        <v>122890</v>
      </c>
      <c r="Q12" s="60">
        <v>1072721</v>
      </c>
      <c r="R12" s="60">
        <v>2014502</v>
      </c>
      <c r="S12" s="60">
        <v>13171</v>
      </c>
      <c r="T12" s="60">
        <v>1051284</v>
      </c>
      <c r="U12" s="60">
        <v>634922</v>
      </c>
      <c r="V12" s="60">
        <v>1699377</v>
      </c>
      <c r="W12" s="60">
        <v>5872645</v>
      </c>
      <c r="X12" s="60">
        <v>16035347</v>
      </c>
      <c r="Y12" s="60">
        <v>-10162702</v>
      </c>
      <c r="Z12" s="140">
        <v>-63.38</v>
      </c>
      <c r="AA12" s="62">
        <v>16035347</v>
      </c>
    </row>
    <row r="13" spans="1:27" ht="13.5">
      <c r="A13" s="138" t="s">
        <v>82</v>
      </c>
      <c r="B13" s="136"/>
      <c r="C13" s="155">
        <v>1444105</v>
      </c>
      <c r="D13" s="155"/>
      <c r="E13" s="156">
        <v>62989020</v>
      </c>
      <c r="F13" s="60">
        <v>56374253</v>
      </c>
      <c r="G13" s="60"/>
      <c r="H13" s="60">
        <v>1956166</v>
      </c>
      <c r="I13" s="60">
        <v>1966123</v>
      </c>
      <c r="J13" s="60">
        <v>3922289</v>
      </c>
      <c r="K13" s="60">
        <v>3647694</v>
      </c>
      <c r="L13" s="60">
        <v>2129060</v>
      </c>
      <c r="M13" s="60">
        <v>2915021</v>
      </c>
      <c r="N13" s="60">
        <v>8691775</v>
      </c>
      <c r="O13" s="60">
        <v>1324707</v>
      </c>
      <c r="P13" s="60">
        <v>953302</v>
      </c>
      <c r="Q13" s="60">
        <v>1152451</v>
      </c>
      <c r="R13" s="60">
        <v>3430460</v>
      </c>
      <c r="S13" s="60">
        <v>-2062767</v>
      </c>
      <c r="T13" s="60">
        <v>2204129</v>
      </c>
      <c r="U13" s="60">
        <v>8988712</v>
      </c>
      <c r="V13" s="60">
        <v>9130074</v>
      </c>
      <c r="W13" s="60">
        <v>25174598</v>
      </c>
      <c r="X13" s="60">
        <v>56374253</v>
      </c>
      <c r="Y13" s="60">
        <v>-31199655</v>
      </c>
      <c r="Z13" s="140">
        <v>-55.34</v>
      </c>
      <c r="AA13" s="62">
        <v>56374253</v>
      </c>
    </row>
    <row r="14" spans="1:27" ht="13.5">
      <c r="A14" s="138" t="s">
        <v>83</v>
      </c>
      <c r="B14" s="136"/>
      <c r="C14" s="157">
        <v>836820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77943600</v>
      </c>
      <c r="D15" s="153">
        <f>SUM(D16:D18)</f>
        <v>0</v>
      </c>
      <c r="E15" s="154">
        <f t="shared" si="2"/>
        <v>317920978</v>
      </c>
      <c r="F15" s="100">
        <f t="shared" si="2"/>
        <v>355816642</v>
      </c>
      <c r="G15" s="100">
        <f t="shared" si="2"/>
        <v>43682</v>
      </c>
      <c r="H15" s="100">
        <f t="shared" si="2"/>
        <v>2589796</v>
      </c>
      <c r="I15" s="100">
        <f t="shared" si="2"/>
        <v>7043564</v>
      </c>
      <c r="J15" s="100">
        <f t="shared" si="2"/>
        <v>9677042</v>
      </c>
      <c r="K15" s="100">
        <f t="shared" si="2"/>
        <v>9009871</v>
      </c>
      <c r="L15" s="100">
        <f t="shared" si="2"/>
        <v>6529652</v>
      </c>
      <c r="M15" s="100">
        <f t="shared" si="2"/>
        <v>13912607</v>
      </c>
      <c r="N15" s="100">
        <f t="shared" si="2"/>
        <v>29452130</v>
      </c>
      <c r="O15" s="100">
        <f t="shared" si="2"/>
        <v>3290516</v>
      </c>
      <c r="P15" s="100">
        <f t="shared" si="2"/>
        <v>11838571</v>
      </c>
      <c r="Q15" s="100">
        <f t="shared" si="2"/>
        <v>14827106</v>
      </c>
      <c r="R15" s="100">
        <f t="shared" si="2"/>
        <v>29956193</v>
      </c>
      <c r="S15" s="100">
        <f t="shared" si="2"/>
        <v>22316656</v>
      </c>
      <c r="T15" s="100">
        <f t="shared" si="2"/>
        <v>32884613</v>
      </c>
      <c r="U15" s="100">
        <f t="shared" si="2"/>
        <v>62471166</v>
      </c>
      <c r="V15" s="100">
        <f t="shared" si="2"/>
        <v>117672435</v>
      </c>
      <c r="W15" s="100">
        <f t="shared" si="2"/>
        <v>186757800</v>
      </c>
      <c r="X15" s="100">
        <f t="shared" si="2"/>
        <v>355816642</v>
      </c>
      <c r="Y15" s="100">
        <f t="shared" si="2"/>
        <v>-169058842</v>
      </c>
      <c r="Z15" s="137">
        <f>+IF(X15&lt;&gt;0,+(Y15/X15)*100,0)</f>
        <v>-47.512910315195434</v>
      </c>
      <c r="AA15" s="102">
        <f>SUM(AA16:AA18)</f>
        <v>355816642</v>
      </c>
    </row>
    <row r="16" spans="1:27" ht="13.5">
      <c r="A16" s="138" t="s">
        <v>85</v>
      </c>
      <c r="B16" s="136"/>
      <c r="C16" s="155">
        <v>23502976</v>
      </c>
      <c r="D16" s="155"/>
      <c r="E16" s="156">
        <v>192920978</v>
      </c>
      <c r="F16" s="60">
        <v>164827226</v>
      </c>
      <c r="G16" s="60"/>
      <c r="H16" s="60">
        <v>756060</v>
      </c>
      <c r="I16" s="60">
        <v>1730684</v>
      </c>
      <c r="J16" s="60">
        <v>2486744</v>
      </c>
      <c r="K16" s="60">
        <v>1122222</v>
      </c>
      <c r="L16" s="60">
        <v>1143600</v>
      </c>
      <c r="M16" s="60">
        <v>881605</v>
      </c>
      <c r="N16" s="60">
        <v>3147427</v>
      </c>
      <c r="O16" s="60">
        <v>628955</v>
      </c>
      <c r="P16" s="60">
        <v>1047740</v>
      </c>
      <c r="Q16" s="60">
        <v>729759</v>
      </c>
      <c r="R16" s="60">
        <v>2406454</v>
      </c>
      <c r="S16" s="60">
        <v>5528869</v>
      </c>
      <c r="T16" s="60">
        <v>22986763</v>
      </c>
      <c r="U16" s="60">
        <v>28384714</v>
      </c>
      <c r="V16" s="60">
        <v>56900346</v>
      </c>
      <c r="W16" s="60">
        <v>64940971</v>
      </c>
      <c r="X16" s="60">
        <v>164827226</v>
      </c>
      <c r="Y16" s="60">
        <v>-99886255</v>
      </c>
      <c r="Z16" s="140">
        <v>-60.6</v>
      </c>
      <c r="AA16" s="62">
        <v>164827226</v>
      </c>
    </row>
    <row r="17" spans="1:27" ht="13.5">
      <c r="A17" s="138" t="s">
        <v>86</v>
      </c>
      <c r="B17" s="136"/>
      <c r="C17" s="155">
        <v>53541528</v>
      </c>
      <c r="D17" s="155"/>
      <c r="E17" s="156">
        <v>120000000</v>
      </c>
      <c r="F17" s="60">
        <v>183546596</v>
      </c>
      <c r="G17" s="60">
        <v>43682</v>
      </c>
      <c r="H17" s="60">
        <v>1833736</v>
      </c>
      <c r="I17" s="60">
        <v>5312880</v>
      </c>
      <c r="J17" s="60">
        <v>7190298</v>
      </c>
      <c r="K17" s="60">
        <v>7887649</v>
      </c>
      <c r="L17" s="60">
        <v>5386052</v>
      </c>
      <c r="M17" s="60">
        <v>13031002</v>
      </c>
      <c r="N17" s="60">
        <v>26304703</v>
      </c>
      <c r="O17" s="60">
        <v>2661561</v>
      </c>
      <c r="P17" s="60">
        <v>10790831</v>
      </c>
      <c r="Q17" s="60">
        <v>14097347</v>
      </c>
      <c r="R17" s="60">
        <v>27549739</v>
      </c>
      <c r="S17" s="60">
        <v>16787787</v>
      </c>
      <c r="T17" s="60">
        <v>9897850</v>
      </c>
      <c r="U17" s="60">
        <v>34086452</v>
      </c>
      <c r="V17" s="60">
        <v>60772089</v>
      </c>
      <c r="W17" s="60">
        <v>121816829</v>
      </c>
      <c r="X17" s="60">
        <v>183546596</v>
      </c>
      <c r="Y17" s="60">
        <v>-61729767</v>
      </c>
      <c r="Z17" s="140">
        <v>-33.63</v>
      </c>
      <c r="AA17" s="62">
        <v>183546596</v>
      </c>
    </row>
    <row r="18" spans="1:27" ht="13.5">
      <c r="A18" s="138" t="s">
        <v>87</v>
      </c>
      <c r="B18" s="136"/>
      <c r="C18" s="155">
        <v>899096</v>
      </c>
      <c r="D18" s="155"/>
      <c r="E18" s="156">
        <v>5000000</v>
      </c>
      <c r="F18" s="60">
        <v>7442820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7442820</v>
      </c>
      <c r="Y18" s="60">
        <v>-7442820</v>
      </c>
      <c r="Z18" s="140">
        <v>-100</v>
      </c>
      <c r="AA18" s="62">
        <v>7442820</v>
      </c>
    </row>
    <row r="19" spans="1:27" ht="13.5">
      <c r="A19" s="135" t="s">
        <v>88</v>
      </c>
      <c r="B19" s="142"/>
      <c r="C19" s="153">
        <f aca="true" t="shared" si="3" ref="C19:Y19">SUM(C20:C23)</f>
        <v>125593081</v>
      </c>
      <c r="D19" s="153">
        <f>SUM(D20:D23)</f>
        <v>0</v>
      </c>
      <c r="E19" s="154">
        <f t="shared" si="3"/>
        <v>289259273</v>
      </c>
      <c r="F19" s="100">
        <f t="shared" si="3"/>
        <v>454611766</v>
      </c>
      <c r="G19" s="100">
        <f t="shared" si="3"/>
        <v>343788</v>
      </c>
      <c r="H19" s="100">
        <f t="shared" si="3"/>
        <v>6157636</v>
      </c>
      <c r="I19" s="100">
        <f t="shared" si="3"/>
        <v>15705039</v>
      </c>
      <c r="J19" s="100">
        <f t="shared" si="3"/>
        <v>22206463</v>
      </c>
      <c r="K19" s="100">
        <f t="shared" si="3"/>
        <v>14907150</v>
      </c>
      <c r="L19" s="100">
        <f t="shared" si="3"/>
        <v>27675002</v>
      </c>
      <c r="M19" s="100">
        <f t="shared" si="3"/>
        <v>24179919</v>
      </c>
      <c r="N19" s="100">
        <f t="shared" si="3"/>
        <v>66762071</v>
      </c>
      <c r="O19" s="100">
        <f t="shared" si="3"/>
        <v>11060833</v>
      </c>
      <c r="P19" s="100">
        <f t="shared" si="3"/>
        <v>12345376</v>
      </c>
      <c r="Q19" s="100">
        <f t="shared" si="3"/>
        <v>17526988</v>
      </c>
      <c r="R19" s="100">
        <f t="shared" si="3"/>
        <v>40933197</v>
      </c>
      <c r="S19" s="100">
        <f t="shared" si="3"/>
        <v>22124397</v>
      </c>
      <c r="T19" s="100">
        <f t="shared" si="3"/>
        <v>31489529</v>
      </c>
      <c r="U19" s="100">
        <f t="shared" si="3"/>
        <v>73855004</v>
      </c>
      <c r="V19" s="100">
        <f t="shared" si="3"/>
        <v>127468930</v>
      </c>
      <c r="W19" s="100">
        <f t="shared" si="3"/>
        <v>257370661</v>
      </c>
      <c r="X19" s="100">
        <f t="shared" si="3"/>
        <v>454611766</v>
      </c>
      <c r="Y19" s="100">
        <f t="shared" si="3"/>
        <v>-197241105</v>
      </c>
      <c r="Z19" s="137">
        <f>+IF(X19&lt;&gt;0,+(Y19/X19)*100,0)</f>
        <v>-43.386713620606116</v>
      </c>
      <c r="AA19" s="102">
        <f>SUM(AA20:AA23)</f>
        <v>454611766</v>
      </c>
    </row>
    <row r="20" spans="1:27" ht="13.5">
      <c r="A20" s="138" t="s">
        <v>89</v>
      </c>
      <c r="B20" s="136"/>
      <c r="C20" s="155">
        <v>35882065</v>
      </c>
      <c r="D20" s="155"/>
      <c r="E20" s="156">
        <v>77851023</v>
      </c>
      <c r="F20" s="60">
        <v>84732414</v>
      </c>
      <c r="G20" s="60"/>
      <c r="H20" s="60">
        <v>930578</v>
      </c>
      <c r="I20" s="60">
        <v>8189976</v>
      </c>
      <c r="J20" s="60">
        <v>9120554</v>
      </c>
      <c r="K20" s="60">
        <v>7689866</v>
      </c>
      <c r="L20" s="60">
        <v>1272066</v>
      </c>
      <c r="M20" s="60">
        <v>7971454</v>
      </c>
      <c r="N20" s="60">
        <v>16933386</v>
      </c>
      <c r="O20" s="60">
        <v>1487055</v>
      </c>
      <c r="P20" s="60">
        <v>5306327</v>
      </c>
      <c r="Q20" s="60">
        <v>10122632</v>
      </c>
      <c r="R20" s="60">
        <v>16916014</v>
      </c>
      <c r="S20" s="60">
        <v>2787331</v>
      </c>
      <c r="T20" s="60">
        <v>13197035</v>
      </c>
      <c r="U20" s="60">
        <v>17731918</v>
      </c>
      <c r="V20" s="60">
        <v>33716284</v>
      </c>
      <c r="W20" s="60">
        <v>76686238</v>
      </c>
      <c r="X20" s="60">
        <v>84732414</v>
      </c>
      <c r="Y20" s="60">
        <v>-8046176</v>
      </c>
      <c r="Z20" s="140">
        <v>-9.5</v>
      </c>
      <c r="AA20" s="62">
        <v>84732414</v>
      </c>
    </row>
    <row r="21" spans="1:27" ht="13.5">
      <c r="A21" s="138" t="s">
        <v>90</v>
      </c>
      <c r="B21" s="136"/>
      <c r="C21" s="155">
        <v>20585818</v>
      </c>
      <c r="D21" s="155"/>
      <c r="E21" s="156">
        <v>30800000</v>
      </c>
      <c r="F21" s="60">
        <v>58670278</v>
      </c>
      <c r="G21" s="60">
        <v>1858</v>
      </c>
      <c r="H21" s="60">
        <v>528406</v>
      </c>
      <c r="I21" s="60">
        <v>4527207</v>
      </c>
      <c r="J21" s="60">
        <v>5057471</v>
      </c>
      <c r="K21" s="60">
        <v>1610358</v>
      </c>
      <c r="L21" s="60">
        <v>4295677</v>
      </c>
      <c r="M21" s="60">
        <v>6177966</v>
      </c>
      <c r="N21" s="60">
        <v>12084001</v>
      </c>
      <c r="O21" s="60">
        <v>2277229</v>
      </c>
      <c r="P21" s="60">
        <v>2749803</v>
      </c>
      <c r="Q21" s="60">
        <v>2219580</v>
      </c>
      <c r="R21" s="60">
        <v>7246612</v>
      </c>
      <c r="S21" s="60">
        <v>5612049</v>
      </c>
      <c r="T21" s="60">
        <v>11976990</v>
      </c>
      <c r="U21" s="60">
        <v>24946720</v>
      </c>
      <c r="V21" s="60">
        <v>42535759</v>
      </c>
      <c r="W21" s="60">
        <v>66923843</v>
      </c>
      <c r="X21" s="60">
        <v>58670278</v>
      </c>
      <c r="Y21" s="60">
        <v>8253565</v>
      </c>
      <c r="Z21" s="140">
        <v>14.07</v>
      </c>
      <c r="AA21" s="62">
        <v>58670278</v>
      </c>
    </row>
    <row r="22" spans="1:27" ht="13.5">
      <c r="A22" s="138" t="s">
        <v>91</v>
      </c>
      <c r="B22" s="136"/>
      <c r="C22" s="157">
        <v>63928406</v>
      </c>
      <c r="D22" s="157"/>
      <c r="E22" s="158">
        <v>177608250</v>
      </c>
      <c r="F22" s="159">
        <v>231329854</v>
      </c>
      <c r="G22" s="159">
        <v>341930</v>
      </c>
      <c r="H22" s="159">
        <v>4698652</v>
      </c>
      <c r="I22" s="159">
        <v>2335586</v>
      </c>
      <c r="J22" s="159">
        <v>7376168</v>
      </c>
      <c r="K22" s="159">
        <v>5606926</v>
      </c>
      <c r="L22" s="159">
        <v>7658584</v>
      </c>
      <c r="M22" s="159">
        <v>10030499</v>
      </c>
      <c r="N22" s="159">
        <v>23296009</v>
      </c>
      <c r="O22" s="159">
        <v>7277835</v>
      </c>
      <c r="P22" s="159">
        <v>4289246</v>
      </c>
      <c r="Q22" s="159">
        <v>5184776</v>
      </c>
      <c r="R22" s="159">
        <v>16751857</v>
      </c>
      <c r="S22" s="159">
        <v>13722442</v>
      </c>
      <c r="T22" s="159">
        <v>6313444</v>
      </c>
      <c r="U22" s="159">
        <v>31153574</v>
      </c>
      <c r="V22" s="159">
        <v>51189460</v>
      </c>
      <c r="W22" s="159">
        <v>98613494</v>
      </c>
      <c r="X22" s="159">
        <v>231329854</v>
      </c>
      <c r="Y22" s="159">
        <v>-132716360</v>
      </c>
      <c r="Z22" s="141">
        <v>-57.37</v>
      </c>
      <c r="AA22" s="225">
        <v>231329854</v>
      </c>
    </row>
    <row r="23" spans="1:27" ht="13.5">
      <c r="A23" s="138" t="s">
        <v>92</v>
      </c>
      <c r="B23" s="136"/>
      <c r="C23" s="155">
        <v>5196792</v>
      </c>
      <c r="D23" s="155"/>
      <c r="E23" s="156">
        <v>3000000</v>
      </c>
      <c r="F23" s="60">
        <v>79879220</v>
      </c>
      <c r="G23" s="60"/>
      <c r="H23" s="60"/>
      <c r="I23" s="60">
        <v>652270</v>
      </c>
      <c r="J23" s="60">
        <v>652270</v>
      </c>
      <c r="K23" s="60"/>
      <c r="L23" s="60">
        <v>14448675</v>
      </c>
      <c r="M23" s="60"/>
      <c r="N23" s="60">
        <v>14448675</v>
      </c>
      <c r="O23" s="60">
        <v>18714</v>
      </c>
      <c r="P23" s="60"/>
      <c r="Q23" s="60"/>
      <c r="R23" s="60">
        <v>18714</v>
      </c>
      <c r="S23" s="60">
        <v>2575</v>
      </c>
      <c r="T23" s="60">
        <v>2060</v>
      </c>
      <c r="U23" s="60">
        <v>22792</v>
      </c>
      <c r="V23" s="60">
        <v>27427</v>
      </c>
      <c r="W23" s="60">
        <v>15147086</v>
      </c>
      <c r="X23" s="60">
        <v>79879220</v>
      </c>
      <c r="Y23" s="60">
        <v>-64732134</v>
      </c>
      <c r="Z23" s="140">
        <v>-81.04</v>
      </c>
      <c r="AA23" s="62">
        <v>79879220</v>
      </c>
    </row>
    <row r="24" spans="1:27" ht="13.5">
      <c r="A24" s="135" t="s">
        <v>93</v>
      </c>
      <c r="B24" s="142"/>
      <c r="C24" s="153">
        <v>355406</v>
      </c>
      <c r="D24" s="153"/>
      <c r="E24" s="154">
        <v>9100000</v>
      </c>
      <c r="F24" s="100">
        <v>12805274</v>
      </c>
      <c r="G24" s="100"/>
      <c r="H24" s="100"/>
      <c r="I24" s="100"/>
      <c r="J24" s="100"/>
      <c r="K24" s="100"/>
      <c r="L24" s="100">
        <v>361800</v>
      </c>
      <c r="M24" s="100"/>
      <c r="N24" s="100">
        <v>361800</v>
      </c>
      <c r="O24" s="100"/>
      <c r="P24" s="100">
        <v>601378</v>
      </c>
      <c r="Q24" s="100"/>
      <c r="R24" s="100">
        <v>601378</v>
      </c>
      <c r="S24" s="100"/>
      <c r="T24" s="100"/>
      <c r="U24" s="100">
        <v>59374</v>
      </c>
      <c r="V24" s="100">
        <v>59374</v>
      </c>
      <c r="W24" s="100">
        <v>1022552</v>
      </c>
      <c r="X24" s="100">
        <v>12805274</v>
      </c>
      <c r="Y24" s="100">
        <v>-11782722</v>
      </c>
      <c r="Z24" s="137">
        <v>-92.01</v>
      </c>
      <c r="AA24" s="102">
        <v>12805274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270779606</v>
      </c>
      <c r="D25" s="217">
        <f>+D5+D9+D15+D19+D24</f>
        <v>0</v>
      </c>
      <c r="E25" s="230">
        <f t="shared" si="4"/>
        <v>749097271</v>
      </c>
      <c r="F25" s="219">
        <f t="shared" si="4"/>
        <v>978103348</v>
      </c>
      <c r="G25" s="219">
        <f t="shared" si="4"/>
        <v>387470</v>
      </c>
      <c r="H25" s="219">
        <f t="shared" si="4"/>
        <v>11259795</v>
      </c>
      <c r="I25" s="219">
        <f t="shared" si="4"/>
        <v>26783542</v>
      </c>
      <c r="J25" s="219">
        <f t="shared" si="4"/>
        <v>38430807</v>
      </c>
      <c r="K25" s="219">
        <f t="shared" si="4"/>
        <v>27933525</v>
      </c>
      <c r="L25" s="219">
        <f t="shared" si="4"/>
        <v>38075092</v>
      </c>
      <c r="M25" s="219">
        <f t="shared" si="4"/>
        <v>44903315</v>
      </c>
      <c r="N25" s="219">
        <f t="shared" si="4"/>
        <v>110911932</v>
      </c>
      <c r="O25" s="219">
        <f t="shared" si="4"/>
        <v>17381823</v>
      </c>
      <c r="P25" s="219">
        <f t="shared" si="4"/>
        <v>26736528</v>
      </c>
      <c r="Q25" s="219">
        <f t="shared" si="4"/>
        <v>38652117</v>
      </c>
      <c r="R25" s="219">
        <f t="shared" si="4"/>
        <v>82770468</v>
      </c>
      <c r="S25" s="219">
        <f t="shared" si="4"/>
        <v>43101097</v>
      </c>
      <c r="T25" s="219">
        <f t="shared" si="4"/>
        <v>72536955</v>
      </c>
      <c r="U25" s="219">
        <f t="shared" si="4"/>
        <v>151997679</v>
      </c>
      <c r="V25" s="219">
        <f t="shared" si="4"/>
        <v>267635731</v>
      </c>
      <c r="W25" s="219">
        <f t="shared" si="4"/>
        <v>499748938</v>
      </c>
      <c r="X25" s="219">
        <f t="shared" si="4"/>
        <v>978103348</v>
      </c>
      <c r="Y25" s="219">
        <f t="shared" si="4"/>
        <v>-478354410</v>
      </c>
      <c r="Z25" s="231">
        <f>+IF(X25&lt;&gt;0,+(Y25/X25)*100,0)</f>
        <v>-48.90632579656603</v>
      </c>
      <c r="AA25" s="232">
        <f>+AA5+AA9+AA15+AA19+AA24</f>
        <v>978103348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180823580</v>
      </c>
      <c r="D28" s="155"/>
      <c r="E28" s="156">
        <v>609847828</v>
      </c>
      <c r="F28" s="60">
        <v>813406857</v>
      </c>
      <c r="G28" s="60">
        <v>387470</v>
      </c>
      <c r="H28" s="60">
        <v>10486488</v>
      </c>
      <c r="I28" s="60">
        <v>19856874</v>
      </c>
      <c r="J28" s="60">
        <v>30730832</v>
      </c>
      <c r="K28" s="60">
        <v>26343248</v>
      </c>
      <c r="L28" s="60">
        <v>21904156</v>
      </c>
      <c r="M28" s="60">
        <v>38849083</v>
      </c>
      <c r="N28" s="60">
        <v>87096487</v>
      </c>
      <c r="O28" s="60">
        <v>16574730</v>
      </c>
      <c r="P28" s="60">
        <v>20126124</v>
      </c>
      <c r="Q28" s="60">
        <v>25663628</v>
      </c>
      <c r="R28" s="60">
        <v>62364482</v>
      </c>
      <c r="S28" s="60">
        <v>39267967</v>
      </c>
      <c r="T28" s="60">
        <v>63339270</v>
      </c>
      <c r="U28" s="60">
        <v>135712182</v>
      </c>
      <c r="V28" s="60">
        <v>238319419</v>
      </c>
      <c r="W28" s="60">
        <v>418511220</v>
      </c>
      <c r="X28" s="60">
        <v>813406857</v>
      </c>
      <c r="Y28" s="60">
        <v>-394895637</v>
      </c>
      <c r="Z28" s="140">
        <v>-48.55</v>
      </c>
      <c r="AA28" s="155">
        <v>813406857</v>
      </c>
    </row>
    <row r="29" spans="1:27" ht="13.5">
      <c r="A29" s="234" t="s">
        <v>134</v>
      </c>
      <c r="B29" s="136"/>
      <c r="C29" s="155">
        <v>6010370</v>
      </c>
      <c r="D29" s="155"/>
      <c r="E29" s="156">
        <v>19170420</v>
      </c>
      <c r="F29" s="60">
        <v>20661300</v>
      </c>
      <c r="G29" s="60"/>
      <c r="H29" s="60">
        <v>565900</v>
      </c>
      <c r="I29" s="60">
        <v>1958383</v>
      </c>
      <c r="J29" s="60">
        <v>2524283</v>
      </c>
      <c r="K29" s="60">
        <v>102059</v>
      </c>
      <c r="L29" s="60"/>
      <c r="M29" s="60"/>
      <c r="N29" s="60">
        <v>102059</v>
      </c>
      <c r="O29" s="60"/>
      <c r="P29" s="60">
        <v>221129</v>
      </c>
      <c r="Q29" s="60"/>
      <c r="R29" s="60">
        <v>221129</v>
      </c>
      <c r="S29" s="60"/>
      <c r="T29" s="60"/>
      <c r="U29" s="60">
        <v>241218</v>
      </c>
      <c r="V29" s="60">
        <v>241218</v>
      </c>
      <c r="W29" s="60">
        <v>3088689</v>
      </c>
      <c r="X29" s="60">
        <v>20661300</v>
      </c>
      <c r="Y29" s="60">
        <v>-17572611</v>
      </c>
      <c r="Z29" s="140">
        <v>-85.05</v>
      </c>
      <c r="AA29" s="62">
        <v>20661300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186833950</v>
      </c>
      <c r="D32" s="210">
        <f>SUM(D28:D31)</f>
        <v>0</v>
      </c>
      <c r="E32" s="211">
        <f t="shared" si="5"/>
        <v>629018248</v>
      </c>
      <c r="F32" s="77">
        <f t="shared" si="5"/>
        <v>834068157</v>
      </c>
      <c r="G32" s="77">
        <f t="shared" si="5"/>
        <v>387470</v>
      </c>
      <c r="H32" s="77">
        <f t="shared" si="5"/>
        <v>11052388</v>
      </c>
      <c r="I32" s="77">
        <f t="shared" si="5"/>
        <v>21815257</v>
      </c>
      <c r="J32" s="77">
        <f t="shared" si="5"/>
        <v>33255115</v>
      </c>
      <c r="K32" s="77">
        <f t="shared" si="5"/>
        <v>26445307</v>
      </c>
      <c r="L32" s="77">
        <f t="shared" si="5"/>
        <v>21904156</v>
      </c>
      <c r="M32" s="77">
        <f t="shared" si="5"/>
        <v>38849083</v>
      </c>
      <c r="N32" s="77">
        <f t="shared" si="5"/>
        <v>87198546</v>
      </c>
      <c r="O32" s="77">
        <f t="shared" si="5"/>
        <v>16574730</v>
      </c>
      <c r="P32" s="77">
        <f t="shared" si="5"/>
        <v>20347253</v>
      </c>
      <c r="Q32" s="77">
        <f t="shared" si="5"/>
        <v>25663628</v>
      </c>
      <c r="R32" s="77">
        <f t="shared" si="5"/>
        <v>62585611</v>
      </c>
      <c r="S32" s="77">
        <f t="shared" si="5"/>
        <v>39267967</v>
      </c>
      <c r="T32" s="77">
        <f t="shared" si="5"/>
        <v>63339270</v>
      </c>
      <c r="U32" s="77">
        <f t="shared" si="5"/>
        <v>135953400</v>
      </c>
      <c r="V32" s="77">
        <f t="shared" si="5"/>
        <v>238560637</v>
      </c>
      <c r="W32" s="77">
        <f t="shared" si="5"/>
        <v>421599909</v>
      </c>
      <c r="X32" s="77">
        <f t="shared" si="5"/>
        <v>834068157</v>
      </c>
      <c r="Y32" s="77">
        <f t="shared" si="5"/>
        <v>-412468248</v>
      </c>
      <c r="Z32" s="212">
        <f>+IF(X32&lt;&gt;0,+(Y32/X32)*100,0)</f>
        <v>-49.45258304592007</v>
      </c>
      <c r="AA32" s="79">
        <f>SUM(AA28:AA31)</f>
        <v>834068157</v>
      </c>
    </row>
    <row r="33" spans="1:27" ht="13.5">
      <c r="A33" s="237" t="s">
        <v>51</v>
      </c>
      <c r="B33" s="136" t="s">
        <v>137</v>
      </c>
      <c r="C33" s="155">
        <v>730096</v>
      </c>
      <c r="D33" s="155"/>
      <c r="E33" s="156"/>
      <c r="F33" s="60">
        <v>2450976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>
        <v>2575</v>
      </c>
      <c r="T33" s="60">
        <v>2060</v>
      </c>
      <c r="U33" s="60">
        <v>6169</v>
      </c>
      <c r="V33" s="60">
        <v>10804</v>
      </c>
      <c r="W33" s="60">
        <v>10804</v>
      </c>
      <c r="X33" s="60">
        <v>2450976</v>
      </c>
      <c r="Y33" s="60">
        <v>-2440172</v>
      </c>
      <c r="Z33" s="140">
        <v>-99.56</v>
      </c>
      <c r="AA33" s="62">
        <v>2450976</v>
      </c>
    </row>
    <row r="34" spans="1:27" ht="13.5">
      <c r="A34" s="237" t="s">
        <v>52</v>
      </c>
      <c r="B34" s="136" t="s">
        <v>138</v>
      </c>
      <c r="C34" s="155">
        <v>17673632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>
        <v>2350</v>
      </c>
      <c r="Q34" s="60">
        <v>6853322</v>
      </c>
      <c r="R34" s="60">
        <v>6855672</v>
      </c>
      <c r="S34" s="60">
        <v>643791</v>
      </c>
      <c r="T34" s="60">
        <v>536433</v>
      </c>
      <c r="U34" s="60">
        <v>9936287</v>
      </c>
      <c r="V34" s="60">
        <v>11116511</v>
      </c>
      <c r="W34" s="60">
        <v>17972183</v>
      </c>
      <c r="X34" s="60"/>
      <c r="Y34" s="60">
        <v>17972183</v>
      </c>
      <c r="Z34" s="140"/>
      <c r="AA34" s="62"/>
    </row>
    <row r="35" spans="1:27" ht="13.5">
      <c r="A35" s="237" t="s">
        <v>53</v>
      </c>
      <c r="B35" s="136"/>
      <c r="C35" s="155">
        <v>65541928</v>
      </c>
      <c r="D35" s="155"/>
      <c r="E35" s="156">
        <v>120079023</v>
      </c>
      <c r="F35" s="60">
        <v>141584215</v>
      </c>
      <c r="G35" s="60"/>
      <c r="H35" s="60">
        <v>207407</v>
      </c>
      <c r="I35" s="60">
        <v>4968285</v>
      </c>
      <c r="J35" s="60">
        <v>5175692</v>
      </c>
      <c r="K35" s="60">
        <v>1488218</v>
      </c>
      <c r="L35" s="60">
        <v>16170936</v>
      </c>
      <c r="M35" s="60">
        <v>6054232</v>
      </c>
      <c r="N35" s="60">
        <v>23713386</v>
      </c>
      <c r="O35" s="60">
        <v>807093</v>
      </c>
      <c r="P35" s="60">
        <v>6386925</v>
      </c>
      <c r="Q35" s="60">
        <v>6135167</v>
      </c>
      <c r="R35" s="60">
        <v>13329185</v>
      </c>
      <c r="S35" s="60">
        <v>3186764</v>
      </c>
      <c r="T35" s="60">
        <v>8659192</v>
      </c>
      <c r="U35" s="60">
        <v>6101823</v>
      </c>
      <c r="V35" s="60">
        <v>17947779</v>
      </c>
      <c r="W35" s="60">
        <v>60166042</v>
      </c>
      <c r="X35" s="60">
        <v>141584215</v>
      </c>
      <c r="Y35" s="60">
        <v>-81418173</v>
      </c>
      <c r="Z35" s="140">
        <v>-57.51</v>
      </c>
      <c r="AA35" s="62">
        <v>141584215</v>
      </c>
    </row>
    <row r="36" spans="1:27" ht="13.5">
      <c r="A36" s="238" t="s">
        <v>139</v>
      </c>
      <c r="B36" s="149"/>
      <c r="C36" s="222">
        <f aca="true" t="shared" si="6" ref="C36:Y36">SUM(C32:C35)</f>
        <v>270779606</v>
      </c>
      <c r="D36" s="222">
        <f>SUM(D32:D35)</f>
        <v>0</v>
      </c>
      <c r="E36" s="218">
        <f t="shared" si="6"/>
        <v>749097271</v>
      </c>
      <c r="F36" s="220">
        <f t="shared" si="6"/>
        <v>978103348</v>
      </c>
      <c r="G36" s="220">
        <f t="shared" si="6"/>
        <v>387470</v>
      </c>
      <c r="H36" s="220">
        <f t="shared" si="6"/>
        <v>11259795</v>
      </c>
      <c r="I36" s="220">
        <f t="shared" si="6"/>
        <v>26783542</v>
      </c>
      <c r="J36" s="220">
        <f t="shared" si="6"/>
        <v>38430807</v>
      </c>
      <c r="K36" s="220">
        <f t="shared" si="6"/>
        <v>27933525</v>
      </c>
      <c r="L36" s="220">
        <f t="shared" si="6"/>
        <v>38075092</v>
      </c>
      <c r="M36" s="220">
        <f t="shared" si="6"/>
        <v>44903315</v>
      </c>
      <c r="N36" s="220">
        <f t="shared" si="6"/>
        <v>110911932</v>
      </c>
      <c r="O36" s="220">
        <f t="shared" si="6"/>
        <v>17381823</v>
      </c>
      <c r="P36" s="220">
        <f t="shared" si="6"/>
        <v>26736528</v>
      </c>
      <c r="Q36" s="220">
        <f t="shared" si="6"/>
        <v>38652117</v>
      </c>
      <c r="R36" s="220">
        <f t="shared" si="6"/>
        <v>82770468</v>
      </c>
      <c r="S36" s="220">
        <f t="shared" si="6"/>
        <v>43101097</v>
      </c>
      <c r="T36" s="220">
        <f t="shared" si="6"/>
        <v>72536955</v>
      </c>
      <c r="U36" s="220">
        <f t="shared" si="6"/>
        <v>151997679</v>
      </c>
      <c r="V36" s="220">
        <f t="shared" si="6"/>
        <v>267635731</v>
      </c>
      <c r="W36" s="220">
        <f t="shared" si="6"/>
        <v>499748938</v>
      </c>
      <c r="X36" s="220">
        <f t="shared" si="6"/>
        <v>978103348</v>
      </c>
      <c r="Y36" s="220">
        <f t="shared" si="6"/>
        <v>-478354410</v>
      </c>
      <c r="Z36" s="221">
        <f>+IF(X36&lt;&gt;0,+(Y36/X36)*100,0)</f>
        <v>-48.90632579656603</v>
      </c>
      <c r="AA36" s="239">
        <f>SUM(AA32:AA35)</f>
        <v>978103348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58136631</v>
      </c>
      <c r="D6" s="155"/>
      <c r="E6" s="59">
        <v>80000000</v>
      </c>
      <c r="F6" s="60">
        <v>80000000</v>
      </c>
      <c r="G6" s="60">
        <v>97563887</v>
      </c>
      <c r="H6" s="60">
        <v>60445487</v>
      </c>
      <c r="I6" s="60">
        <v>138411640</v>
      </c>
      <c r="J6" s="60">
        <v>138411640</v>
      </c>
      <c r="K6" s="60">
        <v>133105526</v>
      </c>
      <c r="L6" s="60">
        <v>107137462</v>
      </c>
      <c r="M6" s="60">
        <v>151387044</v>
      </c>
      <c r="N6" s="60">
        <v>151387044</v>
      </c>
      <c r="O6" s="60">
        <v>72142907</v>
      </c>
      <c r="P6" s="60">
        <v>137073761</v>
      </c>
      <c r="Q6" s="60">
        <v>691151199</v>
      </c>
      <c r="R6" s="60">
        <v>691151199</v>
      </c>
      <c r="S6" s="60">
        <v>47264273</v>
      </c>
      <c r="T6" s="60">
        <v>33822191</v>
      </c>
      <c r="U6" s="60">
        <v>182567054</v>
      </c>
      <c r="V6" s="60">
        <v>182567054</v>
      </c>
      <c r="W6" s="60">
        <v>182567054</v>
      </c>
      <c r="X6" s="60">
        <v>80000000</v>
      </c>
      <c r="Y6" s="60">
        <v>102567054</v>
      </c>
      <c r="Z6" s="140">
        <v>128.21</v>
      </c>
      <c r="AA6" s="62">
        <v>80000000</v>
      </c>
    </row>
    <row r="7" spans="1:27" ht="13.5">
      <c r="A7" s="249" t="s">
        <v>144</v>
      </c>
      <c r="B7" s="182"/>
      <c r="C7" s="155">
        <v>1464211075</v>
      </c>
      <c r="D7" s="155"/>
      <c r="E7" s="59">
        <v>768528000</v>
      </c>
      <c r="F7" s="60">
        <v>698388000</v>
      </c>
      <c r="G7" s="60">
        <v>1663697666</v>
      </c>
      <c r="H7" s="60">
        <v>1721490309</v>
      </c>
      <c r="I7" s="60">
        <v>1599347053</v>
      </c>
      <c r="J7" s="60">
        <v>1599347053</v>
      </c>
      <c r="K7" s="60">
        <v>1594059469</v>
      </c>
      <c r="L7" s="60">
        <v>1708586859</v>
      </c>
      <c r="M7" s="60">
        <v>1875114196</v>
      </c>
      <c r="N7" s="60">
        <v>1875114196</v>
      </c>
      <c r="O7" s="60">
        <v>1935778136</v>
      </c>
      <c r="P7" s="60">
        <v>2121675043</v>
      </c>
      <c r="Q7" s="60">
        <v>1854957219</v>
      </c>
      <c r="R7" s="60">
        <v>1854957219</v>
      </c>
      <c r="S7" s="60">
        <v>2105214872</v>
      </c>
      <c r="T7" s="60">
        <v>1980865958</v>
      </c>
      <c r="U7" s="60">
        <v>1690351685</v>
      </c>
      <c r="V7" s="60">
        <v>1690351685</v>
      </c>
      <c r="W7" s="60">
        <v>1690351685</v>
      </c>
      <c r="X7" s="60">
        <v>698388000</v>
      </c>
      <c r="Y7" s="60">
        <v>991963685</v>
      </c>
      <c r="Z7" s="140">
        <v>142.04</v>
      </c>
      <c r="AA7" s="62">
        <v>698388000</v>
      </c>
    </row>
    <row r="8" spans="1:27" ht="13.5">
      <c r="A8" s="249" t="s">
        <v>145</v>
      </c>
      <c r="B8" s="182"/>
      <c r="C8" s="155">
        <v>466080054</v>
      </c>
      <c r="D8" s="155"/>
      <c r="E8" s="59">
        <v>356021000</v>
      </c>
      <c r="F8" s="60">
        <v>356021054</v>
      </c>
      <c r="G8" s="60">
        <v>504536575</v>
      </c>
      <c r="H8" s="60">
        <v>463969523</v>
      </c>
      <c r="I8" s="60">
        <v>458289493</v>
      </c>
      <c r="J8" s="60">
        <v>458289493</v>
      </c>
      <c r="K8" s="60">
        <v>450122979</v>
      </c>
      <c r="L8" s="60">
        <v>453137816</v>
      </c>
      <c r="M8" s="60">
        <v>449353733</v>
      </c>
      <c r="N8" s="60">
        <v>449353733</v>
      </c>
      <c r="O8" s="60">
        <v>448672018</v>
      </c>
      <c r="P8" s="60">
        <v>445790745</v>
      </c>
      <c r="Q8" s="60">
        <v>475723364</v>
      </c>
      <c r="R8" s="60">
        <v>475723364</v>
      </c>
      <c r="S8" s="60">
        <v>432418345</v>
      </c>
      <c r="T8" s="60">
        <v>451881684</v>
      </c>
      <c r="U8" s="60">
        <v>342144200</v>
      </c>
      <c r="V8" s="60">
        <v>342144200</v>
      </c>
      <c r="W8" s="60">
        <v>342144200</v>
      </c>
      <c r="X8" s="60">
        <v>356021054</v>
      </c>
      <c r="Y8" s="60">
        <v>-13876854</v>
      </c>
      <c r="Z8" s="140">
        <v>-3.9</v>
      </c>
      <c r="AA8" s="62">
        <v>356021054</v>
      </c>
    </row>
    <row r="9" spans="1:27" ht="13.5">
      <c r="A9" s="249" t="s">
        <v>146</v>
      </c>
      <c r="B9" s="182"/>
      <c r="C9" s="155">
        <v>36675689</v>
      </c>
      <c r="D9" s="155"/>
      <c r="E9" s="59">
        <v>132820000</v>
      </c>
      <c r="F9" s="60">
        <v>132820000</v>
      </c>
      <c r="G9" s="60">
        <v>77037755</v>
      </c>
      <c r="H9" s="60">
        <v>83704114</v>
      </c>
      <c r="I9" s="60">
        <v>117011931</v>
      </c>
      <c r="J9" s="60">
        <v>117011931</v>
      </c>
      <c r="K9" s="60">
        <v>110426969</v>
      </c>
      <c r="L9" s="60">
        <v>112073247</v>
      </c>
      <c r="M9" s="60">
        <v>118108648</v>
      </c>
      <c r="N9" s="60">
        <v>118108648</v>
      </c>
      <c r="O9" s="60">
        <v>73676413</v>
      </c>
      <c r="P9" s="60">
        <v>62859188</v>
      </c>
      <c r="Q9" s="60">
        <v>70586494</v>
      </c>
      <c r="R9" s="60">
        <v>70586494</v>
      </c>
      <c r="S9" s="60">
        <v>109134679</v>
      </c>
      <c r="T9" s="60">
        <v>106762651</v>
      </c>
      <c r="U9" s="60">
        <v>130925054</v>
      </c>
      <c r="V9" s="60">
        <v>130925054</v>
      </c>
      <c r="W9" s="60">
        <v>130925054</v>
      </c>
      <c r="X9" s="60">
        <v>132820000</v>
      </c>
      <c r="Y9" s="60">
        <v>-1894946</v>
      </c>
      <c r="Z9" s="140">
        <v>-1.43</v>
      </c>
      <c r="AA9" s="62">
        <v>132820000</v>
      </c>
    </row>
    <row r="10" spans="1:27" ht="13.5">
      <c r="A10" s="249" t="s">
        <v>147</v>
      </c>
      <c r="B10" s="182"/>
      <c r="C10" s="155">
        <v>13098</v>
      </c>
      <c r="D10" s="155"/>
      <c r="E10" s="59">
        <v>10000</v>
      </c>
      <c r="F10" s="60">
        <v>10000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10000</v>
      </c>
      <c r="Y10" s="159">
        <v>-10000</v>
      </c>
      <c r="Z10" s="141">
        <v>-100</v>
      </c>
      <c r="AA10" s="225">
        <v>10000</v>
      </c>
    </row>
    <row r="11" spans="1:27" ht="13.5">
      <c r="A11" s="249" t="s">
        <v>148</v>
      </c>
      <c r="B11" s="182"/>
      <c r="C11" s="155">
        <v>117116161</v>
      </c>
      <c r="D11" s="155"/>
      <c r="E11" s="59">
        <v>172320000</v>
      </c>
      <c r="F11" s="60">
        <v>172320000</v>
      </c>
      <c r="G11" s="60">
        <v>131364877</v>
      </c>
      <c r="H11" s="60">
        <v>115744366</v>
      </c>
      <c r="I11" s="60">
        <v>117663450</v>
      </c>
      <c r="J11" s="60">
        <v>117663450</v>
      </c>
      <c r="K11" s="60">
        <v>120123225</v>
      </c>
      <c r="L11" s="60">
        <v>121613624</v>
      </c>
      <c r="M11" s="60">
        <v>124099037</v>
      </c>
      <c r="N11" s="60">
        <v>124099037</v>
      </c>
      <c r="O11" s="60">
        <v>127510414</v>
      </c>
      <c r="P11" s="60">
        <v>125300566</v>
      </c>
      <c r="Q11" s="60">
        <v>128962354</v>
      </c>
      <c r="R11" s="60">
        <v>128962354</v>
      </c>
      <c r="S11" s="60">
        <v>121885189</v>
      </c>
      <c r="T11" s="60">
        <v>121281850</v>
      </c>
      <c r="U11" s="60">
        <v>104916853</v>
      </c>
      <c r="V11" s="60">
        <v>104916853</v>
      </c>
      <c r="W11" s="60">
        <v>104916853</v>
      </c>
      <c r="X11" s="60">
        <v>172320000</v>
      </c>
      <c r="Y11" s="60">
        <v>-67403147</v>
      </c>
      <c r="Z11" s="140">
        <v>-39.12</v>
      </c>
      <c r="AA11" s="62">
        <v>172320000</v>
      </c>
    </row>
    <row r="12" spans="1:27" ht="13.5">
      <c r="A12" s="250" t="s">
        <v>56</v>
      </c>
      <c r="B12" s="251"/>
      <c r="C12" s="168">
        <f aca="true" t="shared" si="0" ref="C12:Y12">SUM(C6:C11)</f>
        <v>2142232708</v>
      </c>
      <c r="D12" s="168">
        <f>SUM(D6:D11)</f>
        <v>0</v>
      </c>
      <c r="E12" s="72">
        <f t="shared" si="0"/>
        <v>1509699000</v>
      </c>
      <c r="F12" s="73">
        <f t="shared" si="0"/>
        <v>1439559054</v>
      </c>
      <c r="G12" s="73">
        <f t="shared" si="0"/>
        <v>2474200760</v>
      </c>
      <c r="H12" s="73">
        <f t="shared" si="0"/>
        <v>2445353799</v>
      </c>
      <c r="I12" s="73">
        <f t="shared" si="0"/>
        <v>2430723567</v>
      </c>
      <c r="J12" s="73">
        <f t="shared" si="0"/>
        <v>2430723567</v>
      </c>
      <c r="K12" s="73">
        <f t="shared" si="0"/>
        <v>2407838168</v>
      </c>
      <c r="L12" s="73">
        <f t="shared" si="0"/>
        <v>2502549008</v>
      </c>
      <c r="M12" s="73">
        <f t="shared" si="0"/>
        <v>2718062658</v>
      </c>
      <c r="N12" s="73">
        <f t="shared" si="0"/>
        <v>2718062658</v>
      </c>
      <c r="O12" s="73">
        <f t="shared" si="0"/>
        <v>2657779888</v>
      </c>
      <c r="P12" s="73">
        <f t="shared" si="0"/>
        <v>2892699303</v>
      </c>
      <c r="Q12" s="73">
        <f t="shared" si="0"/>
        <v>3221380630</v>
      </c>
      <c r="R12" s="73">
        <f t="shared" si="0"/>
        <v>3221380630</v>
      </c>
      <c r="S12" s="73">
        <f t="shared" si="0"/>
        <v>2815917358</v>
      </c>
      <c r="T12" s="73">
        <f t="shared" si="0"/>
        <v>2694614334</v>
      </c>
      <c r="U12" s="73">
        <f t="shared" si="0"/>
        <v>2450904846</v>
      </c>
      <c r="V12" s="73">
        <f t="shared" si="0"/>
        <v>2450904846</v>
      </c>
      <c r="W12" s="73">
        <f t="shared" si="0"/>
        <v>2450904846</v>
      </c>
      <c r="X12" s="73">
        <f t="shared" si="0"/>
        <v>1439559054</v>
      </c>
      <c r="Y12" s="73">
        <f t="shared" si="0"/>
        <v>1011345792</v>
      </c>
      <c r="Z12" s="170">
        <f>+IF(X12&lt;&gt;0,+(Y12/X12)*100,0)</f>
        <v>70.25385927655039</v>
      </c>
      <c r="AA12" s="74">
        <f>SUM(AA6:AA11)</f>
        <v>1439559054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57353</v>
      </c>
      <c r="D15" s="155"/>
      <c r="E15" s="59">
        <v>66000</v>
      </c>
      <c r="F15" s="60">
        <v>66000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66000</v>
      </c>
      <c r="Y15" s="60">
        <v>-66000</v>
      </c>
      <c r="Z15" s="140">
        <v>-100</v>
      </c>
      <c r="AA15" s="62">
        <v>66000</v>
      </c>
    </row>
    <row r="16" spans="1:27" ht="13.5">
      <c r="A16" s="249" t="s">
        <v>151</v>
      </c>
      <c r="B16" s="182"/>
      <c r="C16" s="155">
        <v>856601</v>
      </c>
      <c r="D16" s="155"/>
      <c r="E16" s="59">
        <v>815000</v>
      </c>
      <c r="F16" s="60">
        <v>815000</v>
      </c>
      <c r="G16" s="159">
        <v>856601</v>
      </c>
      <c r="H16" s="159">
        <v>865183</v>
      </c>
      <c r="I16" s="159">
        <v>865939</v>
      </c>
      <c r="J16" s="60">
        <v>865939</v>
      </c>
      <c r="K16" s="159">
        <v>868772</v>
      </c>
      <c r="L16" s="159">
        <v>874210</v>
      </c>
      <c r="M16" s="60">
        <v>880369</v>
      </c>
      <c r="N16" s="159">
        <v>880369</v>
      </c>
      <c r="O16" s="159">
        <v>880966</v>
      </c>
      <c r="P16" s="159">
        <v>889182</v>
      </c>
      <c r="Q16" s="60">
        <v>889786</v>
      </c>
      <c r="R16" s="159">
        <v>889786</v>
      </c>
      <c r="S16" s="159">
        <v>890362</v>
      </c>
      <c r="T16" s="60">
        <v>890984</v>
      </c>
      <c r="U16" s="159">
        <v>891611</v>
      </c>
      <c r="V16" s="159">
        <v>891611</v>
      </c>
      <c r="W16" s="159">
        <v>891611</v>
      </c>
      <c r="X16" s="60">
        <v>815000</v>
      </c>
      <c r="Y16" s="159">
        <v>76611</v>
      </c>
      <c r="Z16" s="141">
        <v>9.4</v>
      </c>
      <c r="AA16" s="225">
        <v>815000</v>
      </c>
    </row>
    <row r="17" spans="1:27" ht="13.5">
      <c r="A17" s="249" t="s">
        <v>152</v>
      </c>
      <c r="B17" s="182"/>
      <c r="C17" s="155">
        <v>219463251</v>
      </c>
      <c r="D17" s="155"/>
      <c r="E17" s="59">
        <v>267928000</v>
      </c>
      <c r="F17" s="60">
        <v>267928000</v>
      </c>
      <c r="G17" s="60">
        <v>220776439</v>
      </c>
      <c r="H17" s="60">
        <v>220776439</v>
      </c>
      <c r="I17" s="60">
        <v>220776439</v>
      </c>
      <c r="J17" s="60">
        <v>220776439</v>
      </c>
      <c r="K17" s="60">
        <v>220776439</v>
      </c>
      <c r="L17" s="60">
        <v>219463251</v>
      </c>
      <c r="M17" s="60">
        <v>219463251</v>
      </c>
      <c r="N17" s="60">
        <v>219463251</v>
      </c>
      <c r="O17" s="60">
        <v>219463251</v>
      </c>
      <c r="P17" s="60">
        <v>219463251</v>
      </c>
      <c r="Q17" s="60">
        <v>219463251</v>
      </c>
      <c r="R17" s="60">
        <v>219463251</v>
      </c>
      <c r="S17" s="60">
        <v>219463251</v>
      </c>
      <c r="T17" s="60">
        <v>219463251</v>
      </c>
      <c r="U17" s="60">
        <v>219463251</v>
      </c>
      <c r="V17" s="60">
        <v>219463251</v>
      </c>
      <c r="W17" s="60">
        <v>219463251</v>
      </c>
      <c r="X17" s="60">
        <v>267928000</v>
      </c>
      <c r="Y17" s="60">
        <v>-48464749</v>
      </c>
      <c r="Z17" s="140">
        <v>-18.09</v>
      </c>
      <c r="AA17" s="62">
        <v>267928000</v>
      </c>
    </row>
    <row r="18" spans="1:27" ht="13.5">
      <c r="A18" s="249" t="s">
        <v>153</v>
      </c>
      <c r="B18" s="182"/>
      <c r="C18" s="155">
        <v>260</v>
      </c>
      <c r="D18" s="155"/>
      <c r="E18" s="59">
        <v>14600000</v>
      </c>
      <c r="F18" s="60">
        <v>14600000</v>
      </c>
      <c r="G18" s="60">
        <v>12088092</v>
      </c>
      <c r="H18" s="60">
        <v>260</v>
      </c>
      <c r="I18" s="60">
        <v>260</v>
      </c>
      <c r="J18" s="60">
        <v>260</v>
      </c>
      <c r="K18" s="60">
        <v>260</v>
      </c>
      <c r="L18" s="60">
        <v>260</v>
      </c>
      <c r="M18" s="60">
        <v>260</v>
      </c>
      <c r="N18" s="60">
        <v>260</v>
      </c>
      <c r="O18" s="60">
        <v>260</v>
      </c>
      <c r="P18" s="60">
        <v>260</v>
      </c>
      <c r="Q18" s="60">
        <v>260</v>
      </c>
      <c r="R18" s="60">
        <v>260</v>
      </c>
      <c r="S18" s="60">
        <v>260</v>
      </c>
      <c r="T18" s="60">
        <v>260</v>
      </c>
      <c r="U18" s="60">
        <v>260</v>
      </c>
      <c r="V18" s="60">
        <v>260</v>
      </c>
      <c r="W18" s="60">
        <v>260</v>
      </c>
      <c r="X18" s="60">
        <v>14600000</v>
      </c>
      <c r="Y18" s="60">
        <v>-14599740</v>
      </c>
      <c r="Z18" s="140">
        <v>-100</v>
      </c>
      <c r="AA18" s="62">
        <v>14600000</v>
      </c>
    </row>
    <row r="19" spans="1:27" ht="13.5">
      <c r="A19" s="249" t="s">
        <v>154</v>
      </c>
      <c r="B19" s="182"/>
      <c r="C19" s="155">
        <v>11330960553</v>
      </c>
      <c r="D19" s="155"/>
      <c r="E19" s="59">
        <v>11972998000</v>
      </c>
      <c r="F19" s="60">
        <v>12017277657</v>
      </c>
      <c r="G19" s="60">
        <v>11183606597</v>
      </c>
      <c r="H19" s="60">
        <v>11162167273</v>
      </c>
      <c r="I19" s="60">
        <v>11188950975</v>
      </c>
      <c r="J19" s="60">
        <v>11188950975</v>
      </c>
      <c r="K19" s="60">
        <v>11216884499</v>
      </c>
      <c r="L19" s="60">
        <v>11278506066</v>
      </c>
      <c r="M19" s="60">
        <v>11292032052</v>
      </c>
      <c r="N19" s="60">
        <v>11292032052</v>
      </c>
      <c r="O19" s="60">
        <v>11278036548</v>
      </c>
      <c r="P19" s="60">
        <v>11273843619</v>
      </c>
      <c r="Q19" s="60">
        <v>11281118411</v>
      </c>
      <c r="R19" s="60">
        <v>11281118411</v>
      </c>
      <c r="S19" s="60">
        <v>11295413978</v>
      </c>
      <c r="T19" s="60">
        <v>11336573608</v>
      </c>
      <c r="U19" s="60">
        <v>11563510436</v>
      </c>
      <c r="V19" s="60">
        <v>11563510436</v>
      </c>
      <c r="W19" s="60">
        <v>11563510436</v>
      </c>
      <c r="X19" s="60">
        <v>12017277657</v>
      </c>
      <c r="Y19" s="60">
        <v>-453767221</v>
      </c>
      <c r="Z19" s="140">
        <v>-3.78</v>
      </c>
      <c r="AA19" s="62">
        <v>12017277657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12111592</v>
      </c>
      <c r="D22" s="155"/>
      <c r="E22" s="59">
        <v>17900000</v>
      </c>
      <c r="F22" s="60">
        <v>17900000</v>
      </c>
      <c r="G22" s="60">
        <v>13462682</v>
      </c>
      <c r="H22" s="60">
        <v>12777604</v>
      </c>
      <c r="I22" s="60">
        <v>12777604</v>
      </c>
      <c r="J22" s="60">
        <v>12777604</v>
      </c>
      <c r="K22" s="60">
        <v>12777604</v>
      </c>
      <c r="L22" s="60">
        <v>12111589</v>
      </c>
      <c r="M22" s="60">
        <v>12111589</v>
      </c>
      <c r="N22" s="60">
        <v>12111589</v>
      </c>
      <c r="O22" s="60">
        <v>12111589</v>
      </c>
      <c r="P22" s="60">
        <v>12111589</v>
      </c>
      <c r="Q22" s="60">
        <v>12111589</v>
      </c>
      <c r="R22" s="60">
        <v>12111589</v>
      </c>
      <c r="S22" s="60">
        <v>12111589</v>
      </c>
      <c r="T22" s="60">
        <v>12111589</v>
      </c>
      <c r="U22" s="60">
        <v>12111589</v>
      </c>
      <c r="V22" s="60">
        <v>12111589</v>
      </c>
      <c r="W22" s="60">
        <v>12111589</v>
      </c>
      <c r="X22" s="60">
        <v>17900000</v>
      </c>
      <c r="Y22" s="60">
        <v>-5788411</v>
      </c>
      <c r="Z22" s="140">
        <v>-32.34</v>
      </c>
      <c r="AA22" s="62">
        <v>17900000</v>
      </c>
    </row>
    <row r="23" spans="1:27" ht="13.5">
      <c r="A23" s="249" t="s">
        <v>158</v>
      </c>
      <c r="B23" s="182"/>
      <c r="C23" s="155">
        <v>59027871</v>
      </c>
      <c r="D23" s="155"/>
      <c r="E23" s="59">
        <v>60000</v>
      </c>
      <c r="F23" s="60">
        <v>60000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60000</v>
      </c>
      <c r="Y23" s="159">
        <v>-60000</v>
      </c>
      <c r="Z23" s="141">
        <v>-100</v>
      </c>
      <c r="AA23" s="225">
        <v>60000</v>
      </c>
    </row>
    <row r="24" spans="1:27" ht="13.5">
      <c r="A24" s="250" t="s">
        <v>57</v>
      </c>
      <c r="B24" s="253"/>
      <c r="C24" s="168">
        <f aca="true" t="shared" si="1" ref="C24:Y24">SUM(C15:C23)</f>
        <v>11622477481</v>
      </c>
      <c r="D24" s="168">
        <f>SUM(D15:D23)</f>
        <v>0</v>
      </c>
      <c r="E24" s="76">
        <f t="shared" si="1"/>
        <v>12274367000</v>
      </c>
      <c r="F24" s="77">
        <f t="shared" si="1"/>
        <v>12318646657</v>
      </c>
      <c r="G24" s="77">
        <f t="shared" si="1"/>
        <v>11430790411</v>
      </c>
      <c r="H24" s="77">
        <f t="shared" si="1"/>
        <v>11396586759</v>
      </c>
      <c r="I24" s="77">
        <f t="shared" si="1"/>
        <v>11423371217</v>
      </c>
      <c r="J24" s="77">
        <f t="shared" si="1"/>
        <v>11423371217</v>
      </c>
      <c r="K24" s="77">
        <f t="shared" si="1"/>
        <v>11451307574</v>
      </c>
      <c r="L24" s="77">
        <f t="shared" si="1"/>
        <v>11510955376</v>
      </c>
      <c r="M24" s="77">
        <f t="shared" si="1"/>
        <v>11524487521</v>
      </c>
      <c r="N24" s="77">
        <f t="shared" si="1"/>
        <v>11524487521</v>
      </c>
      <c r="O24" s="77">
        <f t="shared" si="1"/>
        <v>11510492614</v>
      </c>
      <c r="P24" s="77">
        <f t="shared" si="1"/>
        <v>11506307901</v>
      </c>
      <c r="Q24" s="77">
        <f t="shared" si="1"/>
        <v>11513583297</v>
      </c>
      <c r="R24" s="77">
        <f t="shared" si="1"/>
        <v>11513583297</v>
      </c>
      <c r="S24" s="77">
        <f t="shared" si="1"/>
        <v>11527879440</v>
      </c>
      <c r="T24" s="77">
        <f t="shared" si="1"/>
        <v>11569039692</v>
      </c>
      <c r="U24" s="77">
        <f t="shared" si="1"/>
        <v>11795977147</v>
      </c>
      <c r="V24" s="77">
        <f t="shared" si="1"/>
        <v>11795977147</v>
      </c>
      <c r="W24" s="77">
        <f t="shared" si="1"/>
        <v>11795977147</v>
      </c>
      <c r="X24" s="77">
        <f t="shared" si="1"/>
        <v>12318646657</v>
      </c>
      <c r="Y24" s="77">
        <f t="shared" si="1"/>
        <v>-522669510</v>
      </c>
      <c r="Z24" s="212">
        <f>+IF(X24&lt;&gt;0,+(Y24/X24)*100,0)</f>
        <v>-4.24291340236629</v>
      </c>
      <c r="AA24" s="79">
        <f>SUM(AA15:AA23)</f>
        <v>12318646657</v>
      </c>
    </row>
    <row r="25" spans="1:27" ht="13.5">
      <c r="A25" s="250" t="s">
        <v>159</v>
      </c>
      <c r="B25" s="251"/>
      <c r="C25" s="168">
        <f aca="true" t="shared" si="2" ref="C25:Y25">+C12+C24</f>
        <v>13764710189</v>
      </c>
      <c r="D25" s="168">
        <f>+D12+D24</f>
        <v>0</v>
      </c>
      <c r="E25" s="72">
        <f t="shared" si="2"/>
        <v>13784066000</v>
      </c>
      <c r="F25" s="73">
        <f t="shared" si="2"/>
        <v>13758205711</v>
      </c>
      <c r="G25" s="73">
        <f t="shared" si="2"/>
        <v>13904991171</v>
      </c>
      <c r="H25" s="73">
        <f t="shared" si="2"/>
        <v>13841940558</v>
      </c>
      <c r="I25" s="73">
        <f t="shared" si="2"/>
        <v>13854094784</v>
      </c>
      <c r="J25" s="73">
        <f t="shared" si="2"/>
        <v>13854094784</v>
      </c>
      <c r="K25" s="73">
        <f t="shared" si="2"/>
        <v>13859145742</v>
      </c>
      <c r="L25" s="73">
        <f t="shared" si="2"/>
        <v>14013504384</v>
      </c>
      <c r="M25" s="73">
        <f t="shared" si="2"/>
        <v>14242550179</v>
      </c>
      <c r="N25" s="73">
        <f t="shared" si="2"/>
        <v>14242550179</v>
      </c>
      <c r="O25" s="73">
        <f t="shared" si="2"/>
        <v>14168272502</v>
      </c>
      <c r="P25" s="73">
        <f t="shared" si="2"/>
        <v>14399007204</v>
      </c>
      <c r="Q25" s="73">
        <f t="shared" si="2"/>
        <v>14734963927</v>
      </c>
      <c r="R25" s="73">
        <f t="shared" si="2"/>
        <v>14734963927</v>
      </c>
      <c r="S25" s="73">
        <f t="shared" si="2"/>
        <v>14343796798</v>
      </c>
      <c r="T25" s="73">
        <f t="shared" si="2"/>
        <v>14263654026</v>
      </c>
      <c r="U25" s="73">
        <f t="shared" si="2"/>
        <v>14246881993</v>
      </c>
      <c r="V25" s="73">
        <f t="shared" si="2"/>
        <v>14246881993</v>
      </c>
      <c r="W25" s="73">
        <f t="shared" si="2"/>
        <v>14246881993</v>
      </c>
      <c r="X25" s="73">
        <f t="shared" si="2"/>
        <v>13758205711</v>
      </c>
      <c r="Y25" s="73">
        <f t="shared" si="2"/>
        <v>488676282</v>
      </c>
      <c r="Z25" s="170">
        <f>+IF(X25&lt;&gt;0,+(Y25/X25)*100,0)</f>
        <v>3.551889630559108</v>
      </c>
      <c r="AA25" s="74">
        <f>+AA12+AA24</f>
        <v>13758205711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1064181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41997098</v>
      </c>
      <c r="D30" s="155"/>
      <c r="E30" s="59">
        <v>41533000</v>
      </c>
      <c r="F30" s="60">
        <v>43980964</v>
      </c>
      <c r="G30" s="60">
        <v>45000220</v>
      </c>
      <c r="H30" s="60">
        <v>41997098</v>
      </c>
      <c r="I30" s="60">
        <v>41997098</v>
      </c>
      <c r="J30" s="60">
        <v>41997098</v>
      </c>
      <c r="K30" s="60">
        <v>41997098</v>
      </c>
      <c r="L30" s="60">
        <v>41997098</v>
      </c>
      <c r="M30" s="60">
        <v>41997098</v>
      </c>
      <c r="N30" s="60">
        <v>41997098</v>
      </c>
      <c r="O30" s="60">
        <v>41997098</v>
      </c>
      <c r="P30" s="60">
        <v>41997098</v>
      </c>
      <c r="Q30" s="60">
        <v>41997098</v>
      </c>
      <c r="R30" s="60">
        <v>41997098</v>
      </c>
      <c r="S30" s="60">
        <v>41997098</v>
      </c>
      <c r="T30" s="60">
        <v>41997098</v>
      </c>
      <c r="U30" s="60">
        <v>41997098</v>
      </c>
      <c r="V30" s="60">
        <v>41997098</v>
      </c>
      <c r="W30" s="60">
        <v>41997098</v>
      </c>
      <c r="X30" s="60">
        <v>43980964</v>
      </c>
      <c r="Y30" s="60">
        <v>-1983866</v>
      </c>
      <c r="Z30" s="140">
        <v>-4.51</v>
      </c>
      <c r="AA30" s="62">
        <v>43980964</v>
      </c>
    </row>
    <row r="31" spans="1:27" ht="13.5">
      <c r="A31" s="249" t="s">
        <v>163</v>
      </c>
      <c r="B31" s="182"/>
      <c r="C31" s="155">
        <v>36919893</v>
      </c>
      <c r="D31" s="155"/>
      <c r="E31" s="59">
        <v>40300000</v>
      </c>
      <c r="F31" s="60">
        <v>40300000</v>
      </c>
      <c r="G31" s="60">
        <v>37428450</v>
      </c>
      <c r="H31" s="60">
        <v>38004019</v>
      </c>
      <c r="I31" s="60">
        <v>38178106</v>
      </c>
      <c r="J31" s="60">
        <v>38178106</v>
      </c>
      <c r="K31" s="60">
        <v>38598859</v>
      </c>
      <c r="L31" s="60">
        <v>39212794</v>
      </c>
      <c r="M31" s="60">
        <v>39284970</v>
      </c>
      <c r="N31" s="60">
        <v>39284970</v>
      </c>
      <c r="O31" s="60">
        <v>39397204</v>
      </c>
      <c r="P31" s="60">
        <v>39582169</v>
      </c>
      <c r="Q31" s="60">
        <v>39688561</v>
      </c>
      <c r="R31" s="60">
        <v>39688561</v>
      </c>
      <c r="S31" s="60">
        <v>39884510</v>
      </c>
      <c r="T31" s="60">
        <v>40473195</v>
      </c>
      <c r="U31" s="60">
        <v>45519265</v>
      </c>
      <c r="V31" s="60">
        <v>45519265</v>
      </c>
      <c r="W31" s="60">
        <v>45519265</v>
      </c>
      <c r="X31" s="60">
        <v>40300000</v>
      </c>
      <c r="Y31" s="60">
        <v>5219265</v>
      </c>
      <c r="Z31" s="140">
        <v>12.95</v>
      </c>
      <c r="AA31" s="62">
        <v>40300000</v>
      </c>
    </row>
    <row r="32" spans="1:27" ht="13.5">
      <c r="A32" s="249" t="s">
        <v>164</v>
      </c>
      <c r="B32" s="182"/>
      <c r="C32" s="155">
        <v>1238180172</v>
      </c>
      <c r="D32" s="155"/>
      <c r="E32" s="59">
        <v>1006500000</v>
      </c>
      <c r="F32" s="60">
        <v>1006500000</v>
      </c>
      <c r="G32" s="60">
        <v>1266253523</v>
      </c>
      <c r="H32" s="60">
        <v>1298508420</v>
      </c>
      <c r="I32" s="60">
        <v>1263734180</v>
      </c>
      <c r="J32" s="60">
        <v>1263734180</v>
      </c>
      <c r="K32" s="60">
        <v>1261270818</v>
      </c>
      <c r="L32" s="60">
        <v>1248730126</v>
      </c>
      <c r="M32" s="60">
        <v>1201167531</v>
      </c>
      <c r="N32" s="60">
        <v>1201167531</v>
      </c>
      <c r="O32" s="60">
        <v>1174630510</v>
      </c>
      <c r="P32" s="60">
        <v>1456883355</v>
      </c>
      <c r="Q32" s="60">
        <v>1432485819</v>
      </c>
      <c r="R32" s="60">
        <v>1432485819</v>
      </c>
      <c r="S32" s="60">
        <v>1125474271</v>
      </c>
      <c r="T32" s="60">
        <v>1052981486</v>
      </c>
      <c r="U32" s="60">
        <v>1188640886</v>
      </c>
      <c r="V32" s="60">
        <v>1188640886</v>
      </c>
      <c r="W32" s="60">
        <v>1188640886</v>
      </c>
      <c r="X32" s="60">
        <v>1006500000</v>
      </c>
      <c r="Y32" s="60">
        <v>182140886</v>
      </c>
      <c r="Z32" s="140">
        <v>18.1</v>
      </c>
      <c r="AA32" s="62">
        <v>1006500000</v>
      </c>
    </row>
    <row r="33" spans="1:27" ht="13.5">
      <c r="A33" s="249" t="s">
        <v>165</v>
      </c>
      <c r="B33" s="182"/>
      <c r="C33" s="155">
        <v>124884616</v>
      </c>
      <c r="D33" s="155"/>
      <c r="E33" s="59">
        <v>127400000</v>
      </c>
      <c r="F33" s="60">
        <v>127400000</v>
      </c>
      <c r="G33" s="60">
        <v>116829324</v>
      </c>
      <c r="H33" s="60">
        <v>124884616</v>
      </c>
      <c r="I33" s="60">
        <v>124884616</v>
      </c>
      <c r="J33" s="60">
        <v>124884616</v>
      </c>
      <c r="K33" s="60">
        <v>124884616</v>
      </c>
      <c r="L33" s="60">
        <v>124884616</v>
      </c>
      <c r="M33" s="60">
        <v>124884616</v>
      </c>
      <c r="N33" s="60">
        <v>124884616</v>
      </c>
      <c r="O33" s="60">
        <v>124884616</v>
      </c>
      <c r="P33" s="60">
        <v>124884616</v>
      </c>
      <c r="Q33" s="60">
        <v>124884616</v>
      </c>
      <c r="R33" s="60">
        <v>124884616</v>
      </c>
      <c r="S33" s="60">
        <v>124884616</v>
      </c>
      <c r="T33" s="60">
        <v>124884616</v>
      </c>
      <c r="U33" s="60">
        <v>124884616</v>
      </c>
      <c r="V33" s="60">
        <v>124884616</v>
      </c>
      <c r="W33" s="60">
        <v>124884616</v>
      </c>
      <c r="X33" s="60">
        <v>127400000</v>
      </c>
      <c r="Y33" s="60">
        <v>-2515384</v>
      </c>
      <c r="Z33" s="140">
        <v>-1.97</v>
      </c>
      <c r="AA33" s="62">
        <v>127400000</v>
      </c>
    </row>
    <row r="34" spans="1:27" ht="13.5">
      <c r="A34" s="250" t="s">
        <v>58</v>
      </c>
      <c r="B34" s="251"/>
      <c r="C34" s="168">
        <f aca="true" t="shared" si="3" ref="C34:Y34">SUM(C29:C33)</f>
        <v>1443045960</v>
      </c>
      <c r="D34" s="168">
        <f>SUM(D29:D33)</f>
        <v>0</v>
      </c>
      <c r="E34" s="72">
        <f t="shared" si="3"/>
        <v>1215733000</v>
      </c>
      <c r="F34" s="73">
        <f t="shared" si="3"/>
        <v>1218180964</v>
      </c>
      <c r="G34" s="73">
        <f t="shared" si="3"/>
        <v>1465511517</v>
      </c>
      <c r="H34" s="73">
        <f t="shared" si="3"/>
        <v>1503394153</v>
      </c>
      <c r="I34" s="73">
        <f t="shared" si="3"/>
        <v>1468794000</v>
      </c>
      <c r="J34" s="73">
        <f t="shared" si="3"/>
        <v>1468794000</v>
      </c>
      <c r="K34" s="73">
        <f t="shared" si="3"/>
        <v>1466751391</v>
      </c>
      <c r="L34" s="73">
        <f t="shared" si="3"/>
        <v>1454824634</v>
      </c>
      <c r="M34" s="73">
        <f t="shared" si="3"/>
        <v>1407334215</v>
      </c>
      <c r="N34" s="73">
        <f t="shared" si="3"/>
        <v>1407334215</v>
      </c>
      <c r="O34" s="73">
        <f t="shared" si="3"/>
        <v>1380909428</v>
      </c>
      <c r="P34" s="73">
        <f t="shared" si="3"/>
        <v>1663347238</v>
      </c>
      <c r="Q34" s="73">
        <f t="shared" si="3"/>
        <v>1639056094</v>
      </c>
      <c r="R34" s="73">
        <f t="shared" si="3"/>
        <v>1639056094</v>
      </c>
      <c r="S34" s="73">
        <f t="shared" si="3"/>
        <v>1332240495</v>
      </c>
      <c r="T34" s="73">
        <f t="shared" si="3"/>
        <v>1260336395</v>
      </c>
      <c r="U34" s="73">
        <f t="shared" si="3"/>
        <v>1401041865</v>
      </c>
      <c r="V34" s="73">
        <f t="shared" si="3"/>
        <v>1401041865</v>
      </c>
      <c r="W34" s="73">
        <f t="shared" si="3"/>
        <v>1401041865</v>
      </c>
      <c r="X34" s="73">
        <f t="shared" si="3"/>
        <v>1218180964</v>
      </c>
      <c r="Y34" s="73">
        <f t="shared" si="3"/>
        <v>182860901</v>
      </c>
      <c r="Z34" s="170">
        <f>+IF(X34&lt;&gt;0,+(Y34/X34)*100,0)</f>
        <v>15.010980010684191</v>
      </c>
      <c r="AA34" s="74">
        <f>SUM(AA29:AA33)</f>
        <v>1218180964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605246416</v>
      </c>
      <c r="D37" s="155"/>
      <c r="E37" s="59">
        <v>607208000</v>
      </c>
      <c r="F37" s="60">
        <v>648654165</v>
      </c>
      <c r="G37" s="60">
        <v>602243294</v>
      </c>
      <c r="H37" s="60">
        <v>605246416</v>
      </c>
      <c r="I37" s="60">
        <v>605246416</v>
      </c>
      <c r="J37" s="60">
        <v>605246416</v>
      </c>
      <c r="K37" s="60">
        <v>632272261</v>
      </c>
      <c r="L37" s="60">
        <v>632272261</v>
      </c>
      <c r="M37" s="60">
        <v>630429857</v>
      </c>
      <c r="N37" s="60">
        <v>630429857</v>
      </c>
      <c r="O37" s="60">
        <v>630429857</v>
      </c>
      <c r="P37" s="60">
        <v>630429857</v>
      </c>
      <c r="Q37" s="60">
        <v>616235286</v>
      </c>
      <c r="R37" s="60">
        <v>616235286</v>
      </c>
      <c r="S37" s="60">
        <v>616235286</v>
      </c>
      <c r="T37" s="60">
        <v>616235286</v>
      </c>
      <c r="U37" s="60">
        <v>610807717</v>
      </c>
      <c r="V37" s="60">
        <v>610807717</v>
      </c>
      <c r="W37" s="60">
        <v>610807717</v>
      </c>
      <c r="X37" s="60">
        <v>648654165</v>
      </c>
      <c r="Y37" s="60">
        <v>-37846448</v>
      </c>
      <c r="Z37" s="140">
        <v>-5.83</v>
      </c>
      <c r="AA37" s="62">
        <v>648654165</v>
      </c>
    </row>
    <row r="38" spans="1:27" ht="13.5">
      <c r="A38" s="249" t="s">
        <v>165</v>
      </c>
      <c r="B38" s="182"/>
      <c r="C38" s="155">
        <v>409617703</v>
      </c>
      <c r="D38" s="155"/>
      <c r="E38" s="59">
        <v>421300000</v>
      </c>
      <c r="F38" s="60">
        <v>421300000</v>
      </c>
      <c r="G38" s="60">
        <v>390481654</v>
      </c>
      <c r="H38" s="60">
        <v>409515203</v>
      </c>
      <c r="I38" s="60">
        <v>409515203</v>
      </c>
      <c r="J38" s="60">
        <v>409515203</v>
      </c>
      <c r="K38" s="60">
        <v>409515203</v>
      </c>
      <c r="L38" s="60">
        <v>409515203</v>
      </c>
      <c r="M38" s="60">
        <v>409515203</v>
      </c>
      <c r="N38" s="60">
        <v>409515203</v>
      </c>
      <c r="O38" s="60">
        <v>409515203</v>
      </c>
      <c r="P38" s="60">
        <v>409515203</v>
      </c>
      <c r="Q38" s="60">
        <v>409515203</v>
      </c>
      <c r="R38" s="60">
        <v>409515203</v>
      </c>
      <c r="S38" s="60">
        <v>409515203</v>
      </c>
      <c r="T38" s="60">
        <v>409515203</v>
      </c>
      <c r="U38" s="60">
        <v>409515203</v>
      </c>
      <c r="V38" s="60">
        <v>409515203</v>
      </c>
      <c r="W38" s="60">
        <v>409515203</v>
      </c>
      <c r="X38" s="60">
        <v>421300000</v>
      </c>
      <c r="Y38" s="60">
        <v>-11784797</v>
      </c>
      <c r="Z38" s="140">
        <v>-2.8</v>
      </c>
      <c r="AA38" s="62">
        <v>421300000</v>
      </c>
    </row>
    <row r="39" spans="1:27" ht="13.5">
      <c r="A39" s="250" t="s">
        <v>59</v>
      </c>
      <c r="B39" s="253"/>
      <c r="C39" s="168">
        <f aca="true" t="shared" si="4" ref="C39:Y39">SUM(C37:C38)</f>
        <v>1014864119</v>
      </c>
      <c r="D39" s="168">
        <f>SUM(D37:D38)</f>
        <v>0</v>
      </c>
      <c r="E39" s="76">
        <f t="shared" si="4"/>
        <v>1028508000</v>
      </c>
      <c r="F39" s="77">
        <f t="shared" si="4"/>
        <v>1069954165</v>
      </c>
      <c r="G39" s="77">
        <f t="shared" si="4"/>
        <v>992724948</v>
      </c>
      <c r="H39" s="77">
        <f t="shared" si="4"/>
        <v>1014761619</v>
      </c>
      <c r="I39" s="77">
        <f t="shared" si="4"/>
        <v>1014761619</v>
      </c>
      <c r="J39" s="77">
        <f t="shared" si="4"/>
        <v>1014761619</v>
      </c>
      <c r="K39" s="77">
        <f t="shared" si="4"/>
        <v>1041787464</v>
      </c>
      <c r="L39" s="77">
        <f t="shared" si="4"/>
        <v>1041787464</v>
      </c>
      <c r="M39" s="77">
        <f t="shared" si="4"/>
        <v>1039945060</v>
      </c>
      <c r="N39" s="77">
        <f t="shared" si="4"/>
        <v>1039945060</v>
      </c>
      <c r="O39" s="77">
        <f t="shared" si="4"/>
        <v>1039945060</v>
      </c>
      <c r="P39" s="77">
        <f t="shared" si="4"/>
        <v>1039945060</v>
      </c>
      <c r="Q39" s="77">
        <f t="shared" si="4"/>
        <v>1025750489</v>
      </c>
      <c r="R39" s="77">
        <f t="shared" si="4"/>
        <v>1025750489</v>
      </c>
      <c r="S39" s="77">
        <f t="shared" si="4"/>
        <v>1025750489</v>
      </c>
      <c r="T39" s="77">
        <f t="shared" si="4"/>
        <v>1025750489</v>
      </c>
      <c r="U39" s="77">
        <f t="shared" si="4"/>
        <v>1020322920</v>
      </c>
      <c r="V39" s="77">
        <f t="shared" si="4"/>
        <v>1020322920</v>
      </c>
      <c r="W39" s="77">
        <f t="shared" si="4"/>
        <v>1020322920</v>
      </c>
      <c r="X39" s="77">
        <f t="shared" si="4"/>
        <v>1069954165</v>
      </c>
      <c r="Y39" s="77">
        <f t="shared" si="4"/>
        <v>-49631245</v>
      </c>
      <c r="Z39" s="212">
        <f>+IF(X39&lt;&gt;0,+(Y39/X39)*100,0)</f>
        <v>-4.638632814705666</v>
      </c>
      <c r="AA39" s="79">
        <f>SUM(AA37:AA38)</f>
        <v>1069954165</v>
      </c>
    </row>
    <row r="40" spans="1:27" ht="13.5">
      <c r="A40" s="250" t="s">
        <v>167</v>
      </c>
      <c r="B40" s="251"/>
      <c r="C40" s="168">
        <f aca="true" t="shared" si="5" ref="C40:Y40">+C34+C39</f>
        <v>2457910079</v>
      </c>
      <c r="D40" s="168">
        <f>+D34+D39</f>
        <v>0</v>
      </c>
      <c r="E40" s="72">
        <f t="shared" si="5"/>
        <v>2244241000</v>
      </c>
      <c r="F40" s="73">
        <f t="shared" si="5"/>
        <v>2288135129</v>
      </c>
      <c r="G40" s="73">
        <f t="shared" si="5"/>
        <v>2458236465</v>
      </c>
      <c r="H40" s="73">
        <f t="shared" si="5"/>
        <v>2518155772</v>
      </c>
      <c r="I40" s="73">
        <f t="shared" si="5"/>
        <v>2483555619</v>
      </c>
      <c r="J40" s="73">
        <f t="shared" si="5"/>
        <v>2483555619</v>
      </c>
      <c r="K40" s="73">
        <f t="shared" si="5"/>
        <v>2508538855</v>
      </c>
      <c r="L40" s="73">
        <f t="shared" si="5"/>
        <v>2496612098</v>
      </c>
      <c r="M40" s="73">
        <f t="shared" si="5"/>
        <v>2447279275</v>
      </c>
      <c r="N40" s="73">
        <f t="shared" si="5"/>
        <v>2447279275</v>
      </c>
      <c r="O40" s="73">
        <f t="shared" si="5"/>
        <v>2420854488</v>
      </c>
      <c r="P40" s="73">
        <f t="shared" si="5"/>
        <v>2703292298</v>
      </c>
      <c r="Q40" s="73">
        <f t="shared" si="5"/>
        <v>2664806583</v>
      </c>
      <c r="R40" s="73">
        <f t="shared" si="5"/>
        <v>2664806583</v>
      </c>
      <c r="S40" s="73">
        <f t="shared" si="5"/>
        <v>2357990984</v>
      </c>
      <c r="T40" s="73">
        <f t="shared" si="5"/>
        <v>2286086884</v>
      </c>
      <c r="U40" s="73">
        <f t="shared" si="5"/>
        <v>2421364785</v>
      </c>
      <c r="V40" s="73">
        <f t="shared" si="5"/>
        <v>2421364785</v>
      </c>
      <c r="W40" s="73">
        <f t="shared" si="5"/>
        <v>2421364785</v>
      </c>
      <c r="X40" s="73">
        <f t="shared" si="5"/>
        <v>2288135129</v>
      </c>
      <c r="Y40" s="73">
        <f t="shared" si="5"/>
        <v>133229656</v>
      </c>
      <c r="Z40" s="170">
        <f>+IF(X40&lt;&gt;0,+(Y40/X40)*100,0)</f>
        <v>5.822630591674291</v>
      </c>
      <c r="AA40" s="74">
        <f>+AA34+AA39</f>
        <v>2288135129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11306800110</v>
      </c>
      <c r="D42" s="257">
        <f>+D25-D40</f>
        <v>0</v>
      </c>
      <c r="E42" s="258">
        <f t="shared" si="6"/>
        <v>11539825000</v>
      </c>
      <c r="F42" s="259">
        <f t="shared" si="6"/>
        <v>11470070582</v>
      </c>
      <c r="G42" s="259">
        <f t="shared" si="6"/>
        <v>11446754706</v>
      </c>
      <c r="H42" s="259">
        <f t="shared" si="6"/>
        <v>11323784786</v>
      </c>
      <c r="I42" s="259">
        <f t="shared" si="6"/>
        <v>11370539165</v>
      </c>
      <c r="J42" s="259">
        <f t="shared" si="6"/>
        <v>11370539165</v>
      </c>
      <c r="K42" s="259">
        <f t="shared" si="6"/>
        <v>11350606887</v>
      </c>
      <c r="L42" s="259">
        <f t="shared" si="6"/>
        <v>11516892286</v>
      </c>
      <c r="M42" s="259">
        <f t="shared" si="6"/>
        <v>11795270904</v>
      </c>
      <c r="N42" s="259">
        <f t="shared" si="6"/>
        <v>11795270904</v>
      </c>
      <c r="O42" s="259">
        <f t="shared" si="6"/>
        <v>11747418014</v>
      </c>
      <c r="P42" s="259">
        <f t="shared" si="6"/>
        <v>11695714906</v>
      </c>
      <c r="Q42" s="259">
        <f t="shared" si="6"/>
        <v>12070157344</v>
      </c>
      <c r="R42" s="259">
        <f t="shared" si="6"/>
        <v>12070157344</v>
      </c>
      <c r="S42" s="259">
        <f t="shared" si="6"/>
        <v>11985805814</v>
      </c>
      <c r="T42" s="259">
        <f t="shared" si="6"/>
        <v>11977567142</v>
      </c>
      <c r="U42" s="259">
        <f t="shared" si="6"/>
        <v>11825517208</v>
      </c>
      <c r="V42" s="259">
        <f t="shared" si="6"/>
        <v>11825517208</v>
      </c>
      <c r="W42" s="259">
        <f t="shared" si="6"/>
        <v>11825517208</v>
      </c>
      <c r="X42" s="259">
        <f t="shared" si="6"/>
        <v>11470070582</v>
      </c>
      <c r="Y42" s="259">
        <f t="shared" si="6"/>
        <v>355446626</v>
      </c>
      <c r="Z42" s="260">
        <f>+IF(X42&lt;&gt;0,+(Y42/X42)*100,0)</f>
        <v>3.098905307154805</v>
      </c>
      <c r="AA42" s="261">
        <f>+AA25-AA40</f>
        <v>11470070582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11291325421</v>
      </c>
      <c r="D45" s="155"/>
      <c r="E45" s="59">
        <v>11520465000</v>
      </c>
      <c r="F45" s="60">
        <v>11450710582</v>
      </c>
      <c r="G45" s="60">
        <v>11430706879</v>
      </c>
      <c r="H45" s="60">
        <v>11308310096</v>
      </c>
      <c r="I45" s="60">
        <v>11355064475</v>
      </c>
      <c r="J45" s="60">
        <v>11355064475</v>
      </c>
      <c r="K45" s="60">
        <v>11335132197</v>
      </c>
      <c r="L45" s="60">
        <v>11501417596</v>
      </c>
      <c r="M45" s="60">
        <v>11779796214</v>
      </c>
      <c r="N45" s="60">
        <v>11779796214</v>
      </c>
      <c r="O45" s="60">
        <v>11731943324</v>
      </c>
      <c r="P45" s="60">
        <v>11680240216</v>
      </c>
      <c r="Q45" s="60">
        <v>12054682654</v>
      </c>
      <c r="R45" s="60">
        <v>12054682654</v>
      </c>
      <c r="S45" s="60">
        <v>11970331124</v>
      </c>
      <c r="T45" s="60">
        <v>11962092452</v>
      </c>
      <c r="U45" s="60">
        <v>11810042518</v>
      </c>
      <c r="V45" s="60">
        <v>11810042518</v>
      </c>
      <c r="W45" s="60">
        <v>11810042518</v>
      </c>
      <c r="X45" s="60">
        <v>11450710582</v>
      </c>
      <c r="Y45" s="60">
        <v>359331936</v>
      </c>
      <c r="Z45" s="139">
        <v>3.14</v>
      </c>
      <c r="AA45" s="62">
        <v>11450710582</v>
      </c>
    </row>
    <row r="46" spans="1:27" ht="13.5">
      <c r="A46" s="249" t="s">
        <v>171</v>
      </c>
      <c r="B46" s="182"/>
      <c r="C46" s="155">
        <v>15474689</v>
      </c>
      <c r="D46" s="155"/>
      <c r="E46" s="59">
        <v>19360000</v>
      </c>
      <c r="F46" s="60">
        <v>19360000</v>
      </c>
      <c r="G46" s="60">
        <v>16047827</v>
      </c>
      <c r="H46" s="60">
        <v>15474690</v>
      </c>
      <c r="I46" s="60">
        <v>15474690</v>
      </c>
      <c r="J46" s="60">
        <v>15474690</v>
      </c>
      <c r="K46" s="60">
        <v>15474690</v>
      </c>
      <c r="L46" s="60">
        <v>15474690</v>
      </c>
      <c r="M46" s="60">
        <v>15474690</v>
      </c>
      <c r="N46" s="60">
        <v>15474690</v>
      </c>
      <c r="O46" s="60">
        <v>15474690</v>
      </c>
      <c r="P46" s="60">
        <v>15474690</v>
      </c>
      <c r="Q46" s="60">
        <v>15474690</v>
      </c>
      <c r="R46" s="60">
        <v>15474690</v>
      </c>
      <c r="S46" s="60">
        <v>15474690</v>
      </c>
      <c r="T46" s="60">
        <v>15474690</v>
      </c>
      <c r="U46" s="60">
        <v>15474690</v>
      </c>
      <c r="V46" s="60">
        <v>15474690</v>
      </c>
      <c r="W46" s="60">
        <v>15474690</v>
      </c>
      <c r="X46" s="60">
        <v>19360000</v>
      </c>
      <c r="Y46" s="60">
        <v>-3885310</v>
      </c>
      <c r="Z46" s="139">
        <v>-20.07</v>
      </c>
      <c r="AA46" s="62">
        <v>19360000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11306800110</v>
      </c>
      <c r="D48" s="217">
        <f>SUM(D45:D47)</f>
        <v>0</v>
      </c>
      <c r="E48" s="264">
        <f t="shared" si="7"/>
        <v>11539825000</v>
      </c>
      <c r="F48" s="219">
        <f t="shared" si="7"/>
        <v>11470070582</v>
      </c>
      <c r="G48" s="219">
        <f t="shared" si="7"/>
        <v>11446754706</v>
      </c>
      <c r="H48" s="219">
        <f t="shared" si="7"/>
        <v>11323784786</v>
      </c>
      <c r="I48" s="219">
        <f t="shared" si="7"/>
        <v>11370539165</v>
      </c>
      <c r="J48" s="219">
        <f t="shared" si="7"/>
        <v>11370539165</v>
      </c>
      <c r="K48" s="219">
        <f t="shared" si="7"/>
        <v>11350606887</v>
      </c>
      <c r="L48" s="219">
        <f t="shared" si="7"/>
        <v>11516892286</v>
      </c>
      <c r="M48" s="219">
        <f t="shared" si="7"/>
        <v>11795270904</v>
      </c>
      <c r="N48" s="219">
        <f t="shared" si="7"/>
        <v>11795270904</v>
      </c>
      <c r="O48" s="219">
        <f t="shared" si="7"/>
        <v>11747418014</v>
      </c>
      <c r="P48" s="219">
        <f t="shared" si="7"/>
        <v>11695714906</v>
      </c>
      <c r="Q48" s="219">
        <f t="shared" si="7"/>
        <v>12070157344</v>
      </c>
      <c r="R48" s="219">
        <f t="shared" si="7"/>
        <v>12070157344</v>
      </c>
      <c r="S48" s="219">
        <f t="shared" si="7"/>
        <v>11985805814</v>
      </c>
      <c r="T48" s="219">
        <f t="shared" si="7"/>
        <v>11977567142</v>
      </c>
      <c r="U48" s="219">
        <f t="shared" si="7"/>
        <v>11825517208</v>
      </c>
      <c r="V48" s="219">
        <f t="shared" si="7"/>
        <v>11825517208</v>
      </c>
      <c r="W48" s="219">
        <f t="shared" si="7"/>
        <v>11825517208</v>
      </c>
      <c r="X48" s="219">
        <f t="shared" si="7"/>
        <v>11470070582</v>
      </c>
      <c r="Y48" s="219">
        <f t="shared" si="7"/>
        <v>355446626</v>
      </c>
      <c r="Z48" s="265">
        <f>+IF(X48&lt;&gt;0,+(Y48/X48)*100,0)</f>
        <v>3.098905307154805</v>
      </c>
      <c r="AA48" s="232">
        <f>SUM(AA45:AA47)</f>
        <v>11470070582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2380758693</v>
      </c>
      <c r="D6" s="155"/>
      <c r="E6" s="59">
        <v>2775111279</v>
      </c>
      <c r="F6" s="60">
        <v>2777562257</v>
      </c>
      <c r="G6" s="60">
        <v>227143442</v>
      </c>
      <c r="H6" s="60">
        <v>362316908</v>
      </c>
      <c r="I6" s="60">
        <v>249560826</v>
      </c>
      <c r="J6" s="60">
        <v>839021176</v>
      </c>
      <c r="K6" s="60">
        <v>235141713</v>
      </c>
      <c r="L6" s="60">
        <v>216085895</v>
      </c>
      <c r="M6" s="60">
        <v>315491944</v>
      </c>
      <c r="N6" s="60">
        <v>766719552</v>
      </c>
      <c r="O6" s="60">
        <v>225273830</v>
      </c>
      <c r="P6" s="60">
        <v>209696335</v>
      </c>
      <c r="Q6" s="60">
        <v>358438476</v>
      </c>
      <c r="R6" s="60">
        <v>793408641</v>
      </c>
      <c r="S6" s="60">
        <v>185789276</v>
      </c>
      <c r="T6" s="60">
        <v>229850873</v>
      </c>
      <c r="U6" s="60">
        <v>130189762</v>
      </c>
      <c r="V6" s="60">
        <v>545829911</v>
      </c>
      <c r="W6" s="60">
        <v>2944979280</v>
      </c>
      <c r="X6" s="60">
        <v>2777562257</v>
      </c>
      <c r="Y6" s="60">
        <v>167417023</v>
      </c>
      <c r="Z6" s="140">
        <v>6.03</v>
      </c>
      <c r="AA6" s="62">
        <v>2777562257</v>
      </c>
    </row>
    <row r="7" spans="1:27" ht="13.5">
      <c r="A7" s="249" t="s">
        <v>178</v>
      </c>
      <c r="B7" s="182"/>
      <c r="C7" s="155">
        <v>721384185</v>
      </c>
      <c r="D7" s="155"/>
      <c r="E7" s="59">
        <v>804866031</v>
      </c>
      <c r="F7" s="60">
        <v>796769489</v>
      </c>
      <c r="G7" s="60">
        <v>271537090</v>
      </c>
      <c r="H7" s="60">
        <v>397951</v>
      </c>
      <c r="I7" s="60">
        <v>1350687</v>
      </c>
      <c r="J7" s="60">
        <v>273285728</v>
      </c>
      <c r="K7" s="60">
        <v>3587402</v>
      </c>
      <c r="L7" s="60">
        <v>6148310</v>
      </c>
      <c r="M7" s="60">
        <v>207801466</v>
      </c>
      <c r="N7" s="60">
        <v>217537178</v>
      </c>
      <c r="O7" s="60">
        <v>-33432276</v>
      </c>
      <c r="P7" s="60">
        <v>1850868</v>
      </c>
      <c r="Q7" s="60">
        <v>180551228</v>
      </c>
      <c r="R7" s="60">
        <v>148969820</v>
      </c>
      <c r="S7" s="60">
        <v>44128174</v>
      </c>
      <c r="T7" s="60">
        <v>8969003</v>
      </c>
      <c r="U7" s="60">
        <v>32242270</v>
      </c>
      <c r="V7" s="60">
        <v>85339447</v>
      </c>
      <c r="W7" s="60">
        <v>725132173</v>
      </c>
      <c r="X7" s="60">
        <v>796769489</v>
      </c>
      <c r="Y7" s="60">
        <v>-71637316</v>
      </c>
      <c r="Z7" s="140">
        <v>-8.99</v>
      </c>
      <c r="AA7" s="62">
        <v>796769489</v>
      </c>
    </row>
    <row r="8" spans="1:27" ht="13.5">
      <c r="A8" s="249" t="s">
        <v>179</v>
      </c>
      <c r="B8" s="182"/>
      <c r="C8" s="155">
        <v>187131453</v>
      </c>
      <c r="D8" s="155"/>
      <c r="E8" s="59">
        <v>629018247</v>
      </c>
      <c r="F8" s="60">
        <v>834068157</v>
      </c>
      <c r="G8" s="60">
        <v>105000000</v>
      </c>
      <c r="H8" s="60">
        <v>3000000</v>
      </c>
      <c r="I8" s="60"/>
      <c r="J8" s="60">
        <v>108000000</v>
      </c>
      <c r="K8" s="60">
        <v>3000000</v>
      </c>
      <c r="L8" s="60">
        <v>149843000</v>
      </c>
      <c r="M8" s="60">
        <v>4000</v>
      </c>
      <c r="N8" s="60">
        <v>152847000</v>
      </c>
      <c r="O8" s="60">
        <v>3996000</v>
      </c>
      <c r="P8" s="60">
        <v>274631000</v>
      </c>
      <c r="Q8" s="60">
        <v>3000000</v>
      </c>
      <c r="R8" s="60">
        <v>281627000</v>
      </c>
      <c r="S8" s="60">
        <v>39270542</v>
      </c>
      <c r="T8" s="60">
        <v>-39270542</v>
      </c>
      <c r="U8" s="60"/>
      <c r="V8" s="60"/>
      <c r="W8" s="60">
        <v>542474000</v>
      </c>
      <c r="X8" s="60">
        <v>834068157</v>
      </c>
      <c r="Y8" s="60">
        <v>-291594157</v>
      </c>
      <c r="Z8" s="140">
        <v>-34.96</v>
      </c>
      <c r="AA8" s="62">
        <v>834068157</v>
      </c>
    </row>
    <row r="9" spans="1:27" ht="13.5">
      <c r="A9" s="249" t="s">
        <v>180</v>
      </c>
      <c r="B9" s="182"/>
      <c r="C9" s="155">
        <v>82656471</v>
      </c>
      <c r="D9" s="155"/>
      <c r="E9" s="59">
        <v>78314288</v>
      </c>
      <c r="F9" s="60">
        <v>78314289</v>
      </c>
      <c r="G9" s="60">
        <v>2425279</v>
      </c>
      <c r="H9" s="60">
        <v>8404436</v>
      </c>
      <c r="I9" s="60">
        <v>8228388</v>
      </c>
      <c r="J9" s="60">
        <v>19058103</v>
      </c>
      <c r="K9" s="60">
        <v>7689880</v>
      </c>
      <c r="L9" s="60">
        <v>7968042</v>
      </c>
      <c r="M9" s="60">
        <v>8362307</v>
      </c>
      <c r="N9" s="60">
        <v>24020229</v>
      </c>
      <c r="O9" s="60">
        <v>8910929</v>
      </c>
      <c r="P9" s="60">
        <v>9256491</v>
      </c>
      <c r="Q9" s="60">
        <v>7822925</v>
      </c>
      <c r="R9" s="60">
        <v>25990345</v>
      </c>
      <c r="S9" s="60">
        <v>11603951</v>
      </c>
      <c r="T9" s="60">
        <v>9657542</v>
      </c>
      <c r="U9" s="60">
        <v>9501709</v>
      </c>
      <c r="V9" s="60">
        <v>30763202</v>
      </c>
      <c r="W9" s="60">
        <v>99831879</v>
      </c>
      <c r="X9" s="60">
        <v>78314289</v>
      </c>
      <c r="Y9" s="60">
        <v>21517590</v>
      </c>
      <c r="Z9" s="140">
        <v>27.48</v>
      </c>
      <c r="AA9" s="62">
        <v>78314289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-2637680848</v>
      </c>
      <c r="D12" s="155"/>
      <c r="E12" s="59">
        <v>-3224734333</v>
      </c>
      <c r="F12" s="60">
        <v>-3283604056</v>
      </c>
      <c r="G12" s="60">
        <v>-365343547</v>
      </c>
      <c r="H12" s="60">
        <v>-340093203</v>
      </c>
      <c r="I12" s="60">
        <v>-247624007</v>
      </c>
      <c r="J12" s="60">
        <v>-953060757</v>
      </c>
      <c r="K12" s="60">
        <v>-230292476</v>
      </c>
      <c r="L12" s="60">
        <v>-251224532</v>
      </c>
      <c r="M12" s="60">
        <v>-247796030</v>
      </c>
      <c r="N12" s="60">
        <v>-729313038</v>
      </c>
      <c r="O12" s="60">
        <v>-203764702</v>
      </c>
      <c r="P12" s="60">
        <v>-213775330</v>
      </c>
      <c r="Q12" s="60">
        <v>-192246952</v>
      </c>
      <c r="R12" s="60">
        <v>-609786984</v>
      </c>
      <c r="S12" s="60">
        <v>-655620218</v>
      </c>
      <c r="T12" s="60">
        <v>-247230793</v>
      </c>
      <c r="U12" s="60">
        <v>-30685204</v>
      </c>
      <c r="V12" s="60">
        <v>-933536215</v>
      </c>
      <c r="W12" s="60">
        <v>-3225696994</v>
      </c>
      <c r="X12" s="60">
        <v>-3283604056</v>
      </c>
      <c r="Y12" s="60">
        <v>57907062</v>
      </c>
      <c r="Z12" s="140">
        <v>-1.76</v>
      </c>
      <c r="AA12" s="62">
        <v>-3283604056</v>
      </c>
    </row>
    <row r="13" spans="1:27" ht="13.5">
      <c r="A13" s="249" t="s">
        <v>40</v>
      </c>
      <c r="B13" s="182"/>
      <c r="C13" s="155">
        <v>-70498923</v>
      </c>
      <c r="D13" s="155"/>
      <c r="E13" s="59">
        <v>-89112465</v>
      </c>
      <c r="F13" s="60">
        <v>-66649195</v>
      </c>
      <c r="G13" s="60">
        <v>-396757</v>
      </c>
      <c r="H13" s="60">
        <v>-2092052</v>
      </c>
      <c r="I13" s="60">
        <v>-16750275</v>
      </c>
      <c r="J13" s="60">
        <v>-19239084</v>
      </c>
      <c r="K13" s="60">
        <v>-1781694</v>
      </c>
      <c r="L13" s="60">
        <v>-1616438</v>
      </c>
      <c r="M13" s="60">
        <v>-19765774</v>
      </c>
      <c r="N13" s="60">
        <v>-23163906</v>
      </c>
      <c r="O13" s="60">
        <v>-2182157</v>
      </c>
      <c r="P13" s="60">
        <v>-2014267</v>
      </c>
      <c r="Q13" s="60">
        <v>-17359375</v>
      </c>
      <c r="R13" s="60">
        <v>-21555799</v>
      </c>
      <c r="S13" s="60">
        <v>-1285997</v>
      </c>
      <c r="T13" s="60">
        <v>-1652538</v>
      </c>
      <c r="U13" s="60">
        <v>-20106526</v>
      </c>
      <c r="V13" s="60">
        <v>-23045061</v>
      </c>
      <c r="W13" s="60">
        <v>-87003850</v>
      </c>
      <c r="X13" s="60">
        <v>-66649195</v>
      </c>
      <c r="Y13" s="60">
        <v>-20354655</v>
      </c>
      <c r="Z13" s="140">
        <v>30.54</v>
      </c>
      <c r="AA13" s="62">
        <v>-66649195</v>
      </c>
    </row>
    <row r="14" spans="1:27" ht="13.5">
      <c r="A14" s="249" t="s">
        <v>42</v>
      </c>
      <c r="B14" s="182"/>
      <c r="C14" s="155">
        <v>-13740886</v>
      </c>
      <c r="D14" s="155"/>
      <c r="E14" s="59">
        <v>-30464323</v>
      </c>
      <c r="F14" s="60">
        <v>-32147124</v>
      </c>
      <c r="G14" s="60"/>
      <c r="H14" s="60"/>
      <c r="I14" s="60">
        <v>-969764</v>
      </c>
      <c r="J14" s="60">
        <v>-969764</v>
      </c>
      <c r="K14" s="60">
        <v>-5000</v>
      </c>
      <c r="L14" s="60">
        <v>-569856</v>
      </c>
      <c r="M14" s="60">
        <v>577856</v>
      </c>
      <c r="N14" s="60">
        <v>3000</v>
      </c>
      <c r="O14" s="60"/>
      <c r="P14" s="60">
        <v>-1632935</v>
      </c>
      <c r="Q14" s="60"/>
      <c r="R14" s="60">
        <v>-1632935</v>
      </c>
      <c r="S14" s="60"/>
      <c r="T14" s="60">
        <v>8500</v>
      </c>
      <c r="U14" s="60"/>
      <c r="V14" s="60">
        <v>8500</v>
      </c>
      <c r="W14" s="60">
        <v>-2591199</v>
      </c>
      <c r="X14" s="60">
        <v>-32147124</v>
      </c>
      <c r="Y14" s="60">
        <v>29555925</v>
      </c>
      <c r="Z14" s="140">
        <v>-91.94</v>
      </c>
      <c r="AA14" s="62">
        <v>-32147124</v>
      </c>
    </row>
    <row r="15" spans="1:27" ht="13.5">
      <c r="A15" s="250" t="s">
        <v>184</v>
      </c>
      <c r="B15" s="251"/>
      <c r="C15" s="168">
        <f aca="true" t="shared" si="0" ref="C15:Y15">SUM(C6:C14)</f>
        <v>650010145</v>
      </c>
      <c r="D15" s="168">
        <f>SUM(D6:D14)</f>
        <v>0</v>
      </c>
      <c r="E15" s="72">
        <f t="shared" si="0"/>
        <v>942998724</v>
      </c>
      <c r="F15" s="73">
        <f t="shared" si="0"/>
        <v>1104313817</v>
      </c>
      <c r="G15" s="73">
        <f t="shared" si="0"/>
        <v>240365507</v>
      </c>
      <c r="H15" s="73">
        <f t="shared" si="0"/>
        <v>31934040</v>
      </c>
      <c r="I15" s="73">
        <f t="shared" si="0"/>
        <v>-6204145</v>
      </c>
      <c r="J15" s="73">
        <f t="shared" si="0"/>
        <v>266095402</v>
      </c>
      <c r="K15" s="73">
        <f t="shared" si="0"/>
        <v>17339825</v>
      </c>
      <c r="L15" s="73">
        <f t="shared" si="0"/>
        <v>126634421</v>
      </c>
      <c r="M15" s="73">
        <f t="shared" si="0"/>
        <v>264675769</v>
      </c>
      <c r="N15" s="73">
        <f t="shared" si="0"/>
        <v>408650015</v>
      </c>
      <c r="O15" s="73">
        <f t="shared" si="0"/>
        <v>-1198376</v>
      </c>
      <c r="P15" s="73">
        <f t="shared" si="0"/>
        <v>278012162</v>
      </c>
      <c r="Q15" s="73">
        <f t="shared" si="0"/>
        <v>340206302</v>
      </c>
      <c r="R15" s="73">
        <f t="shared" si="0"/>
        <v>617020088</v>
      </c>
      <c r="S15" s="73">
        <f t="shared" si="0"/>
        <v>-376114272</v>
      </c>
      <c r="T15" s="73">
        <f t="shared" si="0"/>
        <v>-39667955</v>
      </c>
      <c r="U15" s="73">
        <f t="shared" si="0"/>
        <v>121142011</v>
      </c>
      <c r="V15" s="73">
        <f t="shared" si="0"/>
        <v>-294640216</v>
      </c>
      <c r="W15" s="73">
        <f t="shared" si="0"/>
        <v>997125289</v>
      </c>
      <c r="X15" s="73">
        <f t="shared" si="0"/>
        <v>1104313817</v>
      </c>
      <c r="Y15" s="73">
        <f t="shared" si="0"/>
        <v>-107188528</v>
      </c>
      <c r="Z15" s="170">
        <f>+IF(X15&lt;&gt;0,+(Y15/X15)*100,0)</f>
        <v>-9.706346724085224</v>
      </c>
      <c r="AA15" s="74">
        <f>SUM(AA6:AA14)</f>
        <v>1104313817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1895651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11880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-36639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-270779606</v>
      </c>
      <c r="D24" s="155"/>
      <c r="E24" s="59">
        <v>-749097271</v>
      </c>
      <c r="F24" s="60">
        <v>-978103489</v>
      </c>
      <c r="G24" s="60">
        <v>-387480</v>
      </c>
      <c r="H24" s="60">
        <v>-11259796</v>
      </c>
      <c r="I24" s="60">
        <v>-26783543</v>
      </c>
      <c r="J24" s="60">
        <v>-38430819</v>
      </c>
      <c r="K24" s="60">
        <v>-27933524</v>
      </c>
      <c r="L24" s="60">
        <v>-38075093</v>
      </c>
      <c r="M24" s="60">
        <v>-44903313</v>
      </c>
      <c r="N24" s="60">
        <v>-110911930</v>
      </c>
      <c r="O24" s="60">
        <v>-17381821</v>
      </c>
      <c r="P24" s="60">
        <v>-27184399</v>
      </c>
      <c r="Q24" s="60">
        <v>-38652118</v>
      </c>
      <c r="R24" s="60">
        <v>-83218338</v>
      </c>
      <c r="S24" s="60">
        <v>-17515000</v>
      </c>
      <c r="T24" s="60">
        <v>-98123044</v>
      </c>
      <c r="U24" s="60">
        <v>-253309982</v>
      </c>
      <c r="V24" s="60">
        <v>-368948026</v>
      </c>
      <c r="W24" s="60">
        <v>-601509113</v>
      </c>
      <c r="X24" s="60">
        <v>-978103489</v>
      </c>
      <c r="Y24" s="60">
        <v>376594376</v>
      </c>
      <c r="Z24" s="140">
        <v>-38.5</v>
      </c>
      <c r="AA24" s="62">
        <v>-978103489</v>
      </c>
    </row>
    <row r="25" spans="1:27" ht="13.5">
      <c r="A25" s="250" t="s">
        <v>191</v>
      </c>
      <c r="B25" s="251"/>
      <c r="C25" s="168">
        <f aca="true" t="shared" si="1" ref="C25:Y25">SUM(C19:C24)</f>
        <v>-268908714</v>
      </c>
      <c r="D25" s="168">
        <f>SUM(D19:D24)</f>
        <v>0</v>
      </c>
      <c r="E25" s="72">
        <f t="shared" si="1"/>
        <v>-749097271</v>
      </c>
      <c r="F25" s="73">
        <f t="shared" si="1"/>
        <v>-978103489</v>
      </c>
      <c r="G25" s="73">
        <f t="shared" si="1"/>
        <v>-387480</v>
      </c>
      <c r="H25" s="73">
        <f t="shared" si="1"/>
        <v>-11259796</v>
      </c>
      <c r="I25" s="73">
        <f t="shared" si="1"/>
        <v>-26783543</v>
      </c>
      <c r="J25" s="73">
        <f t="shared" si="1"/>
        <v>-38430819</v>
      </c>
      <c r="K25" s="73">
        <f t="shared" si="1"/>
        <v>-27933524</v>
      </c>
      <c r="L25" s="73">
        <f t="shared" si="1"/>
        <v>-38075093</v>
      </c>
      <c r="M25" s="73">
        <f t="shared" si="1"/>
        <v>-44903313</v>
      </c>
      <c r="N25" s="73">
        <f t="shared" si="1"/>
        <v>-110911930</v>
      </c>
      <c r="O25" s="73">
        <f t="shared" si="1"/>
        <v>-17381821</v>
      </c>
      <c r="P25" s="73">
        <f t="shared" si="1"/>
        <v>-27184399</v>
      </c>
      <c r="Q25" s="73">
        <f t="shared" si="1"/>
        <v>-38652118</v>
      </c>
      <c r="R25" s="73">
        <f t="shared" si="1"/>
        <v>-83218338</v>
      </c>
      <c r="S25" s="73">
        <f t="shared" si="1"/>
        <v>-17515000</v>
      </c>
      <c r="T25" s="73">
        <f t="shared" si="1"/>
        <v>-98123044</v>
      </c>
      <c r="U25" s="73">
        <f t="shared" si="1"/>
        <v>-253309982</v>
      </c>
      <c r="V25" s="73">
        <f t="shared" si="1"/>
        <v>-368948026</v>
      </c>
      <c r="W25" s="73">
        <f t="shared" si="1"/>
        <v>-601509113</v>
      </c>
      <c r="X25" s="73">
        <f t="shared" si="1"/>
        <v>-978103489</v>
      </c>
      <c r="Y25" s="73">
        <f t="shared" si="1"/>
        <v>376594376</v>
      </c>
      <c r="Z25" s="170">
        <f>+IF(X25&lt;&gt;0,+(Y25/X25)*100,0)</f>
        <v>-38.50250819420194</v>
      </c>
      <c r="AA25" s="74">
        <f>SUM(AA19:AA24)</f>
        <v>-978103489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441524387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3465560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-45020231</v>
      </c>
      <c r="D33" s="155"/>
      <c r="E33" s="59">
        <v>-41532778</v>
      </c>
      <c r="F33" s="60">
        <v>-43980964</v>
      </c>
      <c r="G33" s="60"/>
      <c r="H33" s="60"/>
      <c r="I33" s="60">
        <v>-11189416</v>
      </c>
      <c r="J33" s="60">
        <v>-11189416</v>
      </c>
      <c r="K33" s="60"/>
      <c r="L33" s="60"/>
      <c r="M33" s="60">
        <v>-8995538</v>
      </c>
      <c r="N33" s="60">
        <v>-8995538</v>
      </c>
      <c r="O33" s="60"/>
      <c r="P33" s="60"/>
      <c r="Q33" s="60">
        <v>-14194570</v>
      </c>
      <c r="R33" s="60">
        <v>-14194570</v>
      </c>
      <c r="S33" s="60"/>
      <c r="T33" s="60"/>
      <c r="U33" s="60">
        <v>-9601439</v>
      </c>
      <c r="V33" s="60">
        <v>-9601439</v>
      </c>
      <c r="W33" s="60">
        <v>-43980963</v>
      </c>
      <c r="X33" s="60">
        <v>-43980964</v>
      </c>
      <c r="Y33" s="60">
        <v>1</v>
      </c>
      <c r="Z33" s="140"/>
      <c r="AA33" s="62">
        <v>-43980964</v>
      </c>
    </row>
    <row r="34" spans="1:27" ht="13.5">
      <c r="A34" s="250" t="s">
        <v>197</v>
      </c>
      <c r="B34" s="251"/>
      <c r="C34" s="168">
        <f aca="true" t="shared" si="2" ref="C34:Y34">SUM(C29:C33)</f>
        <v>399969716</v>
      </c>
      <c r="D34" s="168">
        <f>SUM(D29:D33)</f>
        <v>0</v>
      </c>
      <c r="E34" s="72">
        <f t="shared" si="2"/>
        <v>-41532778</v>
      </c>
      <c r="F34" s="73">
        <f t="shared" si="2"/>
        <v>-43980964</v>
      </c>
      <c r="G34" s="73">
        <f t="shared" si="2"/>
        <v>0</v>
      </c>
      <c r="H34" s="73">
        <f t="shared" si="2"/>
        <v>0</v>
      </c>
      <c r="I34" s="73">
        <f t="shared" si="2"/>
        <v>-11189416</v>
      </c>
      <c r="J34" s="73">
        <f t="shared" si="2"/>
        <v>-11189416</v>
      </c>
      <c r="K34" s="73">
        <f t="shared" si="2"/>
        <v>0</v>
      </c>
      <c r="L34" s="73">
        <f t="shared" si="2"/>
        <v>0</v>
      </c>
      <c r="M34" s="73">
        <f t="shared" si="2"/>
        <v>-8995538</v>
      </c>
      <c r="N34" s="73">
        <f t="shared" si="2"/>
        <v>-8995538</v>
      </c>
      <c r="O34" s="73">
        <f t="shared" si="2"/>
        <v>0</v>
      </c>
      <c r="P34" s="73">
        <f t="shared" si="2"/>
        <v>0</v>
      </c>
      <c r="Q34" s="73">
        <f t="shared" si="2"/>
        <v>-14194570</v>
      </c>
      <c r="R34" s="73">
        <f t="shared" si="2"/>
        <v>-14194570</v>
      </c>
      <c r="S34" s="73">
        <f t="shared" si="2"/>
        <v>0</v>
      </c>
      <c r="T34" s="73">
        <f t="shared" si="2"/>
        <v>0</v>
      </c>
      <c r="U34" s="73">
        <f t="shared" si="2"/>
        <v>-9601439</v>
      </c>
      <c r="V34" s="73">
        <f t="shared" si="2"/>
        <v>-9601439</v>
      </c>
      <c r="W34" s="73">
        <f t="shared" si="2"/>
        <v>-43980963</v>
      </c>
      <c r="X34" s="73">
        <f t="shared" si="2"/>
        <v>-43980964</v>
      </c>
      <c r="Y34" s="73">
        <f t="shared" si="2"/>
        <v>1</v>
      </c>
      <c r="Z34" s="170">
        <f>+IF(X34&lt;&gt;0,+(Y34/X34)*100,0)</f>
        <v>-2.273710962770166E-06</v>
      </c>
      <c r="AA34" s="74">
        <f>SUM(AA29:AA33)</f>
        <v>-43980964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781071147</v>
      </c>
      <c r="D36" s="153">
        <f>+D15+D25+D34</f>
        <v>0</v>
      </c>
      <c r="E36" s="99">
        <f t="shared" si="3"/>
        <v>152368675</v>
      </c>
      <c r="F36" s="100">
        <f t="shared" si="3"/>
        <v>82229364</v>
      </c>
      <c r="G36" s="100">
        <f t="shared" si="3"/>
        <v>239978027</v>
      </c>
      <c r="H36" s="100">
        <f t="shared" si="3"/>
        <v>20674244</v>
      </c>
      <c r="I36" s="100">
        <f t="shared" si="3"/>
        <v>-44177104</v>
      </c>
      <c r="J36" s="100">
        <f t="shared" si="3"/>
        <v>216475167</v>
      </c>
      <c r="K36" s="100">
        <f t="shared" si="3"/>
        <v>-10593699</v>
      </c>
      <c r="L36" s="100">
        <f t="shared" si="3"/>
        <v>88559328</v>
      </c>
      <c r="M36" s="100">
        <f t="shared" si="3"/>
        <v>210776918</v>
      </c>
      <c r="N36" s="100">
        <f t="shared" si="3"/>
        <v>288742547</v>
      </c>
      <c r="O36" s="100">
        <f t="shared" si="3"/>
        <v>-18580197</v>
      </c>
      <c r="P36" s="100">
        <f t="shared" si="3"/>
        <v>250827763</v>
      </c>
      <c r="Q36" s="100">
        <f t="shared" si="3"/>
        <v>287359614</v>
      </c>
      <c r="R36" s="100">
        <f t="shared" si="3"/>
        <v>519607180</v>
      </c>
      <c r="S36" s="100">
        <f t="shared" si="3"/>
        <v>-393629272</v>
      </c>
      <c r="T36" s="100">
        <f t="shared" si="3"/>
        <v>-137790999</v>
      </c>
      <c r="U36" s="100">
        <f t="shared" si="3"/>
        <v>-141769410</v>
      </c>
      <c r="V36" s="100">
        <f t="shared" si="3"/>
        <v>-673189681</v>
      </c>
      <c r="W36" s="100">
        <f t="shared" si="3"/>
        <v>351635213</v>
      </c>
      <c r="X36" s="100">
        <f t="shared" si="3"/>
        <v>82229364</v>
      </c>
      <c r="Y36" s="100">
        <f t="shared" si="3"/>
        <v>269405849</v>
      </c>
      <c r="Z36" s="137">
        <f>+IF(X36&lt;&gt;0,+(Y36/X36)*100,0)</f>
        <v>327.6273047667011</v>
      </c>
      <c r="AA36" s="102">
        <f>+AA15+AA25+AA34</f>
        <v>82229364</v>
      </c>
    </row>
    <row r="37" spans="1:27" ht="13.5">
      <c r="A37" s="249" t="s">
        <v>199</v>
      </c>
      <c r="B37" s="182"/>
      <c r="C37" s="153">
        <v>740212378</v>
      </c>
      <c r="D37" s="153"/>
      <c r="E37" s="99">
        <v>696158584</v>
      </c>
      <c r="F37" s="100">
        <v>696158584</v>
      </c>
      <c r="G37" s="100">
        <v>1521283525</v>
      </c>
      <c r="H37" s="100">
        <v>1761261552</v>
      </c>
      <c r="I37" s="100">
        <v>1781935796</v>
      </c>
      <c r="J37" s="100">
        <v>1521283525</v>
      </c>
      <c r="K37" s="100">
        <v>1737758692</v>
      </c>
      <c r="L37" s="100">
        <v>1727164993</v>
      </c>
      <c r="M37" s="100">
        <v>1815724321</v>
      </c>
      <c r="N37" s="100">
        <v>1737758692</v>
      </c>
      <c r="O37" s="100">
        <v>2026501239</v>
      </c>
      <c r="P37" s="100">
        <v>2007921042</v>
      </c>
      <c r="Q37" s="100">
        <v>2258748805</v>
      </c>
      <c r="R37" s="100">
        <v>2026501239</v>
      </c>
      <c r="S37" s="100">
        <v>2546108419</v>
      </c>
      <c r="T37" s="100">
        <v>2152479147</v>
      </c>
      <c r="U37" s="100">
        <v>2014688148</v>
      </c>
      <c r="V37" s="100">
        <v>2546108419</v>
      </c>
      <c r="W37" s="100">
        <v>1521283525</v>
      </c>
      <c r="X37" s="100">
        <v>696158584</v>
      </c>
      <c r="Y37" s="100">
        <v>825124941</v>
      </c>
      <c r="Z37" s="137">
        <v>118.53</v>
      </c>
      <c r="AA37" s="102">
        <v>696158584</v>
      </c>
    </row>
    <row r="38" spans="1:27" ht="13.5">
      <c r="A38" s="269" t="s">
        <v>200</v>
      </c>
      <c r="B38" s="256"/>
      <c r="C38" s="257">
        <v>1521283525</v>
      </c>
      <c r="D38" s="257"/>
      <c r="E38" s="258">
        <v>848527259</v>
      </c>
      <c r="F38" s="259">
        <v>778387948</v>
      </c>
      <c r="G38" s="259">
        <v>1761261552</v>
      </c>
      <c r="H38" s="259">
        <v>1781935796</v>
      </c>
      <c r="I38" s="259">
        <v>1737758692</v>
      </c>
      <c r="J38" s="259">
        <v>1737758692</v>
      </c>
      <c r="K38" s="259">
        <v>1727164993</v>
      </c>
      <c r="L38" s="259">
        <v>1815724321</v>
      </c>
      <c r="M38" s="259">
        <v>2026501239</v>
      </c>
      <c r="N38" s="259">
        <v>2026501239</v>
      </c>
      <c r="O38" s="259">
        <v>2007921042</v>
      </c>
      <c r="P38" s="259">
        <v>2258748805</v>
      </c>
      <c r="Q38" s="259">
        <v>2546108419</v>
      </c>
      <c r="R38" s="259">
        <v>2007921042</v>
      </c>
      <c r="S38" s="259">
        <v>2152479147</v>
      </c>
      <c r="T38" s="259">
        <v>2014688148</v>
      </c>
      <c r="U38" s="259">
        <v>1872918738</v>
      </c>
      <c r="V38" s="259">
        <v>1872918738</v>
      </c>
      <c r="W38" s="259">
        <v>1872918738</v>
      </c>
      <c r="X38" s="259">
        <v>778387948</v>
      </c>
      <c r="Y38" s="259">
        <v>1094530790</v>
      </c>
      <c r="Z38" s="260">
        <v>140.62</v>
      </c>
      <c r="AA38" s="261">
        <v>778387948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270779606</v>
      </c>
      <c r="D5" s="200">
        <f t="shared" si="0"/>
        <v>0</v>
      </c>
      <c r="E5" s="106">
        <f t="shared" si="0"/>
        <v>671297271</v>
      </c>
      <c r="F5" s="106">
        <f t="shared" si="0"/>
        <v>805664689</v>
      </c>
      <c r="G5" s="106">
        <f t="shared" si="0"/>
        <v>387470</v>
      </c>
      <c r="H5" s="106">
        <f t="shared" si="0"/>
        <v>11259795</v>
      </c>
      <c r="I5" s="106">
        <f t="shared" si="0"/>
        <v>26783542</v>
      </c>
      <c r="J5" s="106">
        <f t="shared" si="0"/>
        <v>38430807</v>
      </c>
      <c r="K5" s="106">
        <f t="shared" si="0"/>
        <v>27933525</v>
      </c>
      <c r="L5" s="106">
        <f t="shared" si="0"/>
        <v>38075092</v>
      </c>
      <c r="M5" s="106">
        <f t="shared" si="0"/>
        <v>44903315</v>
      </c>
      <c r="N5" s="106">
        <f t="shared" si="0"/>
        <v>110911932</v>
      </c>
      <c r="O5" s="106">
        <f t="shared" si="0"/>
        <v>17381823</v>
      </c>
      <c r="P5" s="106">
        <f t="shared" si="0"/>
        <v>26736528</v>
      </c>
      <c r="Q5" s="106">
        <f t="shared" si="0"/>
        <v>38652117</v>
      </c>
      <c r="R5" s="106">
        <f t="shared" si="0"/>
        <v>82770468</v>
      </c>
      <c r="S5" s="106">
        <f t="shared" si="0"/>
        <v>43101097</v>
      </c>
      <c r="T5" s="106">
        <f t="shared" si="0"/>
        <v>72536955</v>
      </c>
      <c r="U5" s="106">
        <f t="shared" si="0"/>
        <v>151997679</v>
      </c>
      <c r="V5" s="106">
        <f t="shared" si="0"/>
        <v>267635731</v>
      </c>
      <c r="W5" s="106">
        <f t="shared" si="0"/>
        <v>499748938</v>
      </c>
      <c r="X5" s="106">
        <f t="shared" si="0"/>
        <v>805664689</v>
      </c>
      <c r="Y5" s="106">
        <f t="shared" si="0"/>
        <v>-305915751</v>
      </c>
      <c r="Z5" s="201">
        <f>+IF(X5&lt;&gt;0,+(Y5/X5)*100,0)</f>
        <v>-37.97060429441261</v>
      </c>
      <c r="AA5" s="199">
        <f>SUM(AA11:AA18)</f>
        <v>805664689</v>
      </c>
    </row>
    <row r="6" spans="1:27" ht="13.5">
      <c r="A6" s="291" t="s">
        <v>204</v>
      </c>
      <c r="B6" s="142"/>
      <c r="C6" s="62">
        <v>76699624</v>
      </c>
      <c r="D6" s="156"/>
      <c r="E6" s="60">
        <v>101200000</v>
      </c>
      <c r="F6" s="60">
        <v>145503030</v>
      </c>
      <c r="G6" s="60">
        <v>43682</v>
      </c>
      <c r="H6" s="60">
        <v>2586109</v>
      </c>
      <c r="I6" s="60">
        <v>4236460</v>
      </c>
      <c r="J6" s="60">
        <v>6866251</v>
      </c>
      <c r="K6" s="60">
        <v>7721052</v>
      </c>
      <c r="L6" s="60">
        <v>6369081</v>
      </c>
      <c r="M6" s="60">
        <v>10887862</v>
      </c>
      <c r="N6" s="60">
        <v>24977995</v>
      </c>
      <c r="O6" s="60">
        <v>2543447</v>
      </c>
      <c r="P6" s="60">
        <v>8158351</v>
      </c>
      <c r="Q6" s="60">
        <v>14096136</v>
      </c>
      <c r="R6" s="60">
        <v>24797934</v>
      </c>
      <c r="S6" s="60">
        <v>12817076</v>
      </c>
      <c r="T6" s="60">
        <v>9897850</v>
      </c>
      <c r="U6" s="60">
        <v>34029831</v>
      </c>
      <c r="V6" s="60">
        <v>56744757</v>
      </c>
      <c r="W6" s="60">
        <v>113386937</v>
      </c>
      <c r="X6" s="60">
        <v>145503030</v>
      </c>
      <c r="Y6" s="60">
        <v>-32116093</v>
      </c>
      <c r="Z6" s="140">
        <v>-22.07</v>
      </c>
      <c r="AA6" s="155">
        <v>145503030</v>
      </c>
    </row>
    <row r="7" spans="1:27" ht="13.5">
      <c r="A7" s="291" t="s">
        <v>205</v>
      </c>
      <c r="B7" s="142"/>
      <c r="C7" s="62">
        <v>29416255</v>
      </c>
      <c r="D7" s="156"/>
      <c r="E7" s="60">
        <v>77851023</v>
      </c>
      <c r="F7" s="60">
        <v>84732414</v>
      </c>
      <c r="G7" s="60"/>
      <c r="H7" s="60">
        <v>930578</v>
      </c>
      <c r="I7" s="60">
        <v>8189976</v>
      </c>
      <c r="J7" s="60">
        <v>9120554</v>
      </c>
      <c r="K7" s="60">
        <v>7689866</v>
      </c>
      <c r="L7" s="60">
        <v>1272066</v>
      </c>
      <c r="M7" s="60">
        <v>7971454</v>
      </c>
      <c r="N7" s="60">
        <v>16933386</v>
      </c>
      <c r="O7" s="60">
        <v>1487055</v>
      </c>
      <c r="P7" s="60">
        <v>5306327</v>
      </c>
      <c r="Q7" s="60">
        <v>10122632</v>
      </c>
      <c r="R7" s="60">
        <v>16916014</v>
      </c>
      <c r="S7" s="60">
        <v>2787331</v>
      </c>
      <c r="T7" s="60">
        <v>13197035</v>
      </c>
      <c r="U7" s="60">
        <v>17731918</v>
      </c>
      <c r="V7" s="60">
        <v>33716284</v>
      </c>
      <c r="W7" s="60">
        <v>76686238</v>
      </c>
      <c r="X7" s="60">
        <v>84732414</v>
      </c>
      <c r="Y7" s="60">
        <v>-8046176</v>
      </c>
      <c r="Z7" s="140">
        <v>-9.5</v>
      </c>
      <c r="AA7" s="155">
        <v>84732414</v>
      </c>
    </row>
    <row r="8" spans="1:27" ht="13.5">
      <c r="A8" s="291" t="s">
        <v>206</v>
      </c>
      <c r="B8" s="142"/>
      <c r="C8" s="62">
        <v>19616350</v>
      </c>
      <c r="D8" s="156"/>
      <c r="E8" s="60">
        <v>12000000</v>
      </c>
      <c r="F8" s="60">
        <v>14859714</v>
      </c>
      <c r="G8" s="60">
        <v>1858</v>
      </c>
      <c r="H8" s="60">
        <v>528406</v>
      </c>
      <c r="I8" s="60">
        <v>4081848</v>
      </c>
      <c r="J8" s="60">
        <v>4612112</v>
      </c>
      <c r="K8" s="60">
        <v>1610358</v>
      </c>
      <c r="L8" s="60">
        <v>4253077</v>
      </c>
      <c r="M8" s="60">
        <v>6177966</v>
      </c>
      <c r="N8" s="60">
        <v>12041401</v>
      </c>
      <c r="O8" s="60">
        <v>2277229</v>
      </c>
      <c r="P8" s="60">
        <v>2749803</v>
      </c>
      <c r="Q8" s="60">
        <v>2219580</v>
      </c>
      <c r="R8" s="60">
        <v>7246612</v>
      </c>
      <c r="S8" s="60">
        <v>5612049</v>
      </c>
      <c r="T8" s="60">
        <v>11976990</v>
      </c>
      <c r="U8" s="60">
        <v>24946720</v>
      </c>
      <c r="V8" s="60">
        <v>42535759</v>
      </c>
      <c r="W8" s="60">
        <v>66435884</v>
      </c>
      <c r="X8" s="60">
        <v>14859714</v>
      </c>
      <c r="Y8" s="60">
        <v>51576170</v>
      </c>
      <c r="Z8" s="140">
        <v>347.09</v>
      </c>
      <c r="AA8" s="155">
        <v>14859714</v>
      </c>
    </row>
    <row r="9" spans="1:27" ht="13.5">
      <c r="A9" s="291" t="s">
        <v>207</v>
      </c>
      <c r="B9" s="142"/>
      <c r="C9" s="62">
        <v>64447462</v>
      </c>
      <c r="D9" s="156"/>
      <c r="E9" s="60">
        <v>174608250</v>
      </c>
      <c r="F9" s="60">
        <v>228329854</v>
      </c>
      <c r="G9" s="60">
        <v>341930</v>
      </c>
      <c r="H9" s="60">
        <v>4698652</v>
      </c>
      <c r="I9" s="60">
        <v>2335586</v>
      </c>
      <c r="J9" s="60">
        <v>7376168</v>
      </c>
      <c r="K9" s="60">
        <v>5606926</v>
      </c>
      <c r="L9" s="60">
        <v>7642709</v>
      </c>
      <c r="M9" s="60">
        <v>10023833</v>
      </c>
      <c r="N9" s="60">
        <v>23273468</v>
      </c>
      <c r="O9" s="60">
        <v>7277835</v>
      </c>
      <c r="P9" s="60">
        <v>4289246</v>
      </c>
      <c r="Q9" s="60">
        <v>5184776</v>
      </c>
      <c r="R9" s="60">
        <v>16751857</v>
      </c>
      <c r="S9" s="60">
        <v>13722442</v>
      </c>
      <c r="T9" s="60">
        <v>6313444</v>
      </c>
      <c r="U9" s="60">
        <v>31153574</v>
      </c>
      <c r="V9" s="60">
        <v>51189460</v>
      </c>
      <c r="W9" s="60">
        <v>98590953</v>
      </c>
      <c r="X9" s="60">
        <v>228329854</v>
      </c>
      <c r="Y9" s="60">
        <v>-129738901</v>
      </c>
      <c r="Z9" s="140">
        <v>-56.82</v>
      </c>
      <c r="AA9" s="155">
        <v>228329854</v>
      </c>
    </row>
    <row r="10" spans="1:27" ht="13.5">
      <c r="A10" s="291" t="s">
        <v>208</v>
      </c>
      <c r="B10" s="142"/>
      <c r="C10" s="62"/>
      <c r="D10" s="156"/>
      <c r="E10" s="60">
        <v>224945998</v>
      </c>
      <c r="F10" s="60">
        <v>188989184</v>
      </c>
      <c r="G10" s="60"/>
      <c r="H10" s="60">
        <v>2091895</v>
      </c>
      <c r="I10" s="60">
        <v>3528049</v>
      </c>
      <c r="J10" s="60">
        <v>5619944</v>
      </c>
      <c r="K10" s="60">
        <v>3733575</v>
      </c>
      <c r="L10" s="60">
        <v>2273310</v>
      </c>
      <c r="M10" s="60">
        <v>3470183</v>
      </c>
      <c r="N10" s="60">
        <v>9477068</v>
      </c>
      <c r="O10" s="60">
        <v>1956961</v>
      </c>
      <c r="P10" s="60">
        <v>1437506</v>
      </c>
      <c r="Q10" s="60">
        <v>1533449</v>
      </c>
      <c r="R10" s="60">
        <v>4927916</v>
      </c>
      <c r="S10" s="60">
        <v>7366123</v>
      </c>
      <c r="T10" s="60">
        <v>25007819</v>
      </c>
      <c r="U10" s="60">
        <v>37282409</v>
      </c>
      <c r="V10" s="60">
        <v>69656351</v>
      </c>
      <c r="W10" s="60">
        <v>89681279</v>
      </c>
      <c r="X10" s="60">
        <v>188989184</v>
      </c>
      <c r="Y10" s="60">
        <v>-99307905</v>
      </c>
      <c r="Z10" s="140">
        <v>-52.55</v>
      </c>
      <c r="AA10" s="155">
        <v>188989184</v>
      </c>
    </row>
    <row r="11" spans="1:27" ht="13.5">
      <c r="A11" s="292" t="s">
        <v>209</v>
      </c>
      <c r="B11" s="142"/>
      <c r="C11" s="293">
        <f aca="true" t="shared" si="1" ref="C11:Y11">SUM(C6:C10)</f>
        <v>190179691</v>
      </c>
      <c r="D11" s="294">
        <f t="shared" si="1"/>
        <v>0</v>
      </c>
      <c r="E11" s="295">
        <f t="shared" si="1"/>
        <v>590605271</v>
      </c>
      <c r="F11" s="295">
        <f t="shared" si="1"/>
        <v>662414196</v>
      </c>
      <c r="G11" s="295">
        <f t="shared" si="1"/>
        <v>387470</v>
      </c>
      <c r="H11" s="295">
        <f t="shared" si="1"/>
        <v>10835640</v>
      </c>
      <c r="I11" s="295">
        <f t="shared" si="1"/>
        <v>22371919</v>
      </c>
      <c r="J11" s="295">
        <f t="shared" si="1"/>
        <v>33595029</v>
      </c>
      <c r="K11" s="295">
        <f t="shared" si="1"/>
        <v>26361777</v>
      </c>
      <c r="L11" s="295">
        <f t="shared" si="1"/>
        <v>21810243</v>
      </c>
      <c r="M11" s="295">
        <f t="shared" si="1"/>
        <v>38531298</v>
      </c>
      <c r="N11" s="295">
        <f t="shared" si="1"/>
        <v>86703318</v>
      </c>
      <c r="O11" s="295">
        <f t="shared" si="1"/>
        <v>15542527</v>
      </c>
      <c r="P11" s="295">
        <f t="shared" si="1"/>
        <v>21941233</v>
      </c>
      <c r="Q11" s="295">
        <f t="shared" si="1"/>
        <v>33156573</v>
      </c>
      <c r="R11" s="295">
        <f t="shared" si="1"/>
        <v>70640333</v>
      </c>
      <c r="S11" s="295">
        <f t="shared" si="1"/>
        <v>42305021</v>
      </c>
      <c r="T11" s="295">
        <f t="shared" si="1"/>
        <v>66393138</v>
      </c>
      <c r="U11" s="295">
        <f t="shared" si="1"/>
        <v>145144452</v>
      </c>
      <c r="V11" s="295">
        <f t="shared" si="1"/>
        <v>253842611</v>
      </c>
      <c r="W11" s="295">
        <f t="shared" si="1"/>
        <v>444781291</v>
      </c>
      <c r="X11" s="295">
        <f t="shared" si="1"/>
        <v>662414196</v>
      </c>
      <c r="Y11" s="295">
        <f t="shared" si="1"/>
        <v>-217632905</v>
      </c>
      <c r="Z11" s="296">
        <f>+IF(X11&lt;&gt;0,+(Y11/X11)*100,0)</f>
        <v>-32.85450497803039</v>
      </c>
      <c r="AA11" s="297">
        <f>SUM(AA6:AA10)</f>
        <v>662414196</v>
      </c>
    </row>
    <row r="12" spans="1:27" ht="13.5">
      <c r="A12" s="298" t="s">
        <v>210</v>
      </c>
      <c r="B12" s="136"/>
      <c r="C12" s="62">
        <v>24914764</v>
      </c>
      <c r="D12" s="156"/>
      <c r="E12" s="60">
        <v>14000000</v>
      </c>
      <c r="F12" s="60">
        <v>17298318</v>
      </c>
      <c r="G12" s="60"/>
      <c r="H12" s="60">
        <v>348790</v>
      </c>
      <c r="I12" s="60">
        <v>392215</v>
      </c>
      <c r="J12" s="60">
        <v>741005</v>
      </c>
      <c r="K12" s="60">
        <v>422923</v>
      </c>
      <c r="L12" s="60">
        <v>712754</v>
      </c>
      <c r="M12" s="60">
        <v>987491</v>
      </c>
      <c r="N12" s="60">
        <v>2123168</v>
      </c>
      <c r="O12" s="60">
        <v>626101</v>
      </c>
      <c r="P12" s="60">
        <v>674695</v>
      </c>
      <c r="Q12" s="60">
        <v>1101693</v>
      </c>
      <c r="R12" s="60">
        <v>2402489</v>
      </c>
      <c r="S12" s="60">
        <v>642142</v>
      </c>
      <c r="T12" s="60">
        <v>1721643</v>
      </c>
      <c r="U12" s="60">
        <v>3546546</v>
      </c>
      <c r="V12" s="60">
        <v>5910331</v>
      </c>
      <c r="W12" s="60">
        <v>11176993</v>
      </c>
      <c r="X12" s="60">
        <v>17298318</v>
      </c>
      <c r="Y12" s="60">
        <v>-6121325</v>
      </c>
      <c r="Z12" s="140">
        <v>-35.39</v>
      </c>
      <c r="AA12" s="155">
        <v>17298318</v>
      </c>
    </row>
    <row r="13" spans="1:27" ht="13.5">
      <c r="A13" s="298" t="s">
        <v>211</v>
      </c>
      <c r="B13" s="136"/>
      <c r="C13" s="273">
        <v>432579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52025402</v>
      </c>
      <c r="D15" s="156"/>
      <c r="E15" s="60">
        <v>66692000</v>
      </c>
      <c r="F15" s="60">
        <v>125952175</v>
      </c>
      <c r="G15" s="60"/>
      <c r="H15" s="60">
        <v>75365</v>
      </c>
      <c r="I15" s="60">
        <v>4019408</v>
      </c>
      <c r="J15" s="60">
        <v>4094773</v>
      </c>
      <c r="K15" s="60">
        <v>1148825</v>
      </c>
      <c r="L15" s="60">
        <v>15552095</v>
      </c>
      <c r="M15" s="60">
        <v>5384526</v>
      </c>
      <c r="N15" s="60">
        <v>22085446</v>
      </c>
      <c r="O15" s="60">
        <v>1213195</v>
      </c>
      <c r="P15" s="60">
        <v>4120600</v>
      </c>
      <c r="Q15" s="60">
        <v>4393851</v>
      </c>
      <c r="R15" s="60">
        <v>9727646</v>
      </c>
      <c r="S15" s="60">
        <v>153934</v>
      </c>
      <c r="T15" s="60">
        <v>4422174</v>
      </c>
      <c r="U15" s="60">
        <v>3306681</v>
      </c>
      <c r="V15" s="60">
        <v>7882789</v>
      </c>
      <c r="W15" s="60">
        <v>43790654</v>
      </c>
      <c r="X15" s="60">
        <v>125952175</v>
      </c>
      <c r="Y15" s="60">
        <v>-82161521</v>
      </c>
      <c r="Z15" s="140">
        <v>-65.23</v>
      </c>
      <c r="AA15" s="155">
        <v>125952175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3227170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77800000</v>
      </c>
      <c r="F20" s="100">
        <f t="shared" si="2"/>
        <v>172438659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172438659</v>
      </c>
      <c r="Y20" s="100">
        <f t="shared" si="2"/>
        <v>-172438659</v>
      </c>
      <c r="Z20" s="137">
        <f>+IF(X20&lt;&gt;0,+(Y20/X20)*100,0)</f>
        <v>-100</v>
      </c>
      <c r="AA20" s="153">
        <f>SUM(AA26:AA33)</f>
        <v>172438659</v>
      </c>
    </row>
    <row r="21" spans="1:27" ht="13.5">
      <c r="A21" s="291" t="s">
        <v>204</v>
      </c>
      <c r="B21" s="142"/>
      <c r="C21" s="62"/>
      <c r="D21" s="156"/>
      <c r="E21" s="60">
        <v>40000000</v>
      </c>
      <c r="F21" s="60">
        <v>103546596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103546596</v>
      </c>
      <c r="Y21" s="60">
        <v>-103546596</v>
      </c>
      <c r="Z21" s="140">
        <v>-100</v>
      </c>
      <c r="AA21" s="155">
        <v>103546596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18800000</v>
      </c>
      <c r="F23" s="60">
        <v>43810564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43810564</v>
      </c>
      <c r="Y23" s="60">
        <v>-43810564</v>
      </c>
      <c r="Z23" s="140">
        <v>-100</v>
      </c>
      <c r="AA23" s="155">
        <v>43810564</v>
      </c>
    </row>
    <row r="24" spans="1:27" ht="13.5">
      <c r="A24" s="291" t="s">
        <v>207</v>
      </c>
      <c r="B24" s="142"/>
      <c r="C24" s="62"/>
      <c r="D24" s="156"/>
      <c r="E24" s="60">
        <v>3000000</v>
      </c>
      <c r="F24" s="60">
        <v>3000000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3000000</v>
      </c>
      <c r="Y24" s="60">
        <v>-3000000</v>
      </c>
      <c r="Z24" s="140">
        <v>-100</v>
      </c>
      <c r="AA24" s="155">
        <v>3000000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61800000</v>
      </c>
      <c r="F26" s="295">
        <f t="shared" si="3"/>
        <v>150357160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150357160</v>
      </c>
      <c r="Y26" s="295">
        <f t="shared" si="3"/>
        <v>-150357160</v>
      </c>
      <c r="Z26" s="296">
        <f>+IF(X26&lt;&gt;0,+(Y26/X26)*100,0)</f>
        <v>-100</v>
      </c>
      <c r="AA26" s="297">
        <f>SUM(AA21:AA25)</f>
        <v>150357160</v>
      </c>
    </row>
    <row r="27" spans="1:27" ht="13.5">
      <c r="A27" s="298" t="s">
        <v>210</v>
      </c>
      <c r="B27" s="147"/>
      <c r="C27" s="62"/>
      <c r="D27" s="156"/>
      <c r="E27" s="60">
        <v>9000000</v>
      </c>
      <c r="F27" s="60">
        <v>20278499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20278499</v>
      </c>
      <c r="Y27" s="60">
        <v>-20278499</v>
      </c>
      <c r="Z27" s="140">
        <v>-100</v>
      </c>
      <c r="AA27" s="155">
        <v>20278499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7000000</v>
      </c>
      <c r="F30" s="60">
        <v>1803000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1803000</v>
      </c>
      <c r="Y30" s="60">
        <v>-1803000</v>
      </c>
      <c r="Z30" s="140">
        <v>-100</v>
      </c>
      <c r="AA30" s="155">
        <v>1803000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76699624</v>
      </c>
      <c r="D36" s="156">
        <f t="shared" si="4"/>
        <v>0</v>
      </c>
      <c r="E36" s="60">
        <f t="shared" si="4"/>
        <v>141200000</v>
      </c>
      <c r="F36" s="60">
        <f t="shared" si="4"/>
        <v>249049626</v>
      </c>
      <c r="G36" s="60">
        <f t="shared" si="4"/>
        <v>43682</v>
      </c>
      <c r="H36" s="60">
        <f t="shared" si="4"/>
        <v>2586109</v>
      </c>
      <c r="I36" s="60">
        <f t="shared" si="4"/>
        <v>4236460</v>
      </c>
      <c r="J36" s="60">
        <f t="shared" si="4"/>
        <v>6866251</v>
      </c>
      <c r="K36" s="60">
        <f t="shared" si="4"/>
        <v>7721052</v>
      </c>
      <c r="L36" s="60">
        <f t="shared" si="4"/>
        <v>6369081</v>
      </c>
      <c r="M36" s="60">
        <f t="shared" si="4"/>
        <v>10887862</v>
      </c>
      <c r="N36" s="60">
        <f t="shared" si="4"/>
        <v>24977995</v>
      </c>
      <c r="O36" s="60">
        <f t="shared" si="4"/>
        <v>2543447</v>
      </c>
      <c r="P36" s="60">
        <f t="shared" si="4"/>
        <v>8158351</v>
      </c>
      <c r="Q36" s="60">
        <f t="shared" si="4"/>
        <v>14096136</v>
      </c>
      <c r="R36" s="60">
        <f t="shared" si="4"/>
        <v>24797934</v>
      </c>
      <c r="S36" s="60">
        <f t="shared" si="4"/>
        <v>12817076</v>
      </c>
      <c r="T36" s="60">
        <f t="shared" si="4"/>
        <v>9897850</v>
      </c>
      <c r="U36" s="60">
        <f t="shared" si="4"/>
        <v>34029831</v>
      </c>
      <c r="V36" s="60">
        <f t="shared" si="4"/>
        <v>56744757</v>
      </c>
      <c r="W36" s="60">
        <f t="shared" si="4"/>
        <v>113386937</v>
      </c>
      <c r="X36" s="60">
        <f t="shared" si="4"/>
        <v>249049626</v>
      </c>
      <c r="Y36" s="60">
        <f t="shared" si="4"/>
        <v>-135662689</v>
      </c>
      <c r="Z36" s="140">
        <f aca="true" t="shared" si="5" ref="Z36:Z49">+IF(X36&lt;&gt;0,+(Y36/X36)*100,0)</f>
        <v>-54.472151265145854</v>
      </c>
      <c r="AA36" s="155">
        <f>AA6+AA21</f>
        <v>249049626</v>
      </c>
    </row>
    <row r="37" spans="1:27" ht="13.5">
      <c r="A37" s="291" t="s">
        <v>205</v>
      </c>
      <c r="B37" s="142"/>
      <c r="C37" s="62">
        <f t="shared" si="4"/>
        <v>29416255</v>
      </c>
      <c r="D37" s="156">
        <f t="shared" si="4"/>
        <v>0</v>
      </c>
      <c r="E37" s="60">
        <f t="shared" si="4"/>
        <v>77851023</v>
      </c>
      <c r="F37" s="60">
        <f t="shared" si="4"/>
        <v>84732414</v>
      </c>
      <c r="G37" s="60">
        <f t="shared" si="4"/>
        <v>0</v>
      </c>
      <c r="H37" s="60">
        <f t="shared" si="4"/>
        <v>930578</v>
      </c>
      <c r="I37" s="60">
        <f t="shared" si="4"/>
        <v>8189976</v>
      </c>
      <c r="J37" s="60">
        <f t="shared" si="4"/>
        <v>9120554</v>
      </c>
      <c r="K37" s="60">
        <f t="shared" si="4"/>
        <v>7689866</v>
      </c>
      <c r="L37" s="60">
        <f t="shared" si="4"/>
        <v>1272066</v>
      </c>
      <c r="M37" s="60">
        <f t="shared" si="4"/>
        <v>7971454</v>
      </c>
      <c r="N37" s="60">
        <f t="shared" si="4"/>
        <v>16933386</v>
      </c>
      <c r="O37" s="60">
        <f t="shared" si="4"/>
        <v>1487055</v>
      </c>
      <c r="P37" s="60">
        <f t="shared" si="4"/>
        <v>5306327</v>
      </c>
      <c r="Q37" s="60">
        <f t="shared" si="4"/>
        <v>10122632</v>
      </c>
      <c r="R37" s="60">
        <f t="shared" si="4"/>
        <v>16916014</v>
      </c>
      <c r="S37" s="60">
        <f t="shared" si="4"/>
        <v>2787331</v>
      </c>
      <c r="T37" s="60">
        <f t="shared" si="4"/>
        <v>13197035</v>
      </c>
      <c r="U37" s="60">
        <f t="shared" si="4"/>
        <v>17731918</v>
      </c>
      <c r="V37" s="60">
        <f t="shared" si="4"/>
        <v>33716284</v>
      </c>
      <c r="W37" s="60">
        <f t="shared" si="4"/>
        <v>76686238</v>
      </c>
      <c r="X37" s="60">
        <f t="shared" si="4"/>
        <v>84732414</v>
      </c>
      <c r="Y37" s="60">
        <f t="shared" si="4"/>
        <v>-8046176</v>
      </c>
      <c r="Z37" s="140">
        <f t="shared" si="5"/>
        <v>-9.49598343793203</v>
      </c>
      <c r="AA37" s="155">
        <f>AA7+AA22</f>
        <v>84732414</v>
      </c>
    </row>
    <row r="38" spans="1:27" ht="13.5">
      <c r="A38" s="291" t="s">
        <v>206</v>
      </c>
      <c r="B38" s="142"/>
      <c r="C38" s="62">
        <f t="shared" si="4"/>
        <v>19616350</v>
      </c>
      <c r="D38" s="156">
        <f t="shared" si="4"/>
        <v>0</v>
      </c>
      <c r="E38" s="60">
        <f t="shared" si="4"/>
        <v>30800000</v>
      </c>
      <c r="F38" s="60">
        <f t="shared" si="4"/>
        <v>58670278</v>
      </c>
      <c r="G38" s="60">
        <f t="shared" si="4"/>
        <v>1858</v>
      </c>
      <c r="H38" s="60">
        <f t="shared" si="4"/>
        <v>528406</v>
      </c>
      <c r="I38" s="60">
        <f t="shared" si="4"/>
        <v>4081848</v>
      </c>
      <c r="J38" s="60">
        <f t="shared" si="4"/>
        <v>4612112</v>
      </c>
      <c r="K38" s="60">
        <f t="shared" si="4"/>
        <v>1610358</v>
      </c>
      <c r="L38" s="60">
        <f t="shared" si="4"/>
        <v>4253077</v>
      </c>
      <c r="M38" s="60">
        <f t="shared" si="4"/>
        <v>6177966</v>
      </c>
      <c r="N38" s="60">
        <f t="shared" si="4"/>
        <v>12041401</v>
      </c>
      <c r="O38" s="60">
        <f t="shared" si="4"/>
        <v>2277229</v>
      </c>
      <c r="P38" s="60">
        <f t="shared" si="4"/>
        <v>2749803</v>
      </c>
      <c r="Q38" s="60">
        <f t="shared" si="4"/>
        <v>2219580</v>
      </c>
      <c r="R38" s="60">
        <f t="shared" si="4"/>
        <v>7246612</v>
      </c>
      <c r="S38" s="60">
        <f t="shared" si="4"/>
        <v>5612049</v>
      </c>
      <c r="T38" s="60">
        <f t="shared" si="4"/>
        <v>11976990</v>
      </c>
      <c r="U38" s="60">
        <f t="shared" si="4"/>
        <v>24946720</v>
      </c>
      <c r="V38" s="60">
        <f t="shared" si="4"/>
        <v>42535759</v>
      </c>
      <c r="W38" s="60">
        <f t="shared" si="4"/>
        <v>66435884</v>
      </c>
      <c r="X38" s="60">
        <f t="shared" si="4"/>
        <v>58670278</v>
      </c>
      <c r="Y38" s="60">
        <f t="shared" si="4"/>
        <v>7765606</v>
      </c>
      <c r="Z38" s="140">
        <f t="shared" si="5"/>
        <v>13.236013642205686</v>
      </c>
      <c r="AA38" s="155">
        <f>AA8+AA23</f>
        <v>58670278</v>
      </c>
    </row>
    <row r="39" spans="1:27" ht="13.5">
      <c r="A39" s="291" t="s">
        <v>207</v>
      </c>
      <c r="B39" s="142"/>
      <c r="C39" s="62">
        <f t="shared" si="4"/>
        <v>64447462</v>
      </c>
      <c r="D39" s="156">
        <f t="shared" si="4"/>
        <v>0</v>
      </c>
      <c r="E39" s="60">
        <f t="shared" si="4"/>
        <v>177608250</v>
      </c>
      <c r="F39" s="60">
        <f t="shared" si="4"/>
        <v>231329854</v>
      </c>
      <c r="G39" s="60">
        <f t="shared" si="4"/>
        <v>341930</v>
      </c>
      <c r="H39" s="60">
        <f t="shared" si="4"/>
        <v>4698652</v>
      </c>
      <c r="I39" s="60">
        <f t="shared" si="4"/>
        <v>2335586</v>
      </c>
      <c r="J39" s="60">
        <f t="shared" si="4"/>
        <v>7376168</v>
      </c>
      <c r="K39" s="60">
        <f t="shared" si="4"/>
        <v>5606926</v>
      </c>
      <c r="L39" s="60">
        <f t="shared" si="4"/>
        <v>7642709</v>
      </c>
      <c r="M39" s="60">
        <f t="shared" si="4"/>
        <v>10023833</v>
      </c>
      <c r="N39" s="60">
        <f t="shared" si="4"/>
        <v>23273468</v>
      </c>
      <c r="O39" s="60">
        <f t="shared" si="4"/>
        <v>7277835</v>
      </c>
      <c r="P39" s="60">
        <f t="shared" si="4"/>
        <v>4289246</v>
      </c>
      <c r="Q39" s="60">
        <f t="shared" si="4"/>
        <v>5184776</v>
      </c>
      <c r="R39" s="60">
        <f t="shared" si="4"/>
        <v>16751857</v>
      </c>
      <c r="S39" s="60">
        <f t="shared" si="4"/>
        <v>13722442</v>
      </c>
      <c r="T39" s="60">
        <f t="shared" si="4"/>
        <v>6313444</v>
      </c>
      <c r="U39" s="60">
        <f t="shared" si="4"/>
        <v>31153574</v>
      </c>
      <c r="V39" s="60">
        <f t="shared" si="4"/>
        <v>51189460</v>
      </c>
      <c r="W39" s="60">
        <f t="shared" si="4"/>
        <v>98590953</v>
      </c>
      <c r="X39" s="60">
        <f t="shared" si="4"/>
        <v>231329854</v>
      </c>
      <c r="Y39" s="60">
        <f t="shared" si="4"/>
        <v>-132738901</v>
      </c>
      <c r="Z39" s="140">
        <f t="shared" si="5"/>
        <v>-57.3807914131135</v>
      </c>
      <c r="AA39" s="155">
        <f>AA9+AA24</f>
        <v>231329854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224945998</v>
      </c>
      <c r="F40" s="60">
        <f t="shared" si="4"/>
        <v>188989184</v>
      </c>
      <c r="G40" s="60">
        <f t="shared" si="4"/>
        <v>0</v>
      </c>
      <c r="H40" s="60">
        <f t="shared" si="4"/>
        <v>2091895</v>
      </c>
      <c r="I40" s="60">
        <f t="shared" si="4"/>
        <v>3528049</v>
      </c>
      <c r="J40" s="60">
        <f t="shared" si="4"/>
        <v>5619944</v>
      </c>
      <c r="K40" s="60">
        <f t="shared" si="4"/>
        <v>3733575</v>
      </c>
      <c r="L40" s="60">
        <f t="shared" si="4"/>
        <v>2273310</v>
      </c>
      <c r="M40" s="60">
        <f t="shared" si="4"/>
        <v>3470183</v>
      </c>
      <c r="N40" s="60">
        <f t="shared" si="4"/>
        <v>9477068</v>
      </c>
      <c r="O40" s="60">
        <f t="shared" si="4"/>
        <v>1956961</v>
      </c>
      <c r="P40" s="60">
        <f t="shared" si="4"/>
        <v>1437506</v>
      </c>
      <c r="Q40" s="60">
        <f t="shared" si="4"/>
        <v>1533449</v>
      </c>
      <c r="R40" s="60">
        <f t="shared" si="4"/>
        <v>4927916</v>
      </c>
      <c r="S40" s="60">
        <f t="shared" si="4"/>
        <v>7366123</v>
      </c>
      <c r="T40" s="60">
        <f t="shared" si="4"/>
        <v>25007819</v>
      </c>
      <c r="U40" s="60">
        <f t="shared" si="4"/>
        <v>37282409</v>
      </c>
      <c r="V40" s="60">
        <f t="shared" si="4"/>
        <v>69656351</v>
      </c>
      <c r="W40" s="60">
        <f t="shared" si="4"/>
        <v>89681279</v>
      </c>
      <c r="X40" s="60">
        <f t="shared" si="4"/>
        <v>188989184</v>
      </c>
      <c r="Y40" s="60">
        <f t="shared" si="4"/>
        <v>-99307905</v>
      </c>
      <c r="Z40" s="140">
        <f t="shared" si="5"/>
        <v>-52.54687220618932</v>
      </c>
      <c r="AA40" s="155">
        <f>AA10+AA25</f>
        <v>188989184</v>
      </c>
    </row>
    <row r="41" spans="1:27" ht="13.5">
      <c r="A41" s="292" t="s">
        <v>209</v>
      </c>
      <c r="B41" s="142"/>
      <c r="C41" s="293">
        <f aca="true" t="shared" si="6" ref="C41:Y41">SUM(C36:C40)</f>
        <v>190179691</v>
      </c>
      <c r="D41" s="294">
        <f t="shared" si="6"/>
        <v>0</v>
      </c>
      <c r="E41" s="295">
        <f t="shared" si="6"/>
        <v>652405271</v>
      </c>
      <c r="F41" s="295">
        <f t="shared" si="6"/>
        <v>812771356</v>
      </c>
      <c r="G41" s="295">
        <f t="shared" si="6"/>
        <v>387470</v>
      </c>
      <c r="H41" s="295">
        <f t="shared" si="6"/>
        <v>10835640</v>
      </c>
      <c r="I41" s="295">
        <f t="shared" si="6"/>
        <v>22371919</v>
      </c>
      <c r="J41" s="295">
        <f t="shared" si="6"/>
        <v>33595029</v>
      </c>
      <c r="K41" s="295">
        <f t="shared" si="6"/>
        <v>26361777</v>
      </c>
      <c r="L41" s="295">
        <f t="shared" si="6"/>
        <v>21810243</v>
      </c>
      <c r="M41" s="295">
        <f t="shared" si="6"/>
        <v>38531298</v>
      </c>
      <c r="N41" s="295">
        <f t="shared" si="6"/>
        <v>86703318</v>
      </c>
      <c r="O41" s="295">
        <f t="shared" si="6"/>
        <v>15542527</v>
      </c>
      <c r="P41" s="295">
        <f t="shared" si="6"/>
        <v>21941233</v>
      </c>
      <c r="Q41" s="295">
        <f t="shared" si="6"/>
        <v>33156573</v>
      </c>
      <c r="R41" s="295">
        <f t="shared" si="6"/>
        <v>70640333</v>
      </c>
      <c r="S41" s="295">
        <f t="shared" si="6"/>
        <v>42305021</v>
      </c>
      <c r="T41" s="295">
        <f t="shared" si="6"/>
        <v>66393138</v>
      </c>
      <c r="U41" s="295">
        <f t="shared" si="6"/>
        <v>145144452</v>
      </c>
      <c r="V41" s="295">
        <f t="shared" si="6"/>
        <v>253842611</v>
      </c>
      <c r="W41" s="295">
        <f t="shared" si="6"/>
        <v>444781291</v>
      </c>
      <c r="X41" s="295">
        <f t="shared" si="6"/>
        <v>812771356</v>
      </c>
      <c r="Y41" s="295">
        <f t="shared" si="6"/>
        <v>-367990065</v>
      </c>
      <c r="Z41" s="296">
        <f t="shared" si="5"/>
        <v>-45.27596380992541</v>
      </c>
      <c r="AA41" s="297">
        <f>SUM(AA36:AA40)</f>
        <v>812771356</v>
      </c>
    </row>
    <row r="42" spans="1:27" ht="13.5">
      <c r="A42" s="298" t="s">
        <v>210</v>
      </c>
      <c r="B42" s="136"/>
      <c r="C42" s="95">
        <f aca="true" t="shared" si="7" ref="C42:Y48">C12+C27</f>
        <v>24914764</v>
      </c>
      <c r="D42" s="129">
        <f t="shared" si="7"/>
        <v>0</v>
      </c>
      <c r="E42" s="54">
        <f t="shared" si="7"/>
        <v>23000000</v>
      </c>
      <c r="F42" s="54">
        <f t="shared" si="7"/>
        <v>37576817</v>
      </c>
      <c r="G42" s="54">
        <f t="shared" si="7"/>
        <v>0</v>
      </c>
      <c r="H42" s="54">
        <f t="shared" si="7"/>
        <v>348790</v>
      </c>
      <c r="I42" s="54">
        <f t="shared" si="7"/>
        <v>392215</v>
      </c>
      <c r="J42" s="54">
        <f t="shared" si="7"/>
        <v>741005</v>
      </c>
      <c r="K42" s="54">
        <f t="shared" si="7"/>
        <v>422923</v>
      </c>
      <c r="L42" s="54">
        <f t="shared" si="7"/>
        <v>712754</v>
      </c>
      <c r="M42" s="54">
        <f t="shared" si="7"/>
        <v>987491</v>
      </c>
      <c r="N42" s="54">
        <f t="shared" si="7"/>
        <v>2123168</v>
      </c>
      <c r="O42" s="54">
        <f t="shared" si="7"/>
        <v>626101</v>
      </c>
      <c r="P42" s="54">
        <f t="shared" si="7"/>
        <v>674695</v>
      </c>
      <c r="Q42" s="54">
        <f t="shared" si="7"/>
        <v>1101693</v>
      </c>
      <c r="R42" s="54">
        <f t="shared" si="7"/>
        <v>2402489</v>
      </c>
      <c r="S42" s="54">
        <f t="shared" si="7"/>
        <v>642142</v>
      </c>
      <c r="T42" s="54">
        <f t="shared" si="7"/>
        <v>1721643</v>
      </c>
      <c r="U42" s="54">
        <f t="shared" si="7"/>
        <v>3546546</v>
      </c>
      <c r="V42" s="54">
        <f t="shared" si="7"/>
        <v>5910331</v>
      </c>
      <c r="W42" s="54">
        <f t="shared" si="7"/>
        <v>11176993</v>
      </c>
      <c r="X42" s="54">
        <f t="shared" si="7"/>
        <v>37576817</v>
      </c>
      <c r="Y42" s="54">
        <f t="shared" si="7"/>
        <v>-26399824</v>
      </c>
      <c r="Z42" s="184">
        <f t="shared" si="5"/>
        <v>-70.2556153172846</v>
      </c>
      <c r="AA42" s="130">
        <f aca="true" t="shared" si="8" ref="AA42:AA48">AA12+AA27</f>
        <v>37576817</v>
      </c>
    </row>
    <row r="43" spans="1:27" ht="13.5">
      <c r="A43" s="298" t="s">
        <v>211</v>
      </c>
      <c r="B43" s="136"/>
      <c r="C43" s="303">
        <f t="shared" si="7"/>
        <v>432579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52025402</v>
      </c>
      <c r="D45" s="129">
        <f t="shared" si="7"/>
        <v>0</v>
      </c>
      <c r="E45" s="54">
        <f t="shared" si="7"/>
        <v>73692000</v>
      </c>
      <c r="F45" s="54">
        <f t="shared" si="7"/>
        <v>127755175</v>
      </c>
      <c r="G45" s="54">
        <f t="shared" si="7"/>
        <v>0</v>
      </c>
      <c r="H45" s="54">
        <f t="shared" si="7"/>
        <v>75365</v>
      </c>
      <c r="I45" s="54">
        <f t="shared" si="7"/>
        <v>4019408</v>
      </c>
      <c r="J45" s="54">
        <f t="shared" si="7"/>
        <v>4094773</v>
      </c>
      <c r="K45" s="54">
        <f t="shared" si="7"/>
        <v>1148825</v>
      </c>
      <c r="L45" s="54">
        <f t="shared" si="7"/>
        <v>15552095</v>
      </c>
      <c r="M45" s="54">
        <f t="shared" si="7"/>
        <v>5384526</v>
      </c>
      <c r="N45" s="54">
        <f t="shared" si="7"/>
        <v>22085446</v>
      </c>
      <c r="O45" s="54">
        <f t="shared" si="7"/>
        <v>1213195</v>
      </c>
      <c r="P45" s="54">
        <f t="shared" si="7"/>
        <v>4120600</v>
      </c>
      <c r="Q45" s="54">
        <f t="shared" si="7"/>
        <v>4393851</v>
      </c>
      <c r="R45" s="54">
        <f t="shared" si="7"/>
        <v>9727646</v>
      </c>
      <c r="S45" s="54">
        <f t="shared" si="7"/>
        <v>153934</v>
      </c>
      <c r="T45" s="54">
        <f t="shared" si="7"/>
        <v>4422174</v>
      </c>
      <c r="U45" s="54">
        <f t="shared" si="7"/>
        <v>3306681</v>
      </c>
      <c r="V45" s="54">
        <f t="shared" si="7"/>
        <v>7882789</v>
      </c>
      <c r="W45" s="54">
        <f t="shared" si="7"/>
        <v>43790654</v>
      </c>
      <c r="X45" s="54">
        <f t="shared" si="7"/>
        <v>127755175</v>
      </c>
      <c r="Y45" s="54">
        <f t="shared" si="7"/>
        <v>-83964521</v>
      </c>
      <c r="Z45" s="184">
        <f t="shared" si="5"/>
        <v>-65.72299008631157</v>
      </c>
      <c r="AA45" s="130">
        <f t="shared" si="8"/>
        <v>127755175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3227170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270779606</v>
      </c>
      <c r="D49" s="218">
        <f t="shared" si="9"/>
        <v>0</v>
      </c>
      <c r="E49" s="220">
        <f t="shared" si="9"/>
        <v>749097271</v>
      </c>
      <c r="F49" s="220">
        <f t="shared" si="9"/>
        <v>978103348</v>
      </c>
      <c r="G49" s="220">
        <f t="shared" si="9"/>
        <v>387470</v>
      </c>
      <c r="H49" s="220">
        <f t="shared" si="9"/>
        <v>11259795</v>
      </c>
      <c r="I49" s="220">
        <f t="shared" si="9"/>
        <v>26783542</v>
      </c>
      <c r="J49" s="220">
        <f t="shared" si="9"/>
        <v>38430807</v>
      </c>
      <c r="K49" s="220">
        <f t="shared" si="9"/>
        <v>27933525</v>
      </c>
      <c r="L49" s="220">
        <f t="shared" si="9"/>
        <v>38075092</v>
      </c>
      <c r="M49" s="220">
        <f t="shared" si="9"/>
        <v>44903315</v>
      </c>
      <c r="N49" s="220">
        <f t="shared" si="9"/>
        <v>110911932</v>
      </c>
      <c r="O49" s="220">
        <f t="shared" si="9"/>
        <v>17381823</v>
      </c>
      <c r="P49" s="220">
        <f t="shared" si="9"/>
        <v>26736528</v>
      </c>
      <c r="Q49" s="220">
        <f t="shared" si="9"/>
        <v>38652117</v>
      </c>
      <c r="R49" s="220">
        <f t="shared" si="9"/>
        <v>82770468</v>
      </c>
      <c r="S49" s="220">
        <f t="shared" si="9"/>
        <v>43101097</v>
      </c>
      <c r="T49" s="220">
        <f t="shared" si="9"/>
        <v>72536955</v>
      </c>
      <c r="U49" s="220">
        <f t="shared" si="9"/>
        <v>151997679</v>
      </c>
      <c r="V49" s="220">
        <f t="shared" si="9"/>
        <v>267635731</v>
      </c>
      <c r="W49" s="220">
        <f t="shared" si="9"/>
        <v>499748938</v>
      </c>
      <c r="X49" s="220">
        <f t="shared" si="9"/>
        <v>978103348</v>
      </c>
      <c r="Y49" s="220">
        <f t="shared" si="9"/>
        <v>-478354410</v>
      </c>
      <c r="Z49" s="221">
        <f t="shared" si="5"/>
        <v>-48.90632579656603</v>
      </c>
      <c r="AA49" s="222">
        <f>SUM(AA41:AA48)</f>
        <v>978103348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290862819</v>
      </c>
      <c r="F51" s="54">
        <f t="shared" si="10"/>
        <v>290862819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290862819</v>
      </c>
      <c r="Y51" s="54">
        <f t="shared" si="10"/>
        <v>-290862819</v>
      </c>
      <c r="Z51" s="184">
        <f>+IF(X51&lt;&gt;0,+(Y51/X51)*100,0)</f>
        <v>-100</v>
      </c>
      <c r="AA51" s="130">
        <f>SUM(AA57:AA61)</f>
        <v>290862819</v>
      </c>
    </row>
    <row r="52" spans="1:27" ht="13.5">
      <c r="A52" s="310" t="s">
        <v>204</v>
      </c>
      <c r="B52" s="142"/>
      <c r="C52" s="62"/>
      <c r="D52" s="156"/>
      <c r="E52" s="60">
        <v>65442566</v>
      </c>
      <c r="F52" s="60">
        <v>65442566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65442566</v>
      </c>
      <c r="Y52" s="60">
        <v>-65442566</v>
      </c>
      <c r="Z52" s="140">
        <v>-100</v>
      </c>
      <c r="AA52" s="155">
        <v>65442566</v>
      </c>
    </row>
    <row r="53" spans="1:27" ht="13.5">
      <c r="A53" s="310" t="s">
        <v>205</v>
      </c>
      <c r="B53" s="142"/>
      <c r="C53" s="62"/>
      <c r="D53" s="156"/>
      <c r="E53" s="60">
        <v>125194297</v>
      </c>
      <c r="F53" s="60">
        <v>125194297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125194297</v>
      </c>
      <c r="Y53" s="60">
        <v>-125194297</v>
      </c>
      <c r="Z53" s="140">
        <v>-100</v>
      </c>
      <c r="AA53" s="155">
        <v>125194297</v>
      </c>
    </row>
    <row r="54" spans="1:27" ht="13.5">
      <c r="A54" s="310" t="s">
        <v>206</v>
      </c>
      <c r="B54" s="142"/>
      <c r="C54" s="62"/>
      <c r="D54" s="156"/>
      <c r="E54" s="60">
        <v>25782748</v>
      </c>
      <c r="F54" s="60">
        <v>25782748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25782748</v>
      </c>
      <c r="Y54" s="60">
        <v>-25782748</v>
      </c>
      <c r="Z54" s="140">
        <v>-100</v>
      </c>
      <c r="AA54" s="155">
        <v>25782748</v>
      </c>
    </row>
    <row r="55" spans="1:27" ht="13.5">
      <c r="A55" s="310" t="s">
        <v>207</v>
      </c>
      <c r="B55" s="142"/>
      <c r="C55" s="62"/>
      <c r="D55" s="156"/>
      <c r="E55" s="60">
        <v>20165027</v>
      </c>
      <c r="F55" s="60">
        <v>20165027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20165027</v>
      </c>
      <c r="Y55" s="60">
        <v>-20165027</v>
      </c>
      <c r="Z55" s="140">
        <v>-100</v>
      </c>
      <c r="AA55" s="155">
        <v>20165027</v>
      </c>
    </row>
    <row r="56" spans="1:27" ht="13.5">
      <c r="A56" s="310" t="s">
        <v>208</v>
      </c>
      <c r="B56" s="142"/>
      <c r="C56" s="62"/>
      <c r="D56" s="156"/>
      <c r="E56" s="60">
        <v>12242453</v>
      </c>
      <c r="F56" s="60">
        <v>12242453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12242453</v>
      </c>
      <c r="Y56" s="60">
        <v>-12242453</v>
      </c>
      <c r="Z56" s="140">
        <v>-100</v>
      </c>
      <c r="AA56" s="155">
        <v>12242453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248827091</v>
      </c>
      <c r="F57" s="295">
        <f t="shared" si="11"/>
        <v>248827091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248827091</v>
      </c>
      <c r="Y57" s="295">
        <f t="shared" si="11"/>
        <v>-248827091</v>
      </c>
      <c r="Z57" s="296">
        <f>+IF(X57&lt;&gt;0,+(Y57/X57)*100,0)</f>
        <v>-100</v>
      </c>
      <c r="AA57" s="297">
        <f>SUM(AA52:AA56)</f>
        <v>248827091</v>
      </c>
    </row>
    <row r="58" spans="1:27" ht="13.5">
      <c r="A58" s="311" t="s">
        <v>210</v>
      </c>
      <c r="B58" s="136"/>
      <c r="C58" s="62"/>
      <c r="D58" s="156"/>
      <c r="E58" s="60">
        <v>17020405</v>
      </c>
      <c r="F58" s="60">
        <v>17020405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17020405</v>
      </c>
      <c r="Y58" s="60">
        <v>-17020405</v>
      </c>
      <c r="Z58" s="140">
        <v>-100</v>
      </c>
      <c r="AA58" s="155">
        <v>17020405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25015323</v>
      </c>
      <c r="F61" s="60">
        <v>25015323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25015323</v>
      </c>
      <c r="Y61" s="60">
        <v>-25015323</v>
      </c>
      <c r="Z61" s="140">
        <v>-100</v>
      </c>
      <c r="AA61" s="155">
        <v>25015323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6320306</v>
      </c>
      <c r="H68" s="60">
        <v>18092477</v>
      </c>
      <c r="I68" s="60">
        <v>12529238</v>
      </c>
      <c r="J68" s="60">
        <v>36942021</v>
      </c>
      <c r="K68" s="60">
        <v>29081414</v>
      </c>
      <c r="L68" s="60">
        <v>22937064</v>
      </c>
      <c r="M68" s="60">
        <v>23843213</v>
      </c>
      <c r="N68" s="60">
        <v>75861691</v>
      </c>
      <c r="O68" s="60">
        <v>17392007</v>
      </c>
      <c r="P68" s="60">
        <v>18829374</v>
      </c>
      <c r="Q68" s="60">
        <v>14550361</v>
      </c>
      <c r="R68" s="60">
        <v>50771742</v>
      </c>
      <c r="S68" s="60">
        <v>18712956</v>
      </c>
      <c r="T68" s="60">
        <v>26359639</v>
      </c>
      <c r="U68" s="60">
        <v>38080485</v>
      </c>
      <c r="V68" s="60">
        <v>83153080</v>
      </c>
      <c r="W68" s="60">
        <v>246728534</v>
      </c>
      <c r="X68" s="60"/>
      <c r="Y68" s="60">
        <v>246728534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6320306</v>
      </c>
      <c r="H69" s="220">
        <f t="shared" si="12"/>
        <v>18092477</v>
      </c>
      <c r="I69" s="220">
        <f t="shared" si="12"/>
        <v>12529238</v>
      </c>
      <c r="J69" s="220">
        <f t="shared" si="12"/>
        <v>36942021</v>
      </c>
      <c r="K69" s="220">
        <f t="shared" si="12"/>
        <v>29081414</v>
      </c>
      <c r="L69" s="220">
        <f t="shared" si="12"/>
        <v>22937064</v>
      </c>
      <c r="M69" s="220">
        <f t="shared" si="12"/>
        <v>23843213</v>
      </c>
      <c r="N69" s="220">
        <f t="shared" si="12"/>
        <v>75861691</v>
      </c>
      <c r="O69" s="220">
        <f t="shared" si="12"/>
        <v>17392007</v>
      </c>
      <c r="P69" s="220">
        <f t="shared" si="12"/>
        <v>18829374</v>
      </c>
      <c r="Q69" s="220">
        <f t="shared" si="12"/>
        <v>14550361</v>
      </c>
      <c r="R69" s="220">
        <f t="shared" si="12"/>
        <v>50771742</v>
      </c>
      <c r="S69" s="220">
        <f t="shared" si="12"/>
        <v>18712956</v>
      </c>
      <c r="T69" s="220">
        <f t="shared" si="12"/>
        <v>26359639</v>
      </c>
      <c r="U69" s="220">
        <f t="shared" si="12"/>
        <v>38080485</v>
      </c>
      <c r="V69" s="220">
        <f t="shared" si="12"/>
        <v>83153080</v>
      </c>
      <c r="W69" s="220">
        <f t="shared" si="12"/>
        <v>246728534</v>
      </c>
      <c r="X69" s="220">
        <f t="shared" si="12"/>
        <v>0</v>
      </c>
      <c r="Y69" s="220">
        <f t="shared" si="12"/>
        <v>246728534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190179691</v>
      </c>
      <c r="D5" s="357">
        <f t="shared" si="0"/>
        <v>0</v>
      </c>
      <c r="E5" s="356">
        <f t="shared" si="0"/>
        <v>590605271</v>
      </c>
      <c r="F5" s="358">
        <f t="shared" si="0"/>
        <v>662414196</v>
      </c>
      <c r="G5" s="358">
        <f t="shared" si="0"/>
        <v>387470</v>
      </c>
      <c r="H5" s="356">
        <f t="shared" si="0"/>
        <v>10835640</v>
      </c>
      <c r="I5" s="356">
        <f t="shared" si="0"/>
        <v>22371919</v>
      </c>
      <c r="J5" s="358">
        <f t="shared" si="0"/>
        <v>18854531</v>
      </c>
      <c r="K5" s="358">
        <f t="shared" si="0"/>
        <v>26361777</v>
      </c>
      <c r="L5" s="356">
        <f t="shared" si="0"/>
        <v>21810243</v>
      </c>
      <c r="M5" s="356">
        <f t="shared" si="0"/>
        <v>38531298</v>
      </c>
      <c r="N5" s="358">
        <f t="shared" si="0"/>
        <v>86703318</v>
      </c>
      <c r="O5" s="358">
        <f t="shared" si="0"/>
        <v>15542527</v>
      </c>
      <c r="P5" s="356">
        <f t="shared" si="0"/>
        <v>21941233</v>
      </c>
      <c r="Q5" s="356">
        <f t="shared" si="0"/>
        <v>33156573</v>
      </c>
      <c r="R5" s="358">
        <f t="shared" si="0"/>
        <v>68859819</v>
      </c>
      <c r="S5" s="358">
        <f t="shared" si="0"/>
        <v>42305021</v>
      </c>
      <c r="T5" s="356">
        <f t="shared" si="0"/>
        <v>66393138</v>
      </c>
      <c r="U5" s="356">
        <f t="shared" si="0"/>
        <v>145144452</v>
      </c>
      <c r="V5" s="358">
        <f t="shared" si="0"/>
        <v>253771126</v>
      </c>
      <c r="W5" s="358">
        <f t="shared" si="0"/>
        <v>278413774</v>
      </c>
      <c r="X5" s="356">
        <f t="shared" si="0"/>
        <v>662414196</v>
      </c>
      <c r="Y5" s="358">
        <f t="shared" si="0"/>
        <v>-384000422</v>
      </c>
      <c r="Z5" s="359">
        <f>+IF(X5&lt;&gt;0,+(Y5/X5)*100,0)</f>
        <v>-57.969835839689644</v>
      </c>
      <c r="AA5" s="360">
        <f>+AA6+AA8+AA11+AA13+AA15</f>
        <v>662414196</v>
      </c>
    </row>
    <row r="6" spans="1:27" ht="13.5">
      <c r="A6" s="361" t="s">
        <v>204</v>
      </c>
      <c r="B6" s="142"/>
      <c r="C6" s="60">
        <f>+C7</f>
        <v>76699624</v>
      </c>
      <c r="D6" s="340">
        <f aca="true" t="shared" si="1" ref="D6:AA6">+D7</f>
        <v>0</v>
      </c>
      <c r="E6" s="60">
        <f t="shared" si="1"/>
        <v>101200000</v>
      </c>
      <c r="F6" s="59">
        <f t="shared" si="1"/>
        <v>145503030</v>
      </c>
      <c r="G6" s="59">
        <f t="shared" si="1"/>
        <v>43682</v>
      </c>
      <c r="H6" s="60">
        <f t="shared" si="1"/>
        <v>2586109</v>
      </c>
      <c r="I6" s="60">
        <f t="shared" si="1"/>
        <v>4236460</v>
      </c>
      <c r="J6" s="59">
        <f t="shared" si="1"/>
        <v>6866251</v>
      </c>
      <c r="K6" s="59">
        <f t="shared" si="1"/>
        <v>7721052</v>
      </c>
      <c r="L6" s="60">
        <f t="shared" si="1"/>
        <v>6369081</v>
      </c>
      <c r="M6" s="60">
        <f t="shared" si="1"/>
        <v>10887862</v>
      </c>
      <c r="N6" s="59">
        <f t="shared" si="1"/>
        <v>24977995</v>
      </c>
      <c r="O6" s="59">
        <f t="shared" si="1"/>
        <v>2543447</v>
      </c>
      <c r="P6" s="60">
        <f t="shared" si="1"/>
        <v>8158351</v>
      </c>
      <c r="Q6" s="60">
        <f t="shared" si="1"/>
        <v>14096136</v>
      </c>
      <c r="R6" s="59">
        <f t="shared" si="1"/>
        <v>24797934</v>
      </c>
      <c r="S6" s="59">
        <f t="shared" si="1"/>
        <v>12817076</v>
      </c>
      <c r="T6" s="60">
        <f t="shared" si="1"/>
        <v>9897850</v>
      </c>
      <c r="U6" s="60">
        <f t="shared" si="1"/>
        <v>34029831</v>
      </c>
      <c r="V6" s="59">
        <f t="shared" si="1"/>
        <v>56744757</v>
      </c>
      <c r="W6" s="59">
        <f t="shared" si="1"/>
        <v>113386937</v>
      </c>
      <c r="X6" s="60">
        <f t="shared" si="1"/>
        <v>145503030</v>
      </c>
      <c r="Y6" s="59">
        <f t="shared" si="1"/>
        <v>-32116093</v>
      </c>
      <c r="Z6" s="61">
        <f>+IF(X6&lt;&gt;0,+(Y6/X6)*100,0)</f>
        <v>-22.072456497984955</v>
      </c>
      <c r="AA6" s="62">
        <f t="shared" si="1"/>
        <v>145503030</v>
      </c>
    </row>
    <row r="7" spans="1:27" ht="13.5">
      <c r="A7" s="291" t="s">
        <v>228</v>
      </c>
      <c r="B7" s="142"/>
      <c r="C7" s="60">
        <v>76699624</v>
      </c>
      <c r="D7" s="340"/>
      <c r="E7" s="60">
        <v>101200000</v>
      </c>
      <c r="F7" s="59">
        <v>145503030</v>
      </c>
      <c r="G7" s="59">
        <v>43682</v>
      </c>
      <c r="H7" s="60">
        <v>2586109</v>
      </c>
      <c r="I7" s="60">
        <v>4236460</v>
      </c>
      <c r="J7" s="59">
        <v>6866251</v>
      </c>
      <c r="K7" s="59">
        <v>7721052</v>
      </c>
      <c r="L7" s="60">
        <v>6369081</v>
      </c>
      <c r="M7" s="60">
        <v>10887862</v>
      </c>
      <c r="N7" s="59">
        <v>24977995</v>
      </c>
      <c r="O7" s="59">
        <v>2543447</v>
      </c>
      <c r="P7" s="60">
        <v>8158351</v>
      </c>
      <c r="Q7" s="60">
        <v>14096136</v>
      </c>
      <c r="R7" s="59">
        <v>24797934</v>
      </c>
      <c r="S7" s="59">
        <v>12817076</v>
      </c>
      <c r="T7" s="60">
        <v>9897850</v>
      </c>
      <c r="U7" s="60">
        <v>34029831</v>
      </c>
      <c r="V7" s="59">
        <v>56744757</v>
      </c>
      <c r="W7" s="59">
        <v>113386937</v>
      </c>
      <c r="X7" s="60">
        <v>145503030</v>
      </c>
      <c r="Y7" s="59">
        <v>-32116093</v>
      </c>
      <c r="Z7" s="61">
        <v>-22.07</v>
      </c>
      <c r="AA7" s="62">
        <v>145503030</v>
      </c>
    </row>
    <row r="8" spans="1:27" ht="13.5">
      <c r="A8" s="361" t="s">
        <v>205</v>
      </c>
      <c r="B8" s="142"/>
      <c r="C8" s="60">
        <f aca="true" t="shared" si="2" ref="C8:Y8">SUM(C9:C10)</f>
        <v>29416255</v>
      </c>
      <c r="D8" s="340">
        <f t="shared" si="2"/>
        <v>0</v>
      </c>
      <c r="E8" s="60">
        <f t="shared" si="2"/>
        <v>77851023</v>
      </c>
      <c r="F8" s="59">
        <f t="shared" si="2"/>
        <v>84732414</v>
      </c>
      <c r="G8" s="59">
        <f t="shared" si="2"/>
        <v>0</v>
      </c>
      <c r="H8" s="60">
        <f t="shared" si="2"/>
        <v>930578</v>
      </c>
      <c r="I8" s="60">
        <f t="shared" si="2"/>
        <v>8189976</v>
      </c>
      <c r="J8" s="59">
        <f t="shared" si="2"/>
        <v>0</v>
      </c>
      <c r="K8" s="59">
        <f t="shared" si="2"/>
        <v>7689866</v>
      </c>
      <c r="L8" s="60">
        <f t="shared" si="2"/>
        <v>1272066</v>
      </c>
      <c r="M8" s="60">
        <f t="shared" si="2"/>
        <v>7971454</v>
      </c>
      <c r="N8" s="59">
        <f t="shared" si="2"/>
        <v>16933386</v>
      </c>
      <c r="O8" s="59">
        <f t="shared" si="2"/>
        <v>1487055</v>
      </c>
      <c r="P8" s="60">
        <f t="shared" si="2"/>
        <v>5306327</v>
      </c>
      <c r="Q8" s="60">
        <f t="shared" si="2"/>
        <v>10122632</v>
      </c>
      <c r="R8" s="59">
        <f t="shared" si="2"/>
        <v>15721702</v>
      </c>
      <c r="S8" s="59">
        <f t="shared" si="2"/>
        <v>2787331</v>
      </c>
      <c r="T8" s="60">
        <f t="shared" si="2"/>
        <v>13197035</v>
      </c>
      <c r="U8" s="60">
        <f t="shared" si="2"/>
        <v>17731918</v>
      </c>
      <c r="V8" s="59">
        <f t="shared" si="2"/>
        <v>33644799</v>
      </c>
      <c r="W8" s="59">
        <f t="shared" si="2"/>
        <v>0</v>
      </c>
      <c r="X8" s="60">
        <f t="shared" si="2"/>
        <v>84732414</v>
      </c>
      <c r="Y8" s="59">
        <f t="shared" si="2"/>
        <v>-84732414</v>
      </c>
      <c r="Z8" s="61">
        <f>+IF(X8&lt;&gt;0,+(Y8/X8)*100,0)</f>
        <v>-100</v>
      </c>
      <c r="AA8" s="62">
        <f>SUM(AA9:AA10)</f>
        <v>84732414</v>
      </c>
    </row>
    <row r="9" spans="1:27" ht="13.5">
      <c r="A9" s="291" t="s">
        <v>229</v>
      </c>
      <c r="B9" s="142"/>
      <c r="C9" s="60">
        <v>29416255</v>
      </c>
      <c r="D9" s="340"/>
      <c r="E9" s="60">
        <v>77851023</v>
      </c>
      <c r="F9" s="59">
        <v>84732414</v>
      </c>
      <c r="G9" s="59"/>
      <c r="H9" s="60">
        <v>930578</v>
      </c>
      <c r="I9" s="60">
        <v>8189976</v>
      </c>
      <c r="J9" s="59"/>
      <c r="K9" s="59">
        <v>7689866</v>
      </c>
      <c r="L9" s="60">
        <v>1272066</v>
      </c>
      <c r="M9" s="60">
        <v>7971454</v>
      </c>
      <c r="N9" s="59">
        <v>16933386</v>
      </c>
      <c r="O9" s="59">
        <v>1487055</v>
      </c>
      <c r="P9" s="60">
        <v>4112015</v>
      </c>
      <c r="Q9" s="60">
        <v>10122632</v>
      </c>
      <c r="R9" s="59">
        <v>15721702</v>
      </c>
      <c r="S9" s="59">
        <v>2787331</v>
      </c>
      <c r="T9" s="60">
        <v>13197035</v>
      </c>
      <c r="U9" s="60">
        <v>17660433</v>
      </c>
      <c r="V9" s="59">
        <v>33644799</v>
      </c>
      <c r="W9" s="59"/>
      <c r="X9" s="60">
        <v>84732414</v>
      </c>
      <c r="Y9" s="59">
        <v>-84732414</v>
      </c>
      <c r="Z9" s="61">
        <v>-100</v>
      </c>
      <c r="AA9" s="62">
        <v>84732414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1194312</v>
      </c>
      <c r="Q10" s="60"/>
      <c r="R10" s="59"/>
      <c r="S10" s="59"/>
      <c r="T10" s="60"/>
      <c r="U10" s="60">
        <v>71485</v>
      </c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19616350</v>
      </c>
      <c r="D11" s="363">
        <f aca="true" t="shared" si="3" ref="D11:AA11">+D12</f>
        <v>0</v>
      </c>
      <c r="E11" s="362">
        <f t="shared" si="3"/>
        <v>12000000</v>
      </c>
      <c r="F11" s="364">
        <f t="shared" si="3"/>
        <v>14859714</v>
      </c>
      <c r="G11" s="364">
        <f t="shared" si="3"/>
        <v>1858</v>
      </c>
      <c r="H11" s="362">
        <f t="shared" si="3"/>
        <v>528406</v>
      </c>
      <c r="I11" s="362">
        <f t="shared" si="3"/>
        <v>4081848</v>
      </c>
      <c r="J11" s="364">
        <f t="shared" si="3"/>
        <v>4612112</v>
      </c>
      <c r="K11" s="364">
        <f t="shared" si="3"/>
        <v>1610358</v>
      </c>
      <c r="L11" s="362">
        <f t="shared" si="3"/>
        <v>4253077</v>
      </c>
      <c r="M11" s="362">
        <f t="shared" si="3"/>
        <v>6177966</v>
      </c>
      <c r="N11" s="364">
        <f t="shared" si="3"/>
        <v>12041401</v>
      </c>
      <c r="O11" s="364">
        <f t="shared" si="3"/>
        <v>2277229</v>
      </c>
      <c r="P11" s="362">
        <f t="shared" si="3"/>
        <v>2749803</v>
      </c>
      <c r="Q11" s="362">
        <f t="shared" si="3"/>
        <v>2219580</v>
      </c>
      <c r="R11" s="364">
        <f t="shared" si="3"/>
        <v>7246612</v>
      </c>
      <c r="S11" s="364">
        <f t="shared" si="3"/>
        <v>5612049</v>
      </c>
      <c r="T11" s="362">
        <f t="shared" si="3"/>
        <v>11976990</v>
      </c>
      <c r="U11" s="362">
        <f t="shared" si="3"/>
        <v>24946720</v>
      </c>
      <c r="V11" s="364">
        <f t="shared" si="3"/>
        <v>42535759</v>
      </c>
      <c r="W11" s="364">
        <f t="shared" si="3"/>
        <v>66435884</v>
      </c>
      <c r="X11" s="362">
        <f t="shared" si="3"/>
        <v>14859714</v>
      </c>
      <c r="Y11" s="364">
        <f t="shared" si="3"/>
        <v>51576170</v>
      </c>
      <c r="Z11" s="365">
        <f>+IF(X11&lt;&gt;0,+(Y11/X11)*100,0)</f>
        <v>347.08723196153034</v>
      </c>
      <c r="AA11" s="366">
        <f t="shared" si="3"/>
        <v>14859714</v>
      </c>
    </row>
    <row r="12" spans="1:27" ht="13.5">
      <c r="A12" s="291" t="s">
        <v>231</v>
      </c>
      <c r="B12" s="136"/>
      <c r="C12" s="60">
        <v>19616350</v>
      </c>
      <c r="D12" s="340"/>
      <c r="E12" s="60">
        <v>12000000</v>
      </c>
      <c r="F12" s="59">
        <v>14859714</v>
      </c>
      <c r="G12" s="59">
        <v>1858</v>
      </c>
      <c r="H12" s="60">
        <v>528406</v>
      </c>
      <c r="I12" s="60">
        <v>4081848</v>
      </c>
      <c r="J12" s="59">
        <v>4612112</v>
      </c>
      <c r="K12" s="59">
        <v>1610358</v>
      </c>
      <c r="L12" s="60">
        <v>4253077</v>
      </c>
      <c r="M12" s="60">
        <v>6177966</v>
      </c>
      <c r="N12" s="59">
        <v>12041401</v>
      </c>
      <c r="O12" s="59">
        <v>2277229</v>
      </c>
      <c r="P12" s="60">
        <v>2749803</v>
      </c>
      <c r="Q12" s="60">
        <v>2219580</v>
      </c>
      <c r="R12" s="59">
        <v>7246612</v>
      </c>
      <c r="S12" s="59">
        <v>5612049</v>
      </c>
      <c r="T12" s="60">
        <v>11976990</v>
      </c>
      <c r="U12" s="60">
        <v>24946720</v>
      </c>
      <c r="V12" s="59">
        <v>42535759</v>
      </c>
      <c r="W12" s="59">
        <v>66435884</v>
      </c>
      <c r="X12" s="60">
        <v>14859714</v>
      </c>
      <c r="Y12" s="59">
        <v>51576170</v>
      </c>
      <c r="Z12" s="61">
        <v>347.09</v>
      </c>
      <c r="AA12" s="62">
        <v>14859714</v>
      </c>
    </row>
    <row r="13" spans="1:27" ht="13.5">
      <c r="A13" s="361" t="s">
        <v>207</v>
      </c>
      <c r="B13" s="136"/>
      <c r="C13" s="275">
        <f>+C14</f>
        <v>64447462</v>
      </c>
      <c r="D13" s="341">
        <f aca="true" t="shared" si="4" ref="D13:AA13">+D14</f>
        <v>0</v>
      </c>
      <c r="E13" s="275">
        <f t="shared" si="4"/>
        <v>174608250</v>
      </c>
      <c r="F13" s="342">
        <f t="shared" si="4"/>
        <v>228329854</v>
      </c>
      <c r="G13" s="342">
        <f t="shared" si="4"/>
        <v>341930</v>
      </c>
      <c r="H13" s="275">
        <f t="shared" si="4"/>
        <v>4698652</v>
      </c>
      <c r="I13" s="275">
        <f t="shared" si="4"/>
        <v>2335586</v>
      </c>
      <c r="J13" s="342">
        <f t="shared" si="4"/>
        <v>7376168</v>
      </c>
      <c r="K13" s="342">
        <f t="shared" si="4"/>
        <v>5606926</v>
      </c>
      <c r="L13" s="275">
        <f t="shared" si="4"/>
        <v>7642709</v>
      </c>
      <c r="M13" s="275">
        <f t="shared" si="4"/>
        <v>10023833</v>
      </c>
      <c r="N13" s="342">
        <f t="shared" si="4"/>
        <v>23273468</v>
      </c>
      <c r="O13" s="342">
        <f t="shared" si="4"/>
        <v>7277835</v>
      </c>
      <c r="P13" s="275">
        <f t="shared" si="4"/>
        <v>4289246</v>
      </c>
      <c r="Q13" s="275">
        <f t="shared" si="4"/>
        <v>5184776</v>
      </c>
      <c r="R13" s="342">
        <f t="shared" si="4"/>
        <v>16751857</v>
      </c>
      <c r="S13" s="342">
        <f t="shared" si="4"/>
        <v>13722442</v>
      </c>
      <c r="T13" s="275">
        <f t="shared" si="4"/>
        <v>6313444</v>
      </c>
      <c r="U13" s="275">
        <f t="shared" si="4"/>
        <v>31153574</v>
      </c>
      <c r="V13" s="342">
        <f t="shared" si="4"/>
        <v>51189460</v>
      </c>
      <c r="W13" s="342">
        <f t="shared" si="4"/>
        <v>98590953</v>
      </c>
      <c r="X13" s="275">
        <f t="shared" si="4"/>
        <v>228329854</v>
      </c>
      <c r="Y13" s="342">
        <f t="shared" si="4"/>
        <v>-129738901</v>
      </c>
      <c r="Z13" s="335">
        <f>+IF(X13&lt;&gt;0,+(Y13/X13)*100,0)</f>
        <v>-56.82082247554015</v>
      </c>
      <c r="AA13" s="273">
        <f t="shared" si="4"/>
        <v>228329854</v>
      </c>
    </row>
    <row r="14" spans="1:27" ht="13.5">
      <c r="A14" s="291" t="s">
        <v>232</v>
      </c>
      <c r="B14" s="136"/>
      <c r="C14" s="60">
        <v>64447462</v>
      </c>
      <c r="D14" s="340"/>
      <c r="E14" s="60">
        <v>174608250</v>
      </c>
      <c r="F14" s="59">
        <v>228329854</v>
      </c>
      <c r="G14" s="59">
        <v>341930</v>
      </c>
      <c r="H14" s="60">
        <v>4698652</v>
      </c>
      <c r="I14" s="60">
        <v>2335586</v>
      </c>
      <c r="J14" s="59">
        <v>7376168</v>
      </c>
      <c r="K14" s="59">
        <v>5606926</v>
      </c>
      <c r="L14" s="60">
        <v>7642709</v>
      </c>
      <c r="M14" s="60">
        <v>10023833</v>
      </c>
      <c r="N14" s="59">
        <v>23273468</v>
      </c>
      <c r="O14" s="59">
        <v>7277835</v>
      </c>
      <c r="P14" s="60">
        <v>4289246</v>
      </c>
      <c r="Q14" s="60">
        <v>5184776</v>
      </c>
      <c r="R14" s="59">
        <v>16751857</v>
      </c>
      <c r="S14" s="59">
        <v>13722442</v>
      </c>
      <c r="T14" s="60">
        <v>6313444</v>
      </c>
      <c r="U14" s="60">
        <v>31153574</v>
      </c>
      <c r="V14" s="59">
        <v>51189460</v>
      </c>
      <c r="W14" s="59">
        <v>98590953</v>
      </c>
      <c r="X14" s="60">
        <v>228329854</v>
      </c>
      <c r="Y14" s="59">
        <v>-129738901</v>
      </c>
      <c r="Z14" s="61">
        <v>-56.82</v>
      </c>
      <c r="AA14" s="62">
        <v>228329854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224945998</v>
      </c>
      <c r="F15" s="59">
        <f t="shared" si="5"/>
        <v>188989184</v>
      </c>
      <c r="G15" s="59">
        <f t="shared" si="5"/>
        <v>0</v>
      </c>
      <c r="H15" s="60">
        <f t="shared" si="5"/>
        <v>2091895</v>
      </c>
      <c r="I15" s="60">
        <f t="shared" si="5"/>
        <v>3528049</v>
      </c>
      <c r="J15" s="59">
        <f t="shared" si="5"/>
        <v>0</v>
      </c>
      <c r="K15" s="59">
        <f t="shared" si="5"/>
        <v>3733575</v>
      </c>
      <c r="L15" s="60">
        <f t="shared" si="5"/>
        <v>2273310</v>
      </c>
      <c r="M15" s="60">
        <f t="shared" si="5"/>
        <v>3470183</v>
      </c>
      <c r="N15" s="59">
        <f t="shared" si="5"/>
        <v>9477068</v>
      </c>
      <c r="O15" s="59">
        <f t="shared" si="5"/>
        <v>1956961</v>
      </c>
      <c r="P15" s="60">
        <f t="shared" si="5"/>
        <v>1437506</v>
      </c>
      <c r="Q15" s="60">
        <f t="shared" si="5"/>
        <v>1533449</v>
      </c>
      <c r="R15" s="59">
        <f t="shared" si="5"/>
        <v>4341714</v>
      </c>
      <c r="S15" s="59">
        <f t="shared" si="5"/>
        <v>7366123</v>
      </c>
      <c r="T15" s="60">
        <f t="shared" si="5"/>
        <v>25007819</v>
      </c>
      <c r="U15" s="60">
        <f t="shared" si="5"/>
        <v>37282409</v>
      </c>
      <c r="V15" s="59">
        <f t="shared" si="5"/>
        <v>69656351</v>
      </c>
      <c r="W15" s="59">
        <f t="shared" si="5"/>
        <v>0</v>
      </c>
      <c r="X15" s="60">
        <f t="shared" si="5"/>
        <v>188989184</v>
      </c>
      <c r="Y15" s="59">
        <f t="shared" si="5"/>
        <v>-188989184</v>
      </c>
      <c r="Z15" s="61">
        <f>+IF(X15&lt;&gt;0,+(Y15/X15)*100,0)</f>
        <v>-100</v>
      </c>
      <c r="AA15" s="62">
        <f>SUM(AA16:AA20)</f>
        <v>188989184</v>
      </c>
    </row>
    <row r="16" spans="1:27" ht="13.5">
      <c r="A16" s="291" t="s">
        <v>233</v>
      </c>
      <c r="B16" s="300"/>
      <c r="C16" s="60"/>
      <c r="D16" s="340"/>
      <c r="E16" s="60">
        <v>3000000</v>
      </c>
      <c r="F16" s="59">
        <v>59989989</v>
      </c>
      <c r="G16" s="59"/>
      <c r="H16" s="60"/>
      <c r="I16" s="60"/>
      <c r="J16" s="59"/>
      <c r="K16" s="59"/>
      <c r="L16" s="60"/>
      <c r="M16" s="60"/>
      <c r="N16" s="59"/>
      <c r="O16" s="59">
        <v>3299</v>
      </c>
      <c r="P16" s="60"/>
      <c r="Q16" s="60"/>
      <c r="R16" s="59"/>
      <c r="S16" s="59">
        <v>2575</v>
      </c>
      <c r="T16" s="60">
        <v>2060</v>
      </c>
      <c r="U16" s="60">
        <v>6169</v>
      </c>
      <c r="V16" s="59">
        <v>10804</v>
      </c>
      <c r="W16" s="59"/>
      <c r="X16" s="60">
        <v>59989989</v>
      </c>
      <c r="Y16" s="59">
        <v>-59989989</v>
      </c>
      <c r="Z16" s="61">
        <v>-100</v>
      </c>
      <c r="AA16" s="62">
        <v>59989989</v>
      </c>
    </row>
    <row r="17" spans="1:27" ht="13.5">
      <c r="A17" s="291" t="s">
        <v>234</v>
      </c>
      <c r="B17" s="136"/>
      <c r="C17" s="60"/>
      <c r="D17" s="340"/>
      <c r="E17" s="60">
        <v>109702000</v>
      </c>
      <c r="F17" s="59">
        <v>47234000</v>
      </c>
      <c r="G17" s="59"/>
      <c r="H17" s="60">
        <v>3687</v>
      </c>
      <c r="I17" s="60">
        <v>40405</v>
      </c>
      <c r="J17" s="59"/>
      <c r="K17" s="59">
        <v>102059</v>
      </c>
      <c r="L17" s="60">
        <v>109368</v>
      </c>
      <c r="M17" s="60">
        <v>13446</v>
      </c>
      <c r="N17" s="59">
        <v>224873</v>
      </c>
      <c r="O17" s="59">
        <v>391317</v>
      </c>
      <c r="P17" s="60">
        <v>484204</v>
      </c>
      <c r="Q17" s="60">
        <v>35733</v>
      </c>
      <c r="R17" s="59">
        <v>911254</v>
      </c>
      <c r="S17" s="59">
        <v>8769250</v>
      </c>
      <c r="T17" s="60">
        <v>22027023</v>
      </c>
      <c r="U17" s="60">
        <v>26198800</v>
      </c>
      <c r="V17" s="59">
        <v>56995073</v>
      </c>
      <c r="W17" s="59"/>
      <c r="X17" s="60">
        <v>47234000</v>
      </c>
      <c r="Y17" s="59">
        <v>-47234000</v>
      </c>
      <c r="Z17" s="61">
        <v>-100</v>
      </c>
      <c r="AA17" s="62">
        <v>47234000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1956166</v>
      </c>
      <c r="I18" s="60">
        <v>1966123</v>
      </c>
      <c r="J18" s="59"/>
      <c r="K18" s="59">
        <v>3647694</v>
      </c>
      <c r="L18" s="60">
        <v>2129060</v>
      </c>
      <c r="M18" s="60">
        <v>2915021</v>
      </c>
      <c r="N18" s="59">
        <v>8691775</v>
      </c>
      <c r="O18" s="59">
        <v>1324707</v>
      </c>
      <c r="P18" s="60">
        <v>953302</v>
      </c>
      <c r="Q18" s="60">
        <v>1152451</v>
      </c>
      <c r="R18" s="59">
        <v>3430460</v>
      </c>
      <c r="S18" s="59">
        <v>-2062767</v>
      </c>
      <c r="T18" s="60">
        <v>2204129</v>
      </c>
      <c r="U18" s="60">
        <v>8974767</v>
      </c>
      <c r="V18" s="59">
        <v>9116129</v>
      </c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>
        <v>81765195</v>
      </c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>
        <v>81765195</v>
      </c>
      <c r="Y19" s="59">
        <v>-81765195</v>
      </c>
      <c r="Z19" s="61">
        <v>-100</v>
      </c>
      <c r="AA19" s="62">
        <v>81765195</v>
      </c>
    </row>
    <row r="20" spans="1:27" ht="13.5">
      <c r="A20" s="291" t="s">
        <v>93</v>
      </c>
      <c r="B20" s="136"/>
      <c r="C20" s="60"/>
      <c r="D20" s="340"/>
      <c r="E20" s="60">
        <v>112243998</v>
      </c>
      <c r="F20" s="59"/>
      <c r="G20" s="59"/>
      <c r="H20" s="60">
        <v>132042</v>
      </c>
      <c r="I20" s="60">
        <v>1521521</v>
      </c>
      <c r="J20" s="59"/>
      <c r="K20" s="59">
        <v>-16178</v>
      </c>
      <c r="L20" s="60">
        <v>34882</v>
      </c>
      <c r="M20" s="60">
        <v>541716</v>
      </c>
      <c r="N20" s="59">
        <v>560420</v>
      </c>
      <c r="O20" s="59">
        <v>237638</v>
      </c>
      <c r="P20" s="60"/>
      <c r="Q20" s="60">
        <v>345265</v>
      </c>
      <c r="R20" s="59"/>
      <c r="S20" s="59">
        <v>657065</v>
      </c>
      <c r="T20" s="60">
        <v>774607</v>
      </c>
      <c r="U20" s="60">
        <v>2102673</v>
      </c>
      <c r="V20" s="59">
        <v>3534345</v>
      </c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24914764</v>
      </c>
      <c r="D22" s="344">
        <f t="shared" si="6"/>
        <v>0</v>
      </c>
      <c r="E22" s="343">
        <f t="shared" si="6"/>
        <v>14000000</v>
      </c>
      <c r="F22" s="345">
        <f t="shared" si="6"/>
        <v>17298318</v>
      </c>
      <c r="G22" s="345">
        <f t="shared" si="6"/>
        <v>0</v>
      </c>
      <c r="H22" s="343">
        <f t="shared" si="6"/>
        <v>348790</v>
      </c>
      <c r="I22" s="343">
        <f t="shared" si="6"/>
        <v>392215</v>
      </c>
      <c r="J22" s="345">
        <f t="shared" si="6"/>
        <v>0</v>
      </c>
      <c r="K22" s="345">
        <f t="shared" si="6"/>
        <v>422923</v>
      </c>
      <c r="L22" s="343">
        <f t="shared" si="6"/>
        <v>712754</v>
      </c>
      <c r="M22" s="343">
        <f t="shared" si="6"/>
        <v>987491</v>
      </c>
      <c r="N22" s="345">
        <f t="shared" si="6"/>
        <v>1676541</v>
      </c>
      <c r="O22" s="345">
        <f t="shared" si="6"/>
        <v>626101</v>
      </c>
      <c r="P22" s="343">
        <f t="shared" si="6"/>
        <v>674695</v>
      </c>
      <c r="Q22" s="343">
        <f t="shared" si="6"/>
        <v>1101693</v>
      </c>
      <c r="R22" s="345">
        <f t="shared" si="6"/>
        <v>2115388</v>
      </c>
      <c r="S22" s="345">
        <f t="shared" si="6"/>
        <v>642142</v>
      </c>
      <c r="T22" s="343">
        <f t="shared" si="6"/>
        <v>1721643</v>
      </c>
      <c r="U22" s="343">
        <f t="shared" si="6"/>
        <v>3546546</v>
      </c>
      <c r="V22" s="345">
        <f t="shared" si="6"/>
        <v>5354808</v>
      </c>
      <c r="W22" s="345">
        <f t="shared" si="6"/>
        <v>0</v>
      </c>
      <c r="X22" s="343">
        <f t="shared" si="6"/>
        <v>17298318</v>
      </c>
      <c r="Y22" s="345">
        <f t="shared" si="6"/>
        <v>-17298318</v>
      </c>
      <c r="Z22" s="336">
        <f>+IF(X22&lt;&gt;0,+(Y22/X22)*100,0)</f>
        <v>-100</v>
      </c>
      <c r="AA22" s="350">
        <f>SUM(AA23:AA32)</f>
        <v>17298318</v>
      </c>
    </row>
    <row r="23" spans="1:27" ht="13.5">
      <c r="A23" s="361" t="s">
        <v>236</v>
      </c>
      <c r="B23" s="142"/>
      <c r="C23" s="60"/>
      <c r="D23" s="340"/>
      <c r="E23" s="60">
        <v>2000000</v>
      </c>
      <c r="F23" s="59">
        <v>2473098</v>
      </c>
      <c r="G23" s="59"/>
      <c r="H23" s="60"/>
      <c r="I23" s="60">
        <v>25650</v>
      </c>
      <c r="J23" s="59"/>
      <c r="K23" s="59">
        <v>20303</v>
      </c>
      <c r="L23" s="60">
        <v>13877</v>
      </c>
      <c r="M23" s="60">
        <v>1423</v>
      </c>
      <c r="N23" s="59">
        <v>35603</v>
      </c>
      <c r="O23" s="59"/>
      <c r="P23" s="60"/>
      <c r="Q23" s="60"/>
      <c r="R23" s="59"/>
      <c r="S23" s="59">
        <v>7750</v>
      </c>
      <c r="T23" s="60">
        <v>3708</v>
      </c>
      <c r="U23" s="60">
        <v>25840</v>
      </c>
      <c r="V23" s="59">
        <v>37298</v>
      </c>
      <c r="W23" s="59"/>
      <c r="X23" s="60">
        <v>2473098</v>
      </c>
      <c r="Y23" s="59">
        <v>-2473098</v>
      </c>
      <c r="Z23" s="61">
        <v>-100</v>
      </c>
      <c r="AA23" s="62">
        <v>2473098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169950</v>
      </c>
      <c r="N24" s="59"/>
      <c r="O24" s="59"/>
      <c r="P24" s="60">
        <v>85154</v>
      </c>
      <c r="Q24" s="60">
        <v>23719</v>
      </c>
      <c r="R24" s="59"/>
      <c r="S24" s="59"/>
      <c r="T24" s="60">
        <v>328620</v>
      </c>
      <c r="U24" s="60">
        <v>226903</v>
      </c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5897946</v>
      </c>
      <c r="D25" s="340"/>
      <c r="E25" s="60">
        <v>4000000</v>
      </c>
      <c r="F25" s="59">
        <v>5355400</v>
      </c>
      <c r="G25" s="59"/>
      <c r="H25" s="60">
        <v>348790</v>
      </c>
      <c r="I25" s="60">
        <v>287195</v>
      </c>
      <c r="J25" s="59"/>
      <c r="K25" s="59">
        <v>402109</v>
      </c>
      <c r="L25" s="60">
        <v>520545</v>
      </c>
      <c r="M25" s="60">
        <v>254480</v>
      </c>
      <c r="N25" s="59">
        <v>1177134</v>
      </c>
      <c r="O25" s="59">
        <v>442651</v>
      </c>
      <c r="P25" s="60">
        <v>430211</v>
      </c>
      <c r="Q25" s="60">
        <v>303430</v>
      </c>
      <c r="R25" s="59">
        <v>1176292</v>
      </c>
      <c r="S25" s="59">
        <v>21061</v>
      </c>
      <c r="T25" s="60">
        <v>469256</v>
      </c>
      <c r="U25" s="60">
        <v>771468</v>
      </c>
      <c r="V25" s="59">
        <v>1261785</v>
      </c>
      <c r="W25" s="59"/>
      <c r="X25" s="60">
        <v>5355400</v>
      </c>
      <c r="Y25" s="59">
        <v>-5355400</v>
      </c>
      <c r="Z25" s="61">
        <v>-100</v>
      </c>
      <c r="AA25" s="62">
        <v>5355400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1965927</v>
      </c>
      <c r="D27" s="340"/>
      <c r="E27" s="60"/>
      <c r="F27" s="59"/>
      <c r="G27" s="59"/>
      <c r="H27" s="60"/>
      <c r="I27" s="60">
        <v>79370</v>
      </c>
      <c r="J27" s="59"/>
      <c r="K27" s="59">
        <v>511</v>
      </c>
      <c r="L27" s="60">
        <v>145624</v>
      </c>
      <c r="M27" s="60">
        <v>317669</v>
      </c>
      <c r="N27" s="59">
        <v>463804</v>
      </c>
      <c r="O27" s="59"/>
      <c r="P27" s="60">
        <v>69181</v>
      </c>
      <c r="Q27" s="60">
        <v>109047</v>
      </c>
      <c r="R27" s="59"/>
      <c r="S27" s="59">
        <v>230437</v>
      </c>
      <c r="T27" s="60">
        <v>67228</v>
      </c>
      <c r="U27" s="60">
        <v>113559</v>
      </c>
      <c r="V27" s="59">
        <v>411224</v>
      </c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17050891</v>
      </c>
      <c r="D32" s="340"/>
      <c r="E32" s="60">
        <v>8000000</v>
      </c>
      <c r="F32" s="59">
        <v>9469820</v>
      </c>
      <c r="G32" s="59"/>
      <c r="H32" s="60"/>
      <c r="I32" s="60"/>
      <c r="J32" s="59"/>
      <c r="K32" s="59"/>
      <c r="L32" s="60">
        <v>32708</v>
      </c>
      <c r="M32" s="60">
        <v>243969</v>
      </c>
      <c r="N32" s="59"/>
      <c r="O32" s="59">
        <v>183450</v>
      </c>
      <c r="P32" s="60">
        <v>90149</v>
      </c>
      <c r="Q32" s="60">
        <v>665497</v>
      </c>
      <c r="R32" s="59">
        <v>939096</v>
      </c>
      <c r="S32" s="59">
        <v>382894</v>
      </c>
      <c r="T32" s="60">
        <v>852831</v>
      </c>
      <c r="U32" s="60">
        <v>2408776</v>
      </c>
      <c r="V32" s="59">
        <v>3644501</v>
      </c>
      <c r="W32" s="59"/>
      <c r="X32" s="60">
        <v>9469820</v>
      </c>
      <c r="Y32" s="59">
        <v>-9469820</v>
      </c>
      <c r="Z32" s="61">
        <v>-100</v>
      </c>
      <c r="AA32" s="62">
        <v>9469820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432579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432579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52025402</v>
      </c>
      <c r="D40" s="344">
        <f t="shared" si="9"/>
        <v>0</v>
      </c>
      <c r="E40" s="343">
        <f t="shared" si="9"/>
        <v>66692000</v>
      </c>
      <c r="F40" s="345">
        <f t="shared" si="9"/>
        <v>125952175</v>
      </c>
      <c r="G40" s="345">
        <f t="shared" si="9"/>
        <v>0</v>
      </c>
      <c r="H40" s="343">
        <f t="shared" si="9"/>
        <v>75365</v>
      </c>
      <c r="I40" s="343">
        <f t="shared" si="9"/>
        <v>4019408</v>
      </c>
      <c r="J40" s="345">
        <f t="shared" si="9"/>
        <v>0</v>
      </c>
      <c r="K40" s="345">
        <f t="shared" si="9"/>
        <v>1148825</v>
      </c>
      <c r="L40" s="343">
        <f t="shared" si="9"/>
        <v>15552095</v>
      </c>
      <c r="M40" s="343">
        <f t="shared" si="9"/>
        <v>5384526</v>
      </c>
      <c r="N40" s="345">
        <f t="shared" si="9"/>
        <v>21191980</v>
      </c>
      <c r="O40" s="345">
        <f t="shared" si="9"/>
        <v>1213195</v>
      </c>
      <c r="P40" s="343">
        <f t="shared" si="9"/>
        <v>4120600</v>
      </c>
      <c r="Q40" s="343">
        <f t="shared" si="9"/>
        <v>4393851</v>
      </c>
      <c r="R40" s="345">
        <f t="shared" si="9"/>
        <v>9116420</v>
      </c>
      <c r="S40" s="345">
        <f t="shared" si="9"/>
        <v>153934</v>
      </c>
      <c r="T40" s="343">
        <f t="shared" si="9"/>
        <v>4422174</v>
      </c>
      <c r="U40" s="343">
        <f t="shared" si="9"/>
        <v>3306681</v>
      </c>
      <c r="V40" s="345">
        <f t="shared" si="9"/>
        <v>5830026</v>
      </c>
      <c r="W40" s="345">
        <f t="shared" si="9"/>
        <v>0</v>
      </c>
      <c r="X40" s="343">
        <f t="shared" si="9"/>
        <v>125952175</v>
      </c>
      <c r="Y40" s="345">
        <f t="shared" si="9"/>
        <v>-125952175</v>
      </c>
      <c r="Z40" s="336">
        <f>+IF(X40&lt;&gt;0,+(Y40/X40)*100,0)</f>
        <v>-100</v>
      </c>
      <c r="AA40" s="350">
        <f>SUM(AA41:AA49)</f>
        <v>125952175</v>
      </c>
    </row>
    <row r="41" spans="1:27" ht="13.5">
      <c r="A41" s="361" t="s">
        <v>247</v>
      </c>
      <c r="B41" s="142"/>
      <c r="C41" s="362">
        <v>25257402</v>
      </c>
      <c r="D41" s="363"/>
      <c r="E41" s="362">
        <v>6628000</v>
      </c>
      <c r="F41" s="364">
        <v>31659400</v>
      </c>
      <c r="G41" s="364"/>
      <c r="H41" s="362"/>
      <c r="I41" s="362">
        <v>3396391</v>
      </c>
      <c r="J41" s="364"/>
      <c r="K41" s="364">
        <v>1039603</v>
      </c>
      <c r="L41" s="362">
        <v>14466209</v>
      </c>
      <c r="M41" s="362">
        <v>2646634</v>
      </c>
      <c r="N41" s="364">
        <v>18152446</v>
      </c>
      <c r="O41" s="364">
        <v>118114</v>
      </c>
      <c r="P41" s="362">
        <v>2739995</v>
      </c>
      <c r="Q41" s="362">
        <v>343282</v>
      </c>
      <c r="R41" s="364">
        <v>3201391</v>
      </c>
      <c r="S41" s="364">
        <v>42391</v>
      </c>
      <c r="T41" s="362"/>
      <c r="U41" s="362">
        <v>142828</v>
      </c>
      <c r="V41" s="364"/>
      <c r="W41" s="364"/>
      <c r="X41" s="362">
        <v>31659400</v>
      </c>
      <c r="Y41" s="364">
        <v>-31659400</v>
      </c>
      <c r="Z41" s="365">
        <v>-100</v>
      </c>
      <c r="AA41" s="366">
        <v>31659400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14975974</v>
      </c>
      <c r="D43" s="369"/>
      <c r="E43" s="305">
        <v>1500000</v>
      </c>
      <c r="F43" s="370">
        <v>2629000</v>
      </c>
      <c r="G43" s="370"/>
      <c r="H43" s="305"/>
      <c r="I43" s="305"/>
      <c r="J43" s="370"/>
      <c r="K43" s="370">
        <v>11110</v>
      </c>
      <c r="L43" s="305">
        <v>33346</v>
      </c>
      <c r="M43" s="305">
        <v>49039</v>
      </c>
      <c r="N43" s="370">
        <v>93495</v>
      </c>
      <c r="O43" s="370">
        <v>73002</v>
      </c>
      <c r="P43" s="305">
        <v>41500</v>
      </c>
      <c r="Q43" s="305">
        <v>5555</v>
      </c>
      <c r="R43" s="370">
        <v>120057</v>
      </c>
      <c r="S43" s="370">
        <v>26276</v>
      </c>
      <c r="T43" s="305"/>
      <c r="U43" s="305">
        <v>73205</v>
      </c>
      <c r="V43" s="370"/>
      <c r="W43" s="370"/>
      <c r="X43" s="305">
        <v>2629000</v>
      </c>
      <c r="Y43" s="370">
        <v>-2629000</v>
      </c>
      <c r="Z43" s="371">
        <v>-100</v>
      </c>
      <c r="AA43" s="303">
        <v>2629000</v>
      </c>
    </row>
    <row r="44" spans="1:27" ht="13.5">
      <c r="A44" s="361" t="s">
        <v>250</v>
      </c>
      <c r="B44" s="136"/>
      <c r="C44" s="60">
        <v>8369475</v>
      </c>
      <c r="D44" s="368"/>
      <c r="E44" s="54">
        <v>39300000</v>
      </c>
      <c r="F44" s="53">
        <v>43102966</v>
      </c>
      <c r="G44" s="53"/>
      <c r="H44" s="54">
        <v>75365</v>
      </c>
      <c r="I44" s="54">
        <v>-51894</v>
      </c>
      <c r="J44" s="53"/>
      <c r="K44" s="53">
        <v>95007</v>
      </c>
      <c r="L44" s="54">
        <v>396078</v>
      </c>
      <c r="M44" s="54">
        <v>2454954</v>
      </c>
      <c r="N44" s="53">
        <v>2946039</v>
      </c>
      <c r="O44" s="53">
        <v>203188</v>
      </c>
      <c r="P44" s="54">
        <v>264340</v>
      </c>
      <c r="Q44" s="54">
        <v>2971158</v>
      </c>
      <c r="R44" s="53">
        <v>3438686</v>
      </c>
      <c r="S44" s="53">
        <v>55972</v>
      </c>
      <c r="T44" s="54">
        <v>3375628</v>
      </c>
      <c r="U44" s="54">
        <v>2398426</v>
      </c>
      <c r="V44" s="53">
        <v>5830026</v>
      </c>
      <c r="W44" s="53"/>
      <c r="X44" s="54">
        <v>43102966</v>
      </c>
      <c r="Y44" s="53">
        <v>-43102966</v>
      </c>
      <c r="Z44" s="94">
        <v>-100</v>
      </c>
      <c r="AA44" s="95">
        <v>43102966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>
        <v>357467</v>
      </c>
      <c r="G46" s="53"/>
      <c r="H46" s="54"/>
      <c r="I46" s="54"/>
      <c r="J46" s="53"/>
      <c r="K46" s="53"/>
      <c r="L46" s="54">
        <v>361800</v>
      </c>
      <c r="M46" s="54">
        <v>233899</v>
      </c>
      <c r="N46" s="53"/>
      <c r="O46" s="53"/>
      <c r="P46" s="54">
        <v>601378</v>
      </c>
      <c r="Q46" s="54">
        <v>9848</v>
      </c>
      <c r="R46" s="53"/>
      <c r="S46" s="53">
        <v>29295</v>
      </c>
      <c r="T46" s="54"/>
      <c r="U46" s="54">
        <v>59374</v>
      </c>
      <c r="V46" s="53"/>
      <c r="W46" s="53"/>
      <c r="X46" s="54">
        <v>357467</v>
      </c>
      <c r="Y46" s="53">
        <v>-357467</v>
      </c>
      <c r="Z46" s="94">
        <v>-100</v>
      </c>
      <c r="AA46" s="95">
        <v>357467</v>
      </c>
    </row>
    <row r="47" spans="1:27" ht="13.5">
      <c r="A47" s="361" t="s">
        <v>253</v>
      </c>
      <c r="B47" s="136"/>
      <c r="C47" s="60"/>
      <c r="D47" s="368"/>
      <c r="E47" s="54"/>
      <c r="F47" s="53">
        <v>38203342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38203342</v>
      </c>
      <c r="Y47" s="53">
        <v>-38203342</v>
      </c>
      <c r="Z47" s="94">
        <v>-100</v>
      </c>
      <c r="AA47" s="95">
        <v>38203342</v>
      </c>
    </row>
    <row r="48" spans="1:27" ht="13.5">
      <c r="A48" s="361" t="s">
        <v>254</v>
      </c>
      <c r="B48" s="136"/>
      <c r="C48" s="60">
        <v>3334217</v>
      </c>
      <c r="D48" s="368"/>
      <c r="E48" s="54">
        <v>19264000</v>
      </c>
      <c r="F48" s="53"/>
      <c r="G48" s="53"/>
      <c r="H48" s="54"/>
      <c r="I48" s="54"/>
      <c r="J48" s="53"/>
      <c r="K48" s="53">
        <v>3105</v>
      </c>
      <c r="L48" s="54">
        <v>294662</v>
      </c>
      <c r="M48" s="54"/>
      <c r="N48" s="53"/>
      <c r="O48" s="53">
        <v>818891</v>
      </c>
      <c r="P48" s="54">
        <v>473387</v>
      </c>
      <c r="Q48" s="54">
        <v>1064008</v>
      </c>
      <c r="R48" s="53">
        <v>2356286</v>
      </c>
      <c r="S48" s="53"/>
      <c r="T48" s="54">
        <v>1046546</v>
      </c>
      <c r="U48" s="54">
        <v>596861</v>
      </c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88334</v>
      </c>
      <c r="D49" s="368"/>
      <c r="E49" s="54"/>
      <c r="F49" s="53">
        <v>10000000</v>
      </c>
      <c r="G49" s="53"/>
      <c r="H49" s="54"/>
      <c r="I49" s="54">
        <v>674911</v>
      </c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35987</v>
      </c>
      <c r="V49" s="53"/>
      <c r="W49" s="53"/>
      <c r="X49" s="54">
        <v>10000000</v>
      </c>
      <c r="Y49" s="53">
        <v>-10000000</v>
      </c>
      <c r="Z49" s="94">
        <v>-100</v>
      </c>
      <c r="AA49" s="95">
        <v>10000000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3227170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3227170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270779606</v>
      </c>
      <c r="D60" s="346">
        <f t="shared" si="14"/>
        <v>0</v>
      </c>
      <c r="E60" s="219">
        <f t="shared" si="14"/>
        <v>671297271</v>
      </c>
      <c r="F60" s="264">
        <f t="shared" si="14"/>
        <v>805664689</v>
      </c>
      <c r="G60" s="264">
        <f t="shared" si="14"/>
        <v>387470</v>
      </c>
      <c r="H60" s="219">
        <f t="shared" si="14"/>
        <v>11259795</v>
      </c>
      <c r="I60" s="219">
        <f t="shared" si="14"/>
        <v>26783542</v>
      </c>
      <c r="J60" s="264">
        <f t="shared" si="14"/>
        <v>18854531</v>
      </c>
      <c r="K60" s="264">
        <f t="shared" si="14"/>
        <v>27933525</v>
      </c>
      <c r="L60" s="219">
        <f t="shared" si="14"/>
        <v>38075092</v>
      </c>
      <c r="M60" s="219">
        <f t="shared" si="14"/>
        <v>44903315</v>
      </c>
      <c r="N60" s="264">
        <f t="shared" si="14"/>
        <v>109571839</v>
      </c>
      <c r="O60" s="264">
        <f t="shared" si="14"/>
        <v>17381823</v>
      </c>
      <c r="P60" s="219">
        <f t="shared" si="14"/>
        <v>26736528</v>
      </c>
      <c r="Q60" s="219">
        <f t="shared" si="14"/>
        <v>38652117</v>
      </c>
      <c r="R60" s="264">
        <f t="shared" si="14"/>
        <v>80091627</v>
      </c>
      <c r="S60" s="264">
        <f t="shared" si="14"/>
        <v>43101097</v>
      </c>
      <c r="T60" s="219">
        <f t="shared" si="14"/>
        <v>72536955</v>
      </c>
      <c r="U60" s="219">
        <f t="shared" si="14"/>
        <v>151997679</v>
      </c>
      <c r="V60" s="264">
        <f t="shared" si="14"/>
        <v>264955960</v>
      </c>
      <c r="W60" s="264">
        <f t="shared" si="14"/>
        <v>278413774</v>
      </c>
      <c r="X60" s="219">
        <f t="shared" si="14"/>
        <v>805664689</v>
      </c>
      <c r="Y60" s="264">
        <f t="shared" si="14"/>
        <v>-527250915</v>
      </c>
      <c r="Z60" s="337">
        <f>+IF(X60&lt;&gt;0,+(Y60/X60)*100,0)</f>
        <v>-65.44297177209414</v>
      </c>
      <c r="AA60" s="232">
        <f>+AA57+AA54+AA51+AA40+AA37+AA34+AA22+AA5</f>
        <v>805664689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61800000</v>
      </c>
      <c r="F5" s="358">
        <f t="shared" si="0"/>
        <v>150357160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150357160</v>
      </c>
      <c r="Y5" s="358">
        <f t="shared" si="0"/>
        <v>-150357160</v>
      </c>
      <c r="Z5" s="359">
        <f>+IF(X5&lt;&gt;0,+(Y5/X5)*100,0)</f>
        <v>-100</v>
      </c>
      <c r="AA5" s="360">
        <f>+AA6+AA8+AA11+AA13+AA15</f>
        <v>150357160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40000000</v>
      </c>
      <c r="F6" s="59">
        <f t="shared" si="1"/>
        <v>103546596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103546596</v>
      </c>
      <c r="Y6" s="59">
        <f t="shared" si="1"/>
        <v>-103546596</v>
      </c>
      <c r="Z6" s="61">
        <f>+IF(X6&lt;&gt;0,+(Y6/X6)*100,0)</f>
        <v>-100</v>
      </c>
      <c r="AA6" s="62">
        <f t="shared" si="1"/>
        <v>103546596</v>
      </c>
    </row>
    <row r="7" spans="1:27" ht="13.5">
      <c r="A7" s="291" t="s">
        <v>228</v>
      </c>
      <c r="B7" s="142"/>
      <c r="C7" s="60"/>
      <c r="D7" s="340"/>
      <c r="E7" s="60">
        <v>40000000</v>
      </c>
      <c r="F7" s="59">
        <v>103546596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103546596</v>
      </c>
      <c r="Y7" s="59">
        <v>-103546596</v>
      </c>
      <c r="Z7" s="61">
        <v>-100</v>
      </c>
      <c r="AA7" s="62">
        <v>103546596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18800000</v>
      </c>
      <c r="F11" s="364">
        <f t="shared" si="3"/>
        <v>43810564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43810564</v>
      </c>
      <c r="Y11" s="364">
        <f t="shared" si="3"/>
        <v>-43810564</v>
      </c>
      <c r="Z11" s="365">
        <f>+IF(X11&lt;&gt;0,+(Y11/X11)*100,0)</f>
        <v>-100</v>
      </c>
      <c r="AA11" s="366">
        <f t="shared" si="3"/>
        <v>43810564</v>
      </c>
    </row>
    <row r="12" spans="1:27" ht="13.5">
      <c r="A12" s="291" t="s">
        <v>231</v>
      </c>
      <c r="B12" s="136"/>
      <c r="C12" s="60"/>
      <c r="D12" s="340"/>
      <c r="E12" s="60">
        <v>18800000</v>
      </c>
      <c r="F12" s="59">
        <v>43810564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43810564</v>
      </c>
      <c r="Y12" s="59">
        <v>-43810564</v>
      </c>
      <c r="Z12" s="61">
        <v>-100</v>
      </c>
      <c r="AA12" s="62">
        <v>43810564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3000000</v>
      </c>
      <c r="F13" s="342">
        <f t="shared" si="4"/>
        <v>3000000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3000000</v>
      </c>
      <c r="Y13" s="342">
        <f t="shared" si="4"/>
        <v>-3000000</v>
      </c>
      <c r="Z13" s="335">
        <f>+IF(X13&lt;&gt;0,+(Y13/X13)*100,0)</f>
        <v>-100</v>
      </c>
      <c r="AA13" s="273">
        <f t="shared" si="4"/>
        <v>3000000</v>
      </c>
    </row>
    <row r="14" spans="1:27" ht="13.5">
      <c r="A14" s="291" t="s">
        <v>232</v>
      </c>
      <c r="B14" s="136"/>
      <c r="C14" s="60"/>
      <c r="D14" s="340"/>
      <c r="E14" s="60">
        <v>3000000</v>
      </c>
      <c r="F14" s="59">
        <v>3000000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3000000</v>
      </c>
      <c r="Y14" s="59">
        <v>-3000000</v>
      </c>
      <c r="Z14" s="61">
        <v>-100</v>
      </c>
      <c r="AA14" s="62">
        <v>3000000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9000000</v>
      </c>
      <c r="F22" s="345">
        <f t="shared" si="6"/>
        <v>20278499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20278499</v>
      </c>
      <c r="Y22" s="345">
        <f t="shared" si="6"/>
        <v>-20278499</v>
      </c>
      <c r="Z22" s="336">
        <f>+IF(X22&lt;&gt;0,+(Y22/X22)*100,0)</f>
        <v>-100</v>
      </c>
      <c r="AA22" s="350">
        <f>SUM(AA23:AA32)</f>
        <v>20278499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9000000</v>
      </c>
      <c r="F24" s="59">
        <v>18860499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18860499</v>
      </c>
      <c r="Y24" s="59">
        <v>-18860499</v>
      </c>
      <c r="Z24" s="61">
        <v>-100</v>
      </c>
      <c r="AA24" s="62">
        <v>18860499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1418000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1418000</v>
      </c>
      <c r="Y27" s="59">
        <v>-1418000</v>
      </c>
      <c r="Z27" s="61">
        <v>-100</v>
      </c>
      <c r="AA27" s="62">
        <v>1418000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7000000</v>
      </c>
      <c r="F40" s="345">
        <f t="shared" si="9"/>
        <v>1803000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1803000</v>
      </c>
      <c r="Y40" s="345">
        <f t="shared" si="9"/>
        <v>-1803000</v>
      </c>
      <c r="Z40" s="336">
        <f>+IF(X40&lt;&gt;0,+(Y40/X40)*100,0)</f>
        <v>-100</v>
      </c>
      <c r="AA40" s="350">
        <f>SUM(AA41:AA49)</f>
        <v>1803000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1762000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1762000</v>
      </c>
      <c r="Y47" s="53">
        <v>-1762000</v>
      </c>
      <c r="Z47" s="94">
        <v>-100</v>
      </c>
      <c r="AA47" s="95">
        <v>1762000</v>
      </c>
    </row>
    <row r="48" spans="1:27" ht="13.5">
      <c r="A48" s="361" t="s">
        <v>254</v>
      </c>
      <c r="B48" s="136"/>
      <c r="C48" s="60"/>
      <c r="D48" s="368"/>
      <c r="E48" s="54">
        <v>7000000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41000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41000</v>
      </c>
      <c r="Y49" s="53">
        <v>-41000</v>
      </c>
      <c r="Z49" s="94">
        <v>-100</v>
      </c>
      <c r="AA49" s="95">
        <v>41000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77800000</v>
      </c>
      <c r="F60" s="264">
        <f t="shared" si="14"/>
        <v>172438659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172438659</v>
      </c>
      <c r="Y60" s="264">
        <f t="shared" si="14"/>
        <v>-172438659</v>
      </c>
      <c r="Z60" s="337">
        <f>+IF(X60&lt;&gt;0,+(Y60/X60)*100,0)</f>
        <v>-100</v>
      </c>
      <c r="AA60" s="232">
        <f>+AA57+AA54+AA51+AA40+AA37+AA34+AA22+AA5</f>
        <v>172438659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2013-08-28T14:09:10Z</dcterms:created>
  <dcterms:modified xsi:type="dcterms:W3CDTF">2013-08-28T14:09:13Z</dcterms:modified>
  <cp:category/>
  <cp:version/>
  <cp:contentType/>
  <cp:contentStatus/>
</cp:coreProperties>
</file>