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<sst xmlns="http://schemas.openxmlformats.org/spreadsheetml/2006/main" count="855" uniqueCount="302">
  <si>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Western Cape: Cape Town(CPT) - Table C1 Schedule Quarterly Budget Statement Summary for 4th Quarter ended 30 June 2013 (Figures Finalised as at 2013/07/31)</t>
  </si>
  <si>
    <t>Description</t>
  </si>
  <si>
    <t>2011/12</t>
  </si>
  <si>
    <t>2012/13</t>
  </si>
  <si>
    <t>Budget year 2012/13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</si>
  <si>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</si>
  <si>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</si>
  <si>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</si>
  <si>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</si>
  <si>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</si>
  <si>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</si>
  <si>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</si>
  <si>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</si>
  <si>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</si>
  <si>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</si>
  <si>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</si>
  <si>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</si>
  <si>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</si>
  <si>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</si>
  <si>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</si>
  <si>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</si>
  <si>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</si>
  <si>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</si>
  <si>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</si>
  <si>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</si>
  <si>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</si>
  <si>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</si>
  <si>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</si>
  <si>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</si>
  <si>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</si>
  <si>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</si>
  <si>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</si>
  <si>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</si>
  <si>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</si>
  <si>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</si>
  <si>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</si>
  <si>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</si>
  <si>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</si>
  <si>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</si>
  <si>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</si>
  <si>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</si>
  <si>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</si>
  <si>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</si>
  <si>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</si>
  <si>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</si>
  <si>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</si>
  <si>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</si>
  <si>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</si>
  <si>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</si>
  <si>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</si>
  <si>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</si>
  <si>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</si>
  <si>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</si>
  <si>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</si>
  <si>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</si>
  <si>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</si>
  <si>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</si>
  <si>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</si>
  <si>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</si>
  <si>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</si>
  <si>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</si>
  <si>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</si>
  <si>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</si>
  <si>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</si>
  <si>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</si>
  <si>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</si>
  <si>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</si>
  <si>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</si>
  <si>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</si>
  <si>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</si>
  <si>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Cape Town(CPT) - Table C2 Quarterly Budget Statement - Financial Performance (standard classification) for 4th Quarter ended 30 June 2013 (Figures Finalised as at 2013/07/31)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</si>
  <si>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</si>
  <si>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</si>
  <si>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</si>
  <si>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</si>
  <si>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</si>
  <si>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</si>
  <si>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</si>
  <si>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</si>
  <si>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</si>
  <si>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</si>
  <si>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</si>
  <si>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</si>
  <si>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</si>
  <si>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</si>
  <si>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</si>
  <si>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</si>
  <si>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</si>
  <si>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</si>
  <si>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</si>
  <si>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</si>
  <si>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</si>
  <si>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</si>
  <si>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</si>
  <si>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</si>
  <si>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</si>
  <si>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</si>
  <si>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</si>
  <si>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</si>
  <si>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</si>
  <si>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Cape Town(CPT) - Table C4 Quarterly Budget Statement - Financial Performance (revenue and expenditure) for 4th Quarter ended 30 June 2013 (Figures Finalised as at 2013/07/31)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</si>
  <si>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</si>
  <si>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</si>
  <si>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</si>
  <si>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</si>
  <si>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</si>
  <si>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</si>
  <si>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</si>
  <si>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</si>
  <si>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</si>
  <si>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</si>
  <si>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</si>
  <si>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</si>
  <si>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</si>
  <si>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</si>
  <si>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</si>
  <si>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</si>
  <si>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</si>
  <si>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</si>
  <si>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</si>
  <si>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</si>
  <si>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</si>
  <si>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</si>
  <si>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</si>
  <si>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</si>
  <si>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</si>
  <si>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</si>
  <si>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</si>
  <si>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</si>
  <si>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Cape Town(CPT) - Table C5 Quarterly Budget Statement - Capital Expenditure by Standard Classification and Funding for 4th Quarter ended 30 June 2013 (Figures Finalised as at 2013/07/31)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</si>
  <si>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</si>
  <si>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</si>
  <si>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</si>
  <si>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</si>
  <si>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</si>
  <si>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</si>
  <si>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</si>
  <si>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</si>
  <si>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</si>
  <si>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</si>
  <si>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Cape Town(CPT) - Table C6 Quarterly Budget Statement - Financial Position for 4th Quarter ended 30 June 2013 (Figures Finalised as at 2013/07/31)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</si>
  <si>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</si>
  <si>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</si>
  <si>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</si>
  <si>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</si>
  <si>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</si>
  <si>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</si>
  <si>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</si>
  <si>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</si>
  <si>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</si>
  <si>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</si>
  <si>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</si>
  <si>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</si>
  <si>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</si>
  <si>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</si>
  <si>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</si>
  <si>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</si>
  <si>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</si>
  <si>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</si>
  <si>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</si>
  <si>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</si>
  <si>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</si>
  <si>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</si>
  <si>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</si>
  <si>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</si>
  <si>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</si>
  <si>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</si>
  <si>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</si>
  <si>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</si>
  <si>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</si>
  <si>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</si>
  <si>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</si>
  <si>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</si>
  <si>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</si>
  <si>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Cape Town(CPT) - Table C7 Quarterly Budget Statement - Cash Flows for 4th Quarter ended 30 June 2013 (Figures Finalised as at 2013/07/31)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</si>
  <si>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</si>
  <si>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</si>
  <si>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</si>
  <si>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</si>
  <si>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</si>
  <si>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</si>
  <si>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</si>
  <si>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</si>
  <si>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</si>
  <si>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</si>
  <si>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</si>
  <si>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</si>
  <si>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</si>
  <si>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</si>
  <si>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</si>
  <si>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</si>
  <si>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</si>
  <si>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</si>
  <si>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</si>
  <si>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</si>
  <si>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</si>
  <si>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</si>
  <si>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</si>
  <si>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</si>
  <si>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</si>
  <si>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</si>
  <si>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Cape Town(CPT) - Table C9 Quarterly Budget Statement - Capital Expenditure by Asset Clas for 4th Quarter ended 30 June 2013 (Figures Finalised as at 2013/07/31)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</si>
  <si>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</si>
  <si>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</si>
  <si>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</si>
  <si>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</si>
  <si>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</si>
  <si>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</si>
  <si>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</si>
  <si>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</si>
  <si>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</si>
  <si>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</si>
  <si>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</si>
  <si>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</si>
  <si>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</si>
  <si>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</si>
  <si>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</si>
  <si>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</si>
  <si>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</si>
  <si>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</si>
  <si>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</si>
  <si>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</si>
  <si>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</si>
  <si>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</si>
  <si>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</si>
  <si>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</si>
  <si>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Cape Town(CPT) - Table SC13a Quarterly Budget Statement - Capital Expenditure on New Assets by Asset Class for 4th Quarter ended 30 June 2013 (Figures Finalised as at 2013/07/31)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</si>
  <si>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</si>
  <si>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</si>
  <si>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</si>
  <si>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</si>
  <si>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</si>
  <si>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</si>
  <si>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</si>
  <si>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</si>
  <si>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</si>
  <si>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</si>
  <si>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</si>
  <si>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</si>
  <si>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</si>
  <si>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</si>
  <si>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</si>
  <si>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</si>
  <si>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</si>
  <si>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</si>
  <si>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</si>
  <si>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</si>
  <si>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</si>
  <si>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</si>
  <si>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</si>
  <si>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</si>
  <si>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</si>
  <si>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</si>
  <si>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</si>
  <si>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</si>
  <si>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</si>
  <si>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</si>
  <si>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</si>
  <si>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</si>
  <si>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</si>
  <si>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</si>
  <si>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</si>
  <si>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Cape Town(CPT) - Table SC13B Quarterly Budget Statement - Capital Expenditure on Renewal of existing assets by Asset Class for 4th Quarter ended 30 June 2013 (Figures Finalised as at 2013/07/31)</t>
  </si>
  <si>
    <t>Capital Expenditure on Renewal of Existing Assets by Asset Class/Sub-class</t>
  </si>
  <si>
    <t>Total Capital Expenditure on Renewal of Existing Assets</t>
  </si>
  <si>
    <t>Western Cape: Cape Town(CPT) - Table SC13C Quarterly Budget Statement - Repairs and Maintenance Expenditure by Asset Class for 4th Quarter ended 30 June 2013 (Figures Finalised as at 2013/07/31)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</si>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</sst>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5609360302</v>
      </c>
      <c r="C5" s="19"/>
      <c r="D5" s="59">
        <v>6200689022</v>
      </c>
      <c r="E5" s="60">
        <v>6216108610</v>
      </c>
      <c r="F5" s="60">
        <v>466939321</v>
      </c>
      <c r="G5" s="60">
        <v>544454162</v>
      </c>
      <c r="H5" s="60">
        <v>536051244</v>
      </c>
      <c r="I5" s="60">
        <v>1547444727</v>
      </c>
      <c r="J5" s="60">
        <v>463335434</v>
      </c>
      <c r="K5" s="60">
        <v>556286717</v>
      </c>
      <c r="L5" s="60">
        <v>542783991</v>
      </c>
      <c r="M5" s="60">
        <v>1562406142</v>
      </c>
      <c r="N5" s="60">
        <v>513863740</v>
      </c>
      <c r="O5" s="60">
        <v>530277082</v>
      </c>
      <c r="P5" s="60">
        <v>470411766</v>
      </c>
      <c r="Q5" s="60">
        <v>1514552588</v>
      </c>
      <c r="R5" s="60">
        <v>515001783</v>
      </c>
      <c r="S5" s="60">
        <v>504454948</v>
      </c>
      <c r="T5" s="60">
        <v>529122141</v>
      </c>
      <c r="U5" s="60">
        <v>1548578872</v>
      </c>
      <c r="V5" s="60">
        <v>6172982329</v>
      </c>
      <c r="W5" s="60">
        <v>6216108610</v>
      </c>
      <c r="X5" s="60">
        <v>-43126281</v>
      </c>
      <c r="Y5" s="61">
        <v>-0.69</v>
      </c>
      <c r="Z5" s="62">
        <v>6216108610</v>
      </c>
    </row>
    <row r="6" spans="1:26" ht="13.5">
      <c r="A6" s="58" t="s">
        <v>32</v>
      </c>
      <c r="B6" s="19">
        <v>11055162772</v>
      </c>
      <c r="C6" s="19"/>
      <c r="D6" s="59">
        <v>12225974275</v>
      </c>
      <c r="E6" s="60">
        <v>12373144230</v>
      </c>
      <c r="F6" s="60">
        <v>980730011</v>
      </c>
      <c r="G6" s="60">
        <v>1010680691</v>
      </c>
      <c r="H6" s="60">
        <v>1011380565</v>
      </c>
      <c r="I6" s="60">
        <v>3002791267</v>
      </c>
      <c r="J6" s="60">
        <v>981604700</v>
      </c>
      <c r="K6" s="60">
        <v>948492004</v>
      </c>
      <c r="L6" s="60">
        <v>978358379</v>
      </c>
      <c r="M6" s="60">
        <v>2908455083</v>
      </c>
      <c r="N6" s="60">
        <v>1072445044</v>
      </c>
      <c r="O6" s="60">
        <v>1010034801</v>
      </c>
      <c r="P6" s="60">
        <v>1014264197</v>
      </c>
      <c r="Q6" s="60">
        <v>3096744042</v>
      </c>
      <c r="R6" s="60">
        <v>1032482220</v>
      </c>
      <c r="S6" s="60">
        <v>934440558</v>
      </c>
      <c r="T6" s="60">
        <v>997443209</v>
      </c>
      <c r="U6" s="60">
        <v>2964365987</v>
      </c>
      <c r="V6" s="60">
        <v>11972356379</v>
      </c>
      <c r="W6" s="60">
        <v>12373144230</v>
      </c>
      <c r="X6" s="60">
        <v>-400787851</v>
      </c>
      <c r="Y6" s="61">
        <v>-3.24</v>
      </c>
      <c r="Z6" s="62">
        <v>12373144230</v>
      </c>
    </row>
    <row r="7" spans="1:26" ht="13.5">
      <c r="A7" s="58" t="s">
        <v>33</v>
      </c>
      <c r="B7" s="19">
        <v>333335977</v>
      </c>
      <c r="C7" s="19"/>
      <c r="D7" s="59">
        <v>244439073</v>
      </c>
      <c r="E7" s="60">
        <v>244439073</v>
      </c>
      <c r="F7" s="60">
        <v>43070359</v>
      </c>
      <c r="G7" s="60">
        <v>18279745</v>
      </c>
      <c r="H7" s="60">
        <v>4963072</v>
      </c>
      <c r="I7" s="60">
        <v>66313176</v>
      </c>
      <c r="J7" s="60">
        <v>18711487</v>
      </c>
      <c r="K7" s="60">
        <v>-8113908</v>
      </c>
      <c r="L7" s="60">
        <v>28882613</v>
      </c>
      <c r="M7" s="60">
        <v>39480192</v>
      </c>
      <c r="N7" s="60">
        <v>24057661</v>
      </c>
      <c r="O7" s="60">
        <v>25780632</v>
      </c>
      <c r="P7" s="60">
        <v>24905843</v>
      </c>
      <c r="Q7" s="60">
        <v>74744136</v>
      </c>
      <c r="R7" s="60">
        <v>36340727</v>
      </c>
      <c r="S7" s="60">
        <v>49956210</v>
      </c>
      <c r="T7" s="60">
        <v>30096261</v>
      </c>
      <c r="U7" s="60">
        <v>116393198</v>
      </c>
      <c r="V7" s="60">
        <v>296930702</v>
      </c>
      <c r="W7" s="60">
        <v>244439073</v>
      </c>
      <c r="X7" s="60">
        <v>52491629</v>
      </c>
      <c r="Y7" s="61">
        <v>21.47</v>
      </c>
      <c r="Z7" s="62">
        <v>244439073</v>
      </c>
    </row>
    <row r="8" spans="1:26" ht="13.5">
      <c r="A8" s="58" t="s">
        <v>34</v>
      </c>
      <c r="B8" s="19">
        <v>1639074826</v>
      </c>
      <c r="C8" s="19"/>
      <c r="D8" s="59">
        <v>2325524619</v>
      </c>
      <c r="E8" s="60">
        <v>2170614421</v>
      </c>
      <c r="F8" s="60">
        <v>465963500</v>
      </c>
      <c r="G8" s="60">
        <v>58613211</v>
      </c>
      <c r="H8" s="60">
        <v>71469153</v>
      </c>
      <c r="I8" s="60">
        <v>596045864</v>
      </c>
      <c r="J8" s="60">
        <v>66275172</v>
      </c>
      <c r="K8" s="60">
        <v>67075043</v>
      </c>
      <c r="L8" s="60">
        <v>442657939</v>
      </c>
      <c r="M8" s="60">
        <v>576008154</v>
      </c>
      <c r="N8" s="60">
        <v>58059405</v>
      </c>
      <c r="O8" s="60">
        <v>68203710</v>
      </c>
      <c r="P8" s="60">
        <v>58726152</v>
      </c>
      <c r="Q8" s="60">
        <v>184989267</v>
      </c>
      <c r="R8" s="60">
        <v>385913848</v>
      </c>
      <c r="S8" s="60">
        <v>65696739</v>
      </c>
      <c r="T8" s="60">
        <v>108812871</v>
      </c>
      <c r="U8" s="60">
        <v>560423458</v>
      </c>
      <c r="V8" s="60">
        <v>1917466743</v>
      </c>
      <c r="W8" s="60">
        <v>2170614421</v>
      </c>
      <c r="X8" s="60">
        <v>-253147678</v>
      </c>
      <c r="Y8" s="61">
        <v>-11.66</v>
      </c>
      <c r="Z8" s="62">
        <v>2170614421</v>
      </c>
    </row>
    <row r="9" spans="1:26" ht="13.5">
      <c r="A9" s="58" t="s">
        <v>35</v>
      </c>
      <c r="B9" s="19">
        <v>2869619774</v>
      </c>
      <c r="C9" s="19"/>
      <c r="D9" s="59">
        <v>2905029079</v>
      </c>
      <c r="E9" s="60">
        <v>2947239840</v>
      </c>
      <c r="F9" s="60">
        <v>91626104</v>
      </c>
      <c r="G9" s="60">
        <v>662397313</v>
      </c>
      <c r="H9" s="60">
        <v>87247491</v>
      </c>
      <c r="I9" s="60">
        <v>841270908</v>
      </c>
      <c r="J9" s="60">
        <v>92730964</v>
      </c>
      <c r="K9" s="60">
        <v>94250984</v>
      </c>
      <c r="L9" s="60">
        <v>660978048</v>
      </c>
      <c r="M9" s="60">
        <v>847959996</v>
      </c>
      <c r="N9" s="60">
        <v>108144640</v>
      </c>
      <c r="O9" s="60">
        <v>104425564</v>
      </c>
      <c r="P9" s="60">
        <v>657539068</v>
      </c>
      <c r="Q9" s="60">
        <v>870109272</v>
      </c>
      <c r="R9" s="60">
        <v>92468779</v>
      </c>
      <c r="S9" s="60">
        <v>111092858</v>
      </c>
      <c r="T9" s="60">
        <v>502899486</v>
      </c>
      <c r="U9" s="60">
        <v>706461123</v>
      </c>
      <c r="V9" s="60">
        <v>3265801299</v>
      </c>
      <c r="W9" s="60">
        <v>2947239840</v>
      </c>
      <c r="X9" s="60">
        <v>318561459</v>
      </c>
      <c r="Y9" s="61">
        <v>10.81</v>
      </c>
      <c r="Z9" s="62">
        <v>2947239840</v>
      </c>
    </row>
    <row r="10" spans="1:26" ht="25.5">
      <c r="A10" s="63" t="s">
        <v>277</v>
      </c>
      <c r="B10" s="64">
        <f>SUM(B5:B9)</f>
        <v>21506553651</v>
      </c>
      <c r="C10" s="64">
        <f>SUM(C5:C9)</f>
        <v>0</v>
      </c>
      <c r="D10" s="65">
        <f aca="true" t="shared" si="0" ref="D10:Z10">SUM(D5:D9)</f>
        <v>23901656068</v>
      </c>
      <c r="E10" s="66">
        <f t="shared" si="0"/>
        <v>23951546174</v>
      </c>
      <c r="F10" s="66">
        <f t="shared" si="0"/>
        <v>2048329295</v>
      </c>
      <c r="G10" s="66">
        <f t="shared" si="0"/>
        <v>2294425122</v>
      </c>
      <c r="H10" s="66">
        <f t="shared" si="0"/>
        <v>1711111525</v>
      </c>
      <c r="I10" s="66">
        <f t="shared" si="0"/>
        <v>6053865942</v>
      </c>
      <c r="J10" s="66">
        <f t="shared" si="0"/>
        <v>1622657757</v>
      </c>
      <c r="K10" s="66">
        <f t="shared" si="0"/>
        <v>1657990840</v>
      </c>
      <c r="L10" s="66">
        <f t="shared" si="0"/>
        <v>2653660970</v>
      </c>
      <c r="M10" s="66">
        <f t="shared" si="0"/>
        <v>5934309567</v>
      </c>
      <c r="N10" s="66">
        <f t="shared" si="0"/>
        <v>1776570490</v>
      </c>
      <c r="O10" s="66">
        <f t="shared" si="0"/>
        <v>1738721789</v>
      </c>
      <c r="P10" s="66">
        <f t="shared" si="0"/>
        <v>2225847026</v>
      </c>
      <c r="Q10" s="66">
        <f t="shared" si="0"/>
        <v>5741139305</v>
      </c>
      <c r="R10" s="66">
        <f t="shared" si="0"/>
        <v>2062207357</v>
      </c>
      <c r="S10" s="66">
        <f t="shared" si="0"/>
        <v>1665641313</v>
      </c>
      <c r="T10" s="66">
        <f t="shared" si="0"/>
        <v>2168373968</v>
      </c>
      <c r="U10" s="66">
        <f t="shared" si="0"/>
        <v>5896222638</v>
      </c>
      <c r="V10" s="66">
        <f t="shared" si="0"/>
        <v>23625537452</v>
      </c>
      <c r="W10" s="66">
        <f t="shared" si="0"/>
        <v>23951546174</v>
      </c>
      <c r="X10" s="66">
        <f t="shared" si="0"/>
        <v>-326008722</v>
      </c>
      <c r="Y10" s="67">
        <f>+IF(W10&lt;&gt;0,(X10/W10)*100,0)</f>
        <v>-1.3611176482372174</v>
      </c>
      <c r="Z10" s="68">
        <f t="shared" si="0"/>
        <v>23951546174</v>
      </c>
    </row>
    <row r="11" spans="1:26" ht="13.5">
      <c r="A11" s="58" t="s">
        <v>37</v>
      </c>
      <c r="B11" s="19">
        <v>6916011816</v>
      </c>
      <c r="C11" s="19"/>
      <c r="D11" s="59">
        <v>7777521151</v>
      </c>
      <c r="E11" s="60">
        <v>7661138694</v>
      </c>
      <c r="F11" s="60">
        <v>488140949</v>
      </c>
      <c r="G11" s="60">
        <v>494684849</v>
      </c>
      <c r="H11" s="60">
        <v>600590316</v>
      </c>
      <c r="I11" s="60">
        <v>1583416114</v>
      </c>
      <c r="J11" s="60">
        <v>549522465</v>
      </c>
      <c r="K11" s="60">
        <v>838715848</v>
      </c>
      <c r="L11" s="60">
        <v>552040198</v>
      </c>
      <c r="M11" s="60">
        <v>1940278511</v>
      </c>
      <c r="N11" s="60">
        <v>548398369</v>
      </c>
      <c r="O11" s="60">
        <v>584966251</v>
      </c>
      <c r="P11" s="60">
        <v>775972343</v>
      </c>
      <c r="Q11" s="60">
        <v>1909336963</v>
      </c>
      <c r="R11" s="60">
        <v>592343934</v>
      </c>
      <c r="S11" s="60">
        <v>593337833</v>
      </c>
      <c r="T11" s="60">
        <v>570010921</v>
      </c>
      <c r="U11" s="60">
        <v>1755692688</v>
      </c>
      <c r="V11" s="60">
        <v>7188724276</v>
      </c>
      <c r="W11" s="60">
        <v>7661138694</v>
      </c>
      <c r="X11" s="60">
        <v>-472414418</v>
      </c>
      <c r="Y11" s="61">
        <v>-6.17</v>
      </c>
      <c r="Z11" s="62">
        <v>7661138694</v>
      </c>
    </row>
    <row r="12" spans="1:26" ht="13.5">
      <c r="A12" s="58" t="s">
        <v>38</v>
      </c>
      <c r="B12" s="19">
        <v>97771934</v>
      </c>
      <c r="C12" s="19"/>
      <c r="D12" s="59">
        <v>122384047</v>
      </c>
      <c r="E12" s="60">
        <v>112904080</v>
      </c>
      <c r="F12" s="60">
        <v>8898069</v>
      </c>
      <c r="G12" s="60">
        <v>8846697</v>
      </c>
      <c r="H12" s="60">
        <v>8816830</v>
      </c>
      <c r="I12" s="60">
        <v>26561596</v>
      </c>
      <c r="J12" s="60">
        <v>8813158</v>
      </c>
      <c r="K12" s="60">
        <v>8903682</v>
      </c>
      <c r="L12" s="60">
        <v>8888649</v>
      </c>
      <c r="M12" s="60">
        <v>26605489</v>
      </c>
      <c r="N12" s="60">
        <v>8680021</v>
      </c>
      <c r="O12" s="60">
        <v>12141755</v>
      </c>
      <c r="P12" s="60">
        <v>9406891</v>
      </c>
      <c r="Q12" s="60">
        <v>30228667</v>
      </c>
      <c r="R12" s="60">
        <v>9402725</v>
      </c>
      <c r="S12" s="60">
        <v>9417343</v>
      </c>
      <c r="T12" s="60">
        <v>9457417</v>
      </c>
      <c r="U12" s="60">
        <v>28277485</v>
      </c>
      <c r="V12" s="60">
        <v>111673237</v>
      </c>
      <c r="W12" s="60">
        <v>112904080</v>
      </c>
      <c r="X12" s="60">
        <v>-1230843</v>
      </c>
      <c r="Y12" s="61">
        <v>-1.09</v>
      </c>
      <c r="Z12" s="62">
        <v>112904080</v>
      </c>
    </row>
    <row r="13" spans="1:26" ht="13.5">
      <c r="A13" s="58" t="s">
        <v>278</v>
      </c>
      <c r="B13" s="19">
        <v>1399489661</v>
      </c>
      <c r="C13" s="19"/>
      <c r="D13" s="59">
        <v>1444096416</v>
      </c>
      <c r="E13" s="60">
        <v>1598032993</v>
      </c>
      <c r="F13" s="60">
        <v>125082974</v>
      </c>
      <c r="G13" s="60">
        <v>125269898</v>
      </c>
      <c r="H13" s="60">
        <v>126937278</v>
      </c>
      <c r="I13" s="60">
        <v>377290150</v>
      </c>
      <c r="J13" s="60">
        <v>128007192</v>
      </c>
      <c r="K13" s="60">
        <v>127155498</v>
      </c>
      <c r="L13" s="60">
        <v>135634197</v>
      </c>
      <c r="M13" s="60">
        <v>390796887</v>
      </c>
      <c r="N13" s="60">
        <v>129012587</v>
      </c>
      <c r="O13" s="60">
        <v>139346941</v>
      </c>
      <c r="P13" s="60">
        <v>139379263</v>
      </c>
      <c r="Q13" s="60">
        <v>407738791</v>
      </c>
      <c r="R13" s="60">
        <v>140574187</v>
      </c>
      <c r="S13" s="60">
        <v>148469269</v>
      </c>
      <c r="T13" s="60">
        <v>145193670</v>
      </c>
      <c r="U13" s="60">
        <v>434237126</v>
      </c>
      <c r="V13" s="60">
        <v>1610062954</v>
      </c>
      <c r="W13" s="60">
        <v>1598032993</v>
      </c>
      <c r="X13" s="60">
        <v>12029961</v>
      </c>
      <c r="Y13" s="61">
        <v>0.75</v>
      </c>
      <c r="Z13" s="62">
        <v>1598032993</v>
      </c>
    </row>
    <row r="14" spans="1:26" ht="13.5">
      <c r="A14" s="58" t="s">
        <v>40</v>
      </c>
      <c r="B14" s="19">
        <v>681533493</v>
      </c>
      <c r="C14" s="19"/>
      <c r="D14" s="59">
        <v>768508353</v>
      </c>
      <c r="E14" s="60">
        <v>749279243</v>
      </c>
      <c r="F14" s="60">
        <v>51624689</v>
      </c>
      <c r="G14" s="60">
        <v>54981375</v>
      </c>
      <c r="H14" s="60">
        <v>51641077</v>
      </c>
      <c r="I14" s="60">
        <v>158247141</v>
      </c>
      <c r="J14" s="60">
        <v>51633065</v>
      </c>
      <c r="K14" s="60">
        <v>51632270</v>
      </c>
      <c r="L14" s="60">
        <v>51634362</v>
      </c>
      <c r="M14" s="60">
        <v>154899697</v>
      </c>
      <c r="N14" s="60">
        <v>51635057</v>
      </c>
      <c r="O14" s="60">
        <v>51632760</v>
      </c>
      <c r="P14" s="60">
        <v>72496661</v>
      </c>
      <c r="Q14" s="60">
        <v>175764478</v>
      </c>
      <c r="R14" s="60">
        <v>67423007</v>
      </c>
      <c r="S14" s="60">
        <v>66937830</v>
      </c>
      <c r="T14" s="60">
        <v>66446376</v>
      </c>
      <c r="U14" s="60">
        <v>200807213</v>
      </c>
      <c r="V14" s="60">
        <v>689718529</v>
      </c>
      <c r="W14" s="60">
        <v>749279243</v>
      </c>
      <c r="X14" s="60">
        <v>-59560714</v>
      </c>
      <c r="Y14" s="61">
        <v>-7.95</v>
      </c>
      <c r="Z14" s="62">
        <v>749279243</v>
      </c>
    </row>
    <row r="15" spans="1:26" ht="13.5">
      <c r="A15" s="58" t="s">
        <v>41</v>
      </c>
      <c r="B15" s="19">
        <v>5978665324</v>
      </c>
      <c r="C15" s="19"/>
      <c r="D15" s="59">
        <v>6837813244</v>
      </c>
      <c r="E15" s="60">
        <v>6855023324</v>
      </c>
      <c r="F15" s="60">
        <v>56618832</v>
      </c>
      <c r="G15" s="60">
        <v>859764202</v>
      </c>
      <c r="H15" s="60">
        <v>819695864</v>
      </c>
      <c r="I15" s="60">
        <v>1736078898</v>
      </c>
      <c r="J15" s="60">
        <v>496497559</v>
      </c>
      <c r="K15" s="60">
        <v>508384328</v>
      </c>
      <c r="L15" s="60">
        <v>454891686</v>
      </c>
      <c r="M15" s="60">
        <v>1459773573</v>
      </c>
      <c r="N15" s="60">
        <v>443636300</v>
      </c>
      <c r="O15" s="60">
        <v>443249574</v>
      </c>
      <c r="P15" s="60">
        <v>464010635</v>
      </c>
      <c r="Q15" s="60">
        <v>1350896509</v>
      </c>
      <c r="R15" s="60">
        <v>448444387</v>
      </c>
      <c r="S15" s="60">
        <v>500349502</v>
      </c>
      <c r="T15" s="60">
        <v>464900726</v>
      </c>
      <c r="U15" s="60">
        <v>1413694615</v>
      </c>
      <c r="V15" s="60">
        <v>5960443595</v>
      </c>
      <c r="W15" s="60">
        <v>6855023324</v>
      </c>
      <c r="X15" s="60">
        <v>-894579729</v>
      </c>
      <c r="Y15" s="61">
        <v>-13.05</v>
      </c>
      <c r="Z15" s="62">
        <v>6855023324</v>
      </c>
    </row>
    <row r="16" spans="1:26" ht="13.5">
      <c r="A16" s="69" t="s">
        <v>42</v>
      </c>
      <c r="B16" s="19">
        <v>103491948</v>
      </c>
      <c r="C16" s="19"/>
      <c r="D16" s="59">
        <v>50606158</v>
      </c>
      <c r="E16" s="60">
        <v>92002668</v>
      </c>
      <c r="F16" s="60">
        <v>8701</v>
      </c>
      <c r="G16" s="60">
        <v>0</v>
      </c>
      <c r="H16" s="60">
        <v>10317993</v>
      </c>
      <c r="I16" s="60">
        <v>10326694</v>
      </c>
      <c r="J16" s="60">
        <v>2398240</v>
      </c>
      <c r="K16" s="60">
        <v>26561999</v>
      </c>
      <c r="L16" s="60">
        <v>5694298</v>
      </c>
      <c r="M16" s="60">
        <v>34654537</v>
      </c>
      <c r="N16" s="60">
        <v>16857790</v>
      </c>
      <c r="O16" s="60">
        <v>4321511</v>
      </c>
      <c r="P16" s="60">
        <v>910344</v>
      </c>
      <c r="Q16" s="60">
        <v>22089645</v>
      </c>
      <c r="R16" s="60">
        <v>16756983</v>
      </c>
      <c r="S16" s="60">
        <v>2025689</v>
      </c>
      <c r="T16" s="60">
        <v>8740606</v>
      </c>
      <c r="U16" s="60">
        <v>27523278</v>
      </c>
      <c r="V16" s="60">
        <v>94594154</v>
      </c>
      <c r="W16" s="60">
        <v>92002668</v>
      </c>
      <c r="X16" s="60">
        <v>2591486</v>
      </c>
      <c r="Y16" s="61">
        <v>2.82</v>
      </c>
      <c r="Z16" s="62">
        <v>92002668</v>
      </c>
    </row>
    <row r="17" spans="1:26" ht="13.5">
      <c r="A17" s="58" t="s">
        <v>43</v>
      </c>
      <c r="B17" s="19">
        <v>6004665827</v>
      </c>
      <c r="C17" s="19"/>
      <c r="D17" s="59">
        <v>7361495585</v>
      </c>
      <c r="E17" s="60">
        <v>7367937000</v>
      </c>
      <c r="F17" s="60">
        <v>341946665</v>
      </c>
      <c r="G17" s="60">
        <v>455054450</v>
      </c>
      <c r="H17" s="60">
        <v>585178499</v>
      </c>
      <c r="I17" s="60">
        <v>1382179614</v>
      </c>
      <c r="J17" s="60">
        <v>560777052</v>
      </c>
      <c r="K17" s="60">
        <v>588671611</v>
      </c>
      <c r="L17" s="60">
        <v>607407013</v>
      </c>
      <c r="M17" s="60">
        <v>1756855676</v>
      </c>
      <c r="N17" s="60">
        <v>480744568</v>
      </c>
      <c r="O17" s="60">
        <v>543106534</v>
      </c>
      <c r="P17" s="60">
        <v>566877521</v>
      </c>
      <c r="Q17" s="60">
        <v>1590728623</v>
      </c>
      <c r="R17" s="60">
        <v>648614489</v>
      </c>
      <c r="S17" s="60">
        <v>683129172</v>
      </c>
      <c r="T17" s="60">
        <v>860205357</v>
      </c>
      <c r="U17" s="60">
        <v>2191949018</v>
      </c>
      <c r="V17" s="60">
        <v>6921712931</v>
      </c>
      <c r="W17" s="60">
        <v>7367937000</v>
      </c>
      <c r="X17" s="60">
        <v>-446224069</v>
      </c>
      <c r="Y17" s="61">
        <v>-6.06</v>
      </c>
      <c r="Z17" s="62">
        <v>7367937000</v>
      </c>
    </row>
    <row r="18" spans="1:26" ht="13.5">
      <c r="A18" s="70" t="s">
        <v>44</v>
      </c>
      <c r="B18" s="71">
        <f>SUM(B11:B17)</f>
        <v>21181630003</v>
      </c>
      <c r="C18" s="71">
        <f>SUM(C11:C17)</f>
        <v>0</v>
      </c>
      <c r="D18" s="72">
        <f aca="true" t="shared" si="1" ref="D18:Z18">SUM(D11:D17)</f>
        <v>24362424954</v>
      </c>
      <c r="E18" s="73">
        <f t="shared" si="1"/>
        <v>24436318002</v>
      </c>
      <c r="F18" s="73">
        <f t="shared" si="1"/>
        <v>1072320879</v>
      </c>
      <c r="G18" s="73">
        <f t="shared" si="1"/>
        <v>1998601471</v>
      </c>
      <c r="H18" s="73">
        <f t="shared" si="1"/>
        <v>2203177857</v>
      </c>
      <c r="I18" s="73">
        <f t="shared" si="1"/>
        <v>5274100207</v>
      </c>
      <c r="J18" s="73">
        <f t="shared" si="1"/>
        <v>1797648731</v>
      </c>
      <c r="K18" s="73">
        <f t="shared" si="1"/>
        <v>2150025236</v>
      </c>
      <c r="L18" s="73">
        <f t="shared" si="1"/>
        <v>1816190403</v>
      </c>
      <c r="M18" s="73">
        <f t="shared" si="1"/>
        <v>5763864370</v>
      </c>
      <c r="N18" s="73">
        <f t="shared" si="1"/>
        <v>1678964692</v>
      </c>
      <c r="O18" s="73">
        <f t="shared" si="1"/>
        <v>1778765326</v>
      </c>
      <c r="P18" s="73">
        <f t="shared" si="1"/>
        <v>2029053658</v>
      </c>
      <c r="Q18" s="73">
        <f t="shared" si="1"/>
        <v>5486783676</v>
      </c>
      <c r="R18" s="73">
        <f t="shared" si="1"/>
        <v>1923559712</v>
      </c>
      <c r="S18" s="73">
        <f t="shared" si="1"/>
        <v>2003666638</v>
      </c>
      <c r="T18" s="73">
        <f t="shared" si="1"/>
        <v>2124955073</v>
      </c>
      <c r="U18" s="73">
        <f t="shared" si="1"/>
        <v>6052181423</v>
      </c>
      <c r="V18" s="73">
        <f t="shared" si="1"/>
        <v>22576929676</v>
      </c>
      <c r="W18" s="73">
        <f t="shared" si="1"/>
        <v>24436318002</v>
      </c>
      <c r="X18" s="73">
        <f t="shared" si="1"/>
        <v>-1859388326</v>
      </c>
      <c r="Y18" s="67">
        <f>+IF(W18&lt;&gt;0,(X18/W18)*100,0)</f>
        <v>-7.609118222507244</v>
      </c>
      <c r="Z18" s="74">
        <f t="shared" si="1"/>
        <v>24436318002</v>
      </c>
    </row>
    <row r="19" spans="1:26" ht="13.5">
      <c r="A19" s="70" t="s">
        <v>45</v>
      </c>
      <c r="B19" s="75">
        <f>+B10-B18</f>
        <v>324923648</v>
      </c>
      <c r="C19" s="75">
        <f>+C10-C18</f>
        <v>0</v>
      </c>
      <c r="D19" s="76">
        <f aca="true" t="shared" si="2" ref="D19:Z19">+D10-D18</f>
        <v>-460768886</v>
      </c>
      <c r="E19" s="77">
        <f t="shared" si="2"/>
        <v>-484771828</v>
      </c>
      <c r="F19" s="77">
        <f t="shared" si="2"/>
        <v>976008416</v>
      </c>
      <c r="G19" s="77">
        <f t="shared" si="2"/>
        <v>295823651</v>
      </c>
      <c r="H19" s="77">
        <f t="shared" si="2"/>
        <v>-492066332</v>
      </c>
      <c r="I19" s="77">
        <f t="shared" si="2"/>
        <v>779765735</v>
      </c>
      <c r="J19" s="77">
        <f t="shared" si="2"/>
        <v>-174990974</v>
      </c>
      <c r="K19" s="77">
        <f t="shared" si="2"/>
        <v>-492034396</v>
      </c>
      <c r="L19" s="77">
        <f t="shared" si="2"/>
        <v>837470567</v>
      </c>
      <c r="M19" s="77">
        <f t="shared" si="2"/>
        <v>170445197</v>
      </c>
      <c r="N19" s="77">
        <f t="shared" si="2"/>
        <v>97605798</v>
      </c>
      <c r="O19" s="77">
        <f t="shared" si="2"/>
        <v>-40043537</v>
      </c>
      <c r="P19" s="77">
        <f t="shared" si="2"/>
        <v>196793368</v>
      </c>
      <c r="Q19" s="77">
        <f t="shared" si="2"/>
        <v>254355629</v>
      </c>
      <c r="R19" s="77">
        <f t="shared" si="2"/>
        <v>138647645</v>
      </c>
      <c r="S19" s="77">
        <f t="shared" si="2"/>
        <v>-338025325</v>
      </c>
      <c r="T19" s="77">
        <f t="shared" si="2"/>
        <v>43418895</v>
      </c>
      <c r="U19" s="77">
        <f t="shared" si="2"/>
        <v>-155958785</v>
      </c>
      <c r="V19" s="77">
        <f t="shared" si="2"/>
        <v>1048607776</v>
      </c>
      <c r="W19" s="77">
        <f>IF(E10=E18,0,W10-W18)</f>
        <v>-484771828</v>
      </c>
      <c r="X19" s="77">
        <f t="shared" si="2"/>
        <v>1533379604</v>
      </c>
      <c r="Y19" s="78">
        <f>+IF(W19&lt;&gt;0,(X19/W19)*100,0)</f>
        <v>-316.30955336785786</v>
      </c>
      <c r="Z19" s="79">
        <f t="shared" si="2"/>
        <v>-484771828</v>
      </c>
    </row>
    <row r="20" spans="1:26" ht="13.5">
      <c r="A20" s="58" t="s">
        <v>46</v>
      </c>
      <c r="B20" s="19">
        <v>2182113256</v>
      </c>
      <c r="C20" s="19"/>
      <c r="D20" s="59">
        <v>3334828588</v>
      </c>
      <c r="E20" s="60">
        <v>3683892500</v>
      </c>
      <c r="F20" s="60">
        <v>28541428</v>
      </c>
      <c r="G20" s="60">
        <v>150481532</v>
      </c>
      <c r="H20" s="60">
        <v>205225011</v>
      </c>
      <c r="I20" s="60">
        <v>384247971</v>
      </c>
      <c r="J20" s="60">
        <v>210643793</v>
      </c>
      <c r="K20" s="60">
        <v>225531634</v>
      </c>
      <c r="L20" s="60">
        <v>338489206</v>
      </c>
      <c r="M20" s="60">
        <v>774664633</v>
      </c>
      <c r="N20" s="60">
        <v>98514276</v>
      </c>
      <c r="O20" s="60">
        <v>166369610</v>
      </c>
      <c r="P20" s="60">
        <v>227143756</v>
      </c>
      <c r="Q20" s="60">
        <v>492027642</v>
      </c>
      <c r="R20" s="60">
        <v>219673140</v>
      </c>
      <c r="S20" s="60">
        <v>350844177</v>
      </c>
      <c r="T20" s="60">
        <v>945365103</v>
      </c>
      <c r="U20" s="60">
        <v>1515882420</v>
      </c>
      <c r="V20" s="60">
        <v>3166822666</v>
      </c>
      <c r="W20" s="60">
        <v>3683892500</v>
      </c>
      <c r="X20" s="60">
        <v>-517069834</v>
      </c>
      <c r="Y20" s="61">
        <v>-14.04</v>
      </c>
      <c r="Z20" s="62">
        <v>3683892500</v>
      </c>
    </row>
    <row r="21" spans="1:26" ht="13.5">
      <c r="A21" s="58" t="s">
        <v>279</v>
      </c>
      <c r="B21" s="80">
        <v>0</v>
      </c>
      <c r="C21" s="80"/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2507036904</v>
      </c>
      <c r="C22" s="86">
        <f>SUM(C19:C21)</f>
        <v>0</v>
      </c>
      <c r="D22" s="87">
        <f aca="true" t="shared" si="3" ref="D22:Z22">SUM(D19:D21)</f>
        <v>2874059702</v>
      </c>
      <c r="E22" s="88">
        <f t="shared" si="3"/>
        <v>3199120672</v>
      </c>
      <c r="F22" s="88">
        <f t="shared" si="3"/>
        <v>1004549844</v>
      </c>
      <c r="G22" s="88">
        <f t="shared" si="3"/>
        <v>446305183</v>
      </c>
      <c r="H22" s="88">
        <f t="shared" si="3"/>
        <v>-286841321</v>
      </c>
      <c r="I22" s="88">
        <f t="shared" si="3"/>
        <v>1164013706</v>
      </c>
      <c r="J22" s="88">
        <f t="shared" si="3"/>
        <v>35652819</v>
      </c>
      <c r="K22" s="88">
        <f t="shared" si="3"/>
        <v>-266502762</v>
      </c>
      <c r="L22" s="88">
        <f t="shared" si="3"/>
        <v>1175959773</v>
      </c>
      <c r="M22" s="88">
        <f t="shared" si="3"/>
        <v>945109830</v>
      </c>
      <c r="N22" s="88">
        <f t="shared" si="3"/>
        <v>196120074</v>
      </c>
      <c r="O22" s="88">
        <f t="shared" si="3"/>
        <v>126326073</v>
      </c>
      <c r="P22" s="88">
        <f t="shared" si="3"/>
        <v>423937124</v>
      </c>
      <c r="Q22" s="88">
        <f t="shared" si="3"/>
        <v>746383271</v>
      </c>
      <c r="R22" s="88">
        <f t="shared" si="3"/>
        <v>358320785</v>
      </c>
      <c r="S22" s="88">
        <f t="shared" si="3"/>
        <v>12818852</v>
      </c>
      <c r="T22" s="88">
        <f t="shared" si="3"/>
        <v>988783998</v>
      </c>
      <c r="U22" s="88">
        <f t="shared" si="3"/>
        <v>1359923635</v>
      </c>
      <c r="V22" s="88">
        <f t="shared" si="3"/>
        <v>4215430442</v>
      </c>
      <c r="W22" s="88">
        <f t="shared" si="3"/>
        <v>3199120672</v>
      </c>
      <c r="X22" s="88">
        <f t="shared" si="3"/>
        <v>1016309770</v>
      </c>
      <c r="Y22" s="89">
        <f>+IF(W22&lt;&gt;0,(X22/W22)*100,0)</f>
        <v>31.768409953871224</v>
      </c>
      <c r="Z22" s="90">
        <f t="shared" si="3"/>
        <v>3199120672</v>
      </c>
    </row>
    <row r="23" spans="1:26" ht="13.5">
      <c r="A23" s="91" t="s">
        <v>48</v>
      </c>
      <c r="B23" s="19">
        <v>0</v>
      </c>
      <c r="C23" s="19"/>
      <c r="D23" s="59">
        <v>0</v>
      </c>
      <c r="E23" s="60">
        <v>0</v>
      </c>
      <c r="F23" s="60">
        <v>0</v>
      </c>
      <c r="G23" s="60">
        <v>-1</v>
      </c>
      <c r="H23" s="60">
        <v>0</v>
      </c>
      <c r="I23" s="60">
        <v>-1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1</v>
      </c>
      <c r="P23" s="60">
        <v>0</v>
      </c>
      <c r="Q23" s="60">
        <v>1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2507036904</v>
      </c>
      <c r="C24" s="75">
        <f>SUM(C22:C23)</f>
        <v>0</v>
      </c>
      <c r="D24" s="76">
        <f aca="true" t="shared" si="4" ref="D24:Z24">SUM(D22:D23)</f>
        <v>2874059702</v>
      </c>
      <c r="E24" s="77">
        <f t="shared" si="4"/>
        <v>3199120672</v>
      </c>
      <c r="F24" s="77">
        <f t="shared" si="4"/>
        <v>1004549844</v>
      </c>
      <c r="G24" s="77">
        <f t="shared" si="4"/>
        <v>446305182</v>
      </c>
      <c r="H24" s="77">
        <f t="shared" si="4"/>
        <v>-286841321</v>
      </c>
      <c r="I24" s="77">
        <f t="shared" si="4"/>
        <v>1164013705</v>
      </c>
      <c r="J24" s="77">
        <f t="shared" si="4"/>
        <v>35652819</v>
      </c>
      <c r="K24" s="77">
        <f t="shared" si="4"/>
        <v>-266502762</v>
      </c>
      <c r="L24" s="77">
        <f t="shared" si="4"/>
        <v>1175959773</v>
      </c>
      <c r="M24" s="77">
        <f t="shared" si="4"/>
        <v>945109830</v>
      </c>
      <c r="N24" s="77">
        <f t="shared" si="4"/>
        <v>196120074</v>
      </c>
      <c r="O24" s="77">
        <f t="shared" si="4"/>
        <v>126326074</v>
      </c>
      <c r="P24" s="77">
        <f t="shared" si="4"/>
        <v>423937124</v>
      </c>
      <c r="Q24" s="77">
        <f t="shared" si="4"/>
        <v>746383272</v>
      </c>
      <c r="R24" s="77">
        <f t="shared" si="4"/>
        <v>358320785</v>
      </c>
      <c r="S24" s="77">
        <f t="shared" si="4"/>
        <v>12818852</v>
      </c>
      <c r="T24" s="77">
        <f t="shared" si="4"/>
        <v>988783998</v>
      </c>
      <c r="U24" s="77">
        <f t="shared" si="4"/>
        <v>1359923635</v>
      </c>
      <c r="V24" s="77">
        <f t="shared" si="4"/>
        <v>4215430442</v>
      </c>
      <c r="W24" s="77">
        <f t="shared" si="4"/>
        <v>3199120672</v>
      </c>
      <c r="X24" s="77">
        <f t="shared" si="4"/>
        <v>1016309770</v>
      </c>
      <c r="Y24" s="78">
        <f>+IF(W24&lt;&gt;0,(X24/W24)*100,0)</f>
        <v>31.768409953871224</v>
      </c>
      <c r="Z24" s="79">
        <f t="shared" si="4"/>
        <v>3199120672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4233244960</v>
      </c>
      <c r="C27" s="22"/>
      <c r="D27" s="99">
        <v>5926610002</v>
      </c>
      <c r="E27" s="100">
        <v>6221809435</v>
      </c>
      <c r="F27" s="100">
        <v>59899493</v>
      </c>
      <c r="G27" s="100">
        <v>240509172</v>
      </c>
      <c r="H27" s="100">
        <v>320569617</v>
      </c>
      <c r="I27" s="100">
        <v>620978282</v>
      </c>
      <c r="J27" s="100">
        <v>357747522</v>
      </c>
      <c r="K27" s="100">
        <v>358936866</v>
      </c>
      <c r="L27" s="100">
        <v>515925227</v>
      </c>
      <c r="M27" s="100">
        <v>1232609615</v>
      </c>
      <c r="N27" s="100">
        <v>201711591</v>
      </c>
      <c r="O27" s="100">
        <v>314660828</v>
      </c>
      <c r="P27" s="100">
        <v>425819314</v>
      </c>
      <c r="Q27" s="100">
        <v>942191733</v>
      </c>
      <c r="R27" s="100">
        <v>409290257</v>
      </c>
      <c r="S27" s="100">
        <v>645137086</v>
      </c>
      <c r="T27" s="100">
        <v>1457691484</v>
      </c>
      <c r="U27" s="100">
        <v>2512118827</v>
      </c>
      <c r="V27" s="100">
        <v>5307898457</v>
      </c>
      <c r="W27" s="100">
        <v>6221809435</v>
      </c>
      <c r="X27" s="100">
        <v>-913910978</v>
      </c>
      <c r="Y27" s="101">
        <v>-14.69</v>
      </c>
      <c r="Z27" s="102">
        <v>6221809435</v>
      </c>
    </row>
    <row r="28" spans="1:26" ht="13.5">
      <c r="A28" s="103" t="s">
        <v>46</v>
      </c>
      <c r="B28" s="19">
        <v>2061755352</v>
      </c>
      <c r="C28" s="19"/>
      <c r="D28" s="59">
        <v>3280446588</v>
      </c>
      <c r="E28" s="60">
        <v>3641101136</v>
      </c>
      <c r="F28" s="60">
        <v>26770493</v>
      </c>
      <c r="G28" s="60">
        <v>147921897</v>
      </c>
      <c r="H28" s="60">
        <v>202272868</v>
      </c>
      <c r="I28" s="60">
        <v>376965258</v>
      </c>
      <c r="J28" s="60">
        <v>207340522</v>
      </c>
      <c r="K28" s="60">
        <v>221993538</v>
      </c>
      <c r="L28" s="60">
        <v>334927232</v>
      </c>
      <c r="M28" s="60">
        <v>764261292</v>
      </c>
      <c r="N28" s="60">
        <v>95996725</v>
      </c>
      <c r="O28" s="60">
        <v>160528305</v>
      </c>
      <c r="P28" s="60">
        <v>223870065</v>
      </c>
      <c r="Q28" s="60">
        <v>480395095</v>
      </c>
      <c r="R28" s="60">
        <v>216560148</v>
      </c>
      <c r="S28" s="60">
        <v>348319037</v>
      </c>
      <c r="T28" s="60">
        <v>948048100</v>
      </c>
      <c r="U28" s="60">
        <v>1512927285</v>
      </c>
      <c r="V28" s="60">
        <v>3134548930</v>
      </c>
      <c r="W28" s="60">
        <v>3641101136</v>
      </c>
      <c r="X28" s="60">
        <v>-506552206</v>
      </c>
      <c r="Y28" s="61">
        <v>-13.91</v>
      </c>
      <c r="Z28" s="62">
        <v>3641101136</v>
      </c>
    </row>
    <row r="29" spans="1:26" ht="13.5">
      <c r="A29" s="58" t="s">
        <v>282</v>
      </c>
      <c r="B29" s="19">
        <v>44230026</v>
      </c>
      <c r="C29" s="19"/>
      <c r="D29" s="59">
        <v>54382000</v>
      </c>
      <c r="E29" s="60">
        <v>42791364</v>
      </c>
      <c r="F29" s="60">
        <v>1770937</v>
      </c>
      <c r="G29" s="60">
        <v>2591269</v>
      </c>
      <c r="H29" s="60">
        <v>2920510</v>
      </c>
      <c r="I29" s="60">
        <v>7282716</v>
      </c>
      <c r="J29" s="60">
        <v>3303272</v>
      </c>
      <c r="K29" s="60">
        <v>3135540</v>
      </c>
      <c r="L29" s="60">
        <v>3561975</v>
      </c>
      <c r="M29" s="60">
        <v>10000787</v>
      </c>
      <c r="N29" s="60">
        <v>2517551</v>
      </c>
      <c r="O29" s="60">
        <v>4025872</v>
      </c>
      <c r="P29" s="60">
        <v>3273692</v>
      </c>
      <c r="Q29" s="60">
        <v>9817115</v>
      </c>
      <c r="R29" s="60">
        <v>3106499</v>
      </c>
      <c r="S29" s="60">
        <v>2525139</v>
      </c>
      <c r="T29" s="60">
        <v>1867594</v>
      </c>
      <c r="U29" s="60">
        <v>7499232</v>
      </c>
      <c r="V29" s="60">
        <v>34599850</v>
      </c>
      <c r="W29" s="60">
        <v>42791364</v>
      </c>
      <c r="X29" s="60">
        <v>-8191514</v>
      </c>
      <c r="Y29" s="61">
        <v>-19.14</v>
      </c>
      <c r="Z29" s="62">
        <v>42791364</v>
      </c>
    </row>
    <row r="30" spans="1:26" ht="13.5">
      <c r="A30" s="58" t="s">
        <v>52</v>
      </c>
      <c r="B30" s="19">
        <v>1374790669</v>
      </c>
      <c r="C30" s="19"/>
      <c r="D30" s="59">
        <v>1765376682</v>
      </c>
      <c r="E30" s="60">
        <v>1784935167</v>
      </c>
      <c r="F30" s="60">
        <v>24640505</v>
      </c>
      <c r="G30" s="60">
        <v>74394335</v>
      </c>
      <c r="H30" s="60">
        <v>91491561</v>
      </c>
      <c r="I30" s="60">
        <v>190526401</v>
      </c>
      <c r="J30" s="60">
        <v>107585300</v>
      </c>
      <c r="K30" s="60">
        <v>103020234</v>
      </c>
      <c r="L30" s="60">
        <v>125669767</v>
      </c>
      <c r="M30" s="60">
        <v>336275301</v>
      </c>
      <c r="N30" s="60">
        <v>87203895</v>
      </c>
      <c r="O30" s="60">
        <v>104583878</v>
      </c>
      <c r="P30" s="60">
        <v>136312611</v>
      </c>
      <c r="Q30" s="60">
        <v>328100384</v>
      </c>
      <c r="R30" s="60">
        <v>138082367</v>
      </c>
      <c r="S30" s="60">
        <v>199974313</v>
      </c>
      <c r="T30" s="60">
        <v>355061493</v>
      </c>
      <c r="U30" s="60">
        <v>693118173</v>
      </c>
      <c r="V30" s="60">
        <v>1548020259</v>
      </c>
      <c r="W30" s="60">
        <v>1784935167</v>
      </c>
      <c r="X30" s="60">
        <v>-236914908</v>
      </c>
      <c r="Y30" s="61">
        <v>-13.27</v>
      </c>
      <c r="Z30" s="62">
        <v>1784935167</v>
      </c>
    </row>
    <row r="31" spans="1:26" ht="13.5">
      <c r="A31" s="58" t="s">
        <v>53</v>
      </c>
      <c r="B31" s="19">
        <v>752468913</v>
      </c>
      <c r="C31" s="19"/>
      <c r="D31" s="59">
        <v>826404732</v>
      </c>
      <c r="E31" s="60">
        <v>752981769</v>
      </c>
      <c r="F31" s="60">
        <v>6717558</v>
      </c>
      <c r="G31" s="60">
        <v>15601669</v>
      </c>
      <c r="H31" s="60">
        <v>23884678</v>
      </c>
      <c r="I31" s="60">
        <v>46203905</v>
      </c>
      <c r="J31" s="60">
        <v>39518424</v>
      </c>
      <c r="K31" s="60">
        <v>30787560</v>
      </c>
      <c r="L31" s="60">
        <v>51766249</v>
      </c>
      <c r="M31" s="60">
        <v>122072233</v>
      </c>
      <c r="N31" s="60">
        <v>15993419</v>
      </c>
      <c r="O31" s="60">
        <v>45522777</v>
      </c>
      <c r="P31" s="60">
        <v>62362950</v>
      </c>
      <c r="Q31" s="60">
        <v>123879146</v>
      </c>
      <c r="R31" s="60">
        <v>51541244</v>
      </c>
      <c r="S31" s="60">
        <v>94318598</v>
      </c>
      <c r="T31" s="60">
        <v>152714292</v>
      </c>
      <c r="U31" s="60">
        <v>298574134</v>
      </c>
      <c r="V31" s="60">
        <v>590729418</v>
      </c>
      <c r="W31" s="60">
        <v>752981769</v>
      </c>
      <c r="X31" s="60">
        <v>-162252351</v>
      </c>
      <c r="Y31" s="61">
        <v>-21.55</v>
      </c>
      <c r="Z31" s="62">
        <v>752981769</v>
      </c>
    </row>
    <row r="32" spans="1:26" ht="13.5">
      <c r="A32" s="70" t="s">
        <v>54</v>
      </c>
      <c r="B32" s="22">
        <f>SUM(B28:B31)</f>
        <v>4233244960</v>
      </c>
      <c r="C32" s="22">
        <f>SUM(C28:C31)</f>
        <v>0</v>
      </c>
      <c r="D32" s="99">
        <f aca="true" t="shared" si="5" ref="D32:Z32">SUM(D28:D31)</f>
        <v>5926610002</v>
      </c>
      <c r="E32" s="100">
        <f t="shared" si="5"/>
        <v>6221809436</v>
      </c>
      <c r="F32" s="100">
        <f t="shared" si="5"/>
        <v>59899493</v>
      </c>
      <c r="G32" s="100">
        <f t="shared" si="5"/>
        <v>240509170</v>
      </c>
      <c r="H32" s="100">
        <f t="shared" si="5"/>
        <v>320569617</v>
      </c>
      <c r="I32" s="100">
        <f t="shared" si="5"/>
        <v>620978280</v>
      </c>
      <c r="J32" s="100">
        <f t="shared" si="5"/>
        <v>357747518</v>
      </c>
      <c r="K32" s="100">
        <f t="shared" si="5"/>
        <v>358936872</v>
      </c>
      <c r="L32" s="100">
        <f t="shared" si="5"/>
        <v>515925223</v>
      </c>
      <c r="M32" s="100">
        <f t="shared" si="5"/>
        <v>1232609613</v>
      </c>
      <c r="N32" s="100">
        <f t="shared" si="5"/>
        <v>201711590</v>
      </c>
      <c r="O32" s="100">
        <f t="shared" si="5"/>
        <v>314660832</v>
      </c>
      <c r="P32" s="100">
        <f t="shared" si="5"/>
        <v>425819318</v>
      </c>
      <c r="Q32" s="100">
        <f t="shared" si="5"/>
        <v>942191740</v>
      </c>
      <c r="R32" s="100">
        <f t="shared" si="5"/>
        <v>409290258</v>
      </c>
      <c r="S32" s="100">
        <f t="shared" si="5"/>
        <v>645137087</v>
      </c>
      <c r="T32" s="100">
        <f t="shared" si="5"/>
        <v>1457691479</v>
      </c>
      <c r="U32" s="100">
        <f t="shared" si="5"/>
        <v>2512118824</v>
      </c>
      <c r="V32" s="100">
        <f t="shared" si="5"/>
        <v>5307898457</v>
      </c>
      <c r="W32" s="100">
        <f t="shared" si="5"/>
        <v>6221809436</v>
      </c>
      <c r="X32" s="100">
        <f t="shared" si="5"/>
        <v>-913910979</v>
      </c>
      <c r="Y32" s="101">
        <f>+IF(W32&lt;&gt;0,(X32/W32)*100,0)</f>
        <v>-14.68882948603378</v>
      </c>
      <c r="Z32" s="102">
        <f t="shared" si="5"/>
        <v>6221809436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10769233000</v>
      </c>
      <c r="C35" s="19"/>
      <c r="D35" s="59">
        <v>9113526753</v>
      </c>
      <c r="E35" s="60">
        <v>12059201362</v>
      </c>
      <c r="F35" s="60">
        <v>-790155694</v>
      </c>
      <c r="G35" s="60">
        <v>9585251704</v>
      </c>
      <c r="H35" s="60">
        <v>3624355449</v>
      </c>
      <c r="I35" s="60">
        <v>3624355449</v>
      </c>
      <c r="J35" s="60">
        <v>3489926781</v>
      </c>
      <c r="K35" s="60">
        <v>4054555648</v>
      </c>
      <c r="L35" s="60">
        <v>3752208565</v>
      </c>
      <c r="M35" s="60">
        <v>3752208565</v>
      </c>
      <c r="N35" s="60">
        <v>3868776228</v>
      </c>
      <c r="O35" s="60">
        <v>4401450337</v>
      </c>
      <c r="P35" s="60">
        <v>3566200521</v>
      </c>
      <c r="Q35" s="60">
        <v>3566200521</v>
      </c>
      <c r="R35" s="60">
        <v>3816795560</v>
      </c>
      <c r="S35" s="60">
        <v>12789554834</v>
      </c>
      <c r="T35" s="60">
        <v>14148753942</v>
      </c>
      <c r="U35" s="60">
        <v>14148753942</v>
      </c>
      <c r="V35" s="60">
        <v>14148753942</v>
      </c>
      <c r="W35" s="60">
        <v>12059201362</v>
      </c>
      <c r="X35" s="60">
        <v>2089552580</v>
      </c>
      <c r="Y35" s="61">
        <v>17.33</v>
      </c>
      <c r="Z35" s="62">
        <v>12059201362</v>
      </c>
    </row>
    <row r="36" spans="1:26" ht="13.5">
      <c r="A36" s="58" t="s">
        <v>57</v>
      </c>
      <c r="B36" s="19">
        <v>24772497000</v>
      </c>
      <c r="C36" s="19"/>
      <c r="D36" s="59">
        <v>29891064131</v>
      </c>
      <c r="E36" s="60">
        <v>30034934146</v>
      </c>
      <c r="F36" s="60">
        <v>-342902458</v>
      </c>
      <c r="G36" s="60">
        <v>25001727005</v>
      </c>
      <c r="H36" s="60">
        <v>30455559757</v>
      </c>
      <c r="I36" s="60">
        <v>30455559757</v>
      </c>
      <c r="J36" s="60">
        <v>30600267406</v>
      </c>
      <c r="K36" s="60">
        <v>30696024496</v>
      </c>
      <c r="L36" s="60">
        <v>31405304968</v>
      </c>
      <c r="M36" s="60">
        <v>31405304968</v>
      </c>
      <c r="N36" s="60">
        <v>32080155014</v>
      </c>
      <c r="O36" s="60">
        <v>32321240525</v>
      </c>
      <c r="P36" s="60">
        <v>36357457066</v>
      </c>
      <c r="Q36" s="60">
        <v>36357457066</v>
      </c>
      <c r="R36" s="60">
        <v>36134913502</v>
      </c>
      <c r="S36" s="60">
        <v>26987574916</v>
      </c>
      <c r="T36" s="60">
        <v>28284180786</v>
      </c>
      <c r="U36" s="60">
        <v>28284180786</v>
      </c>
      <c r="V36" s="60">
        <v>28284180786</v>
      </c>
      <c r="W36" s="60">
        <v>30034934146</v>
      </c>
      <c r="X36" s="60">
        <v>-1750753360</v>
      </c>
      <c r="Y36" s="61">
        <v>-5.83</v>
      </c>
      <c r="Z36" s="62">
        <v>30034934146</v>
      </c>
    </row>
    <row r="37" spans="1:26" ht="13.5">
      <c r="A37" s="58" t="s">
        <v>58</v>
      </c>
      <c r="B37" s="19">
        <v>7101568000</v>
      </c>
      <c r="C37" s="19"/>
      <c r="D37" s="59">
        <v>5875515502</v>
      </c>
      <c r="E37" s="60">
        <v>7865654568</v>
      </c>
      <c r="F37" s="60">
        <v>-2155174882</v>
      </c>
      <c r="G37" s="60">
        <v>4616109093</v>
      </c>
      <c r="H37" s="60">
        <v>4421487733</v>
      </c>
      <c r="I37" s="60">
        <v>4421487733</v>
      </c>
      <c r="J37" s="60">
        <v>4333695174</v>
      </c>
      <c r="K37" s="60">
        <v>5181194207</v>
      </c>
      <c r="L37" s="60">
        <v>4608924166</v>
      </c>
      <c r="M37" s="60">
        <v>4608924166</v>
      </c>
      <c r="N37" s="60">
        <v>5144797944</v>
      </c>
      <c r="O37" s="60">
        <v>5723421171</v>
      </c>
      <c r="P37" s="60">
        <v>6173177012</v>
      </c>
      <c r="Q37" s="60">
        <v>6173177012</v>
      </c>
      <c r="R37" s="60">
        <v>5747331363</v>
      </c>
      <c r="S37" s="60">
        <v>5467583824</v>
      </c>
      <c r="T37" s="60">
        <v>8816051937</v>
      </c>
      <c r="U37" s="60">
        <v>8816051937</v>
      </c>
      <c r="V37" s="60">
        <v>8816051937</v>
      </c>
      <c r="W37" s="60">
        <v>7865654568</v>
      </c>
      <c r="X37" s="60">
        <v>950397369</v>
      </c>
      <c r="Y37" s="61">
        <v>12.08</v>
      </c>
      <c r="Z37" s="62">
        <v>7865654568</v>
      </c>
    </row>
    <row r="38" spans="1:26" ht="13.5">
      <c r="A38" s="58" t="s">
        <v>59</v>
      </c>
      <c r="B38" s="19">
        <v>9252622000</v>
      </c>
      <c r="C38" s="19"/>
      <c r="D38" s="59">
        <v>11344929858</v>
      </c>
      <c r="E38" s="60">
        <v>11761696278</v>
      </c>
      <c r="F38" s="60">
        <v>22043183</v>
      </c>
      <c r="G38" s="60">
        <v>9347244892</v>
      </c>
      <c r="H38" s="60">
        <v>9285936473</v>
      </c>
      <c r="I38" s="60">
        <v>9285936473</v>
      </c>
      <c r="J38" s="60">
        <v>9355815273</v>
      </c>
      <c r="K38" s="60">
        <v>9425694071</v>
      </c>
      <c r="L38" s="60">
        <v>9232051251</v>
      </c>
      <c r="M38" s="60">
        <v>9232051251</v>
      </c>
      <c r="N38" s="60">
        <v>9301930050</v>
      </c>
      <c r="O38" s="60">
        <v>9371808849</v>
      </c>
      <c r="P38" s="60">
        <v>11701951675</v>
      </c>
      <c r="Q38" s="60">
        <v>11701951675</v>
      </c>
      <c r="R38" s="60">
        <v>11784067369</v>
      </c>
      <c r="S38" s="60">
        <v>11875276723</v>
      </c>
      <c r="T38" s="60">
        <v>11355774352</v>
      </c>
      <c r="U38" s="60">
        <v>11355774352</v>
      </c>
      <c r="V38" s="60">
        <v>11355774352</v>
      </c>
      <c r="W38" s="60">
        <v>11761696278</v>
      </c>
      <c r="X38" s="60">
        <v>-405921926</v>
      </c>
      <c r="Y38" s="61">
        <v>-3.45</v>
      </c>
      <c r="Z38" s="62">
        <v>11761696278</v>
      </c>
    </row>
    <row r="39" spans="1:26" ht="13.5">
      <c r="A39" s="58" t="s">
        <v>60</v>
      </c>
      <c r="B39" s="19">
        <v>19187540000</v>
      </c>
      <c r="C39" s="19"/>
      <c r="D39" s="59">
        <v>21784145524</v>
      </c>
      <c r="E39" s="60">
        <v>22466784662</v>
      </c>
      <c r="F39" s="60">
        <v>1000073547</v>
      </c>
      <c r="G39" s="60">
        <v>20623624724</v>
      </c>
      <c r="H39" s="60">
        <v>20372491000</v>
      </c>
      <c r="I39" s="60">
        <v>20372491000</v>
      </c>
      <c r="J39" s="60">
        <v>20400683740</v>
      </c>
      <c r="K39" s="60">
        <v>20143691866</v>
      </c>
      <c r="L39" s="60">
        <v>21316538116</v>
      </c>
      <c r="M39" s="60">
        <v>21316538116</v>
      </c>
      <c r="N39" s="60">
        <v>21502203248</v>
      </c>
      <c r="O39" s="60">
        <v>21627460842</v>
      </c>
      <c r="P39" s="60">
        <v>22048528900</v>
      </c>
      <c r="Q39" s="60">
        <v>22048528900</v>
      </c>
      <c r="R39" s="60">
        <v>22420310330</v>
      </c>
      <c r="S39" s="60">
        <v>22434269203</v>
      </c>
      <c r="T39" s="60">
        <v>22261108439</v>
      </c>
      <c r="U39" s="60">
        <v>22261108439</v>
      </c>
      <c r="V39" s="60">
        <v>22261108439</v>
      </c>
      <c r="W39" s="60">
        <v>22466784662</v>
      </c>
      <c r="X39" s="60">
        <v>-205676223</v>
      </c>
      <c r="Y39" s="61">
        <v>-0.92</v>
      </c>
      <c r="Z39" s="62">
        <v>22466784662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4018781050</v>
      </c>
      <c r="C42" s="19"/>
      <c r="D42" s="59">
        <v>4579059753</v>
      </c>
      <c r="E42" s="60">
        <v>4942049448</v>
      </c>
      <c r="F42" s="60">
        <v>212585772</v>
      </c>
      <c r="G42" s="60">
        <v>333443363</v>
      </c>
      <c r="H42" s="60">
        <v>-228152482</v>
      </c>
      <c r="I42" s="60">
        <v>317876653</v>
      </c>
      <c r="J42" s="60">
        <v>45761198</v>
      </c>
      <c r="K42" s="60">
        <v>631653496</v>
      </c>
      <c r="L42" s="60">
        <v>264643726</v>
      </c>
      <c r="M42" s="60">
        <v>942058420</v>
      </c>
      <c r="N42" s="60">
        <v>431403386</v>
      </c>
      <c r="O42" s="60">
        <v>1053887187</v>
      </c>
      <c r="P42" s="60">
        <v>960559917</v>
      </c>
      <c r="Q42" s="60">
        <v>2445850490</v>
      </c>
      <c r="R42" s="60">
        <v>114495190</v>
      </c>
      <c r="S42" s="60">
        <v>85537652</v>
      </c>
      <c r="T42" s="60">
        <v>-546775541</v>
      </c>
      <c r="U42" s="60">
        <v>-346742699</v>
      </c>
      <c r="V42" s="60">
        <v>3359042864</v>
      </c>
      <c r="W42" s="60">
        <v>4942049448</v>
      </c>
      <c r="X42" s="60">
        <v>-1583006584</v>
      </c>
      <c r="Y42" s="61">
        <v>-32.03</v>
      </c>
      <c r="Z42" s="62">
        <v>4942049448</v>
      </c>
    </row>
    <row r="43" spans="1:26" ht="13.5">
      <c r="A43" s="58" t="s">
        <v>63</v>
      </c>
      <c r="B43" s="19">
        <v>-2161172000</v>
      </c>
      <c r="C43" s="19"/>
      <c r="D43" s="59">
        <v>-5561279502</v>
      </c>
      <c r="E43" s="60">
        <v>-5795130526</v>
      </c>
      <c r="F43" s="60">
        <v>-411151268</v>
      </c>
      <c r="G43" s="60">
        <v>-166185709</v>
      </c>
      <c r="H43" s="60">
        <v>-320569614</v>
      </c>
      <c r="I43" s="60">
        <v>-897906591</v>
      </c>
      <c r="J43" s="60">
        <v>-176836981</v>
      </c>
      <c r="K43" s="60">
        <v>-194128697</v>
      </c>
      <c r="L43" s="60">
        <v>-332614200</v>
      </c>
      <c r="M43" s="60">
        <v>-703579878</v>
      </c>
      <c r="N43" s="60">
        <v>-207444700</v>
      </c>
      <c r="O43" s="60">
        <v>-106409732</v>
      </c>
      <c r="P43" s="60">
        <v>-325552912</v>
      </c>
      <c r="Q43" s="60">
        <v>-639407344</v>
      </c>
      <c r="R43" s="60">
        <v>-409499667</v>
      </c>
      <c r="S43" s="60">
        <v>-643183337</v>
      </c>
      <c r="T43" s="60">
        <v>-328310042</v>
      </c>
      <c r="U43" s="60">
        <v>-1380993046</v>
      </c>
      <c r="V43" s="60">
        <v>-3621886859</v>
      </c>
      <c r="W43" s="60">
        <v>-5795130526</v>
      </c>
      <c r="X43" s="60">
        <v>2173243667</v>
      </c>
      <c r="Y43" s="61">
        <v>-37.5</v>
      </c>
      <c r="Z43" s="62">
        <v>-5795130526</v>
      </c>
    </row>
    <row r="44" spans="1:26" ht="13.5">
      <c r="A44" s="58" t="s">
        <v>64</v>
      </c>
      <c r="B44" s="19">
        <v>-946150050</v>
      </c>
      <c r="C44" s="19"/>
      <c r="D44" s="59">
        <v>1831340477</v>
      </c>
      <c r="E44" s="60">
        <v>2231338418</v>
      </c>
      <c r="F44" s="60">
        <v>-47187069</v>
      </c>
      <c r="G44" s="60">
        <v>0</v>
      </c>
      <c r="H44" s="60">
        <v>-8574473</v>
      </c>
      <c r="I44" s="60">
        <v>-55761542</v>
      </c>
      <c r="J44" s="60">
        <v>0</v>
      </c>
      <c r="K44" s="60">
        <v>0</v>
      </c>
      <c r="L44" s="60">
        <v>-75704618</v>
      </c>
      <c r="M44" s="60">
        <v>-75704618</v>
      </c>
      <c r="N44" s="60">
        <v>0</v>
      </c>
      <c r="O44" s="60">
        <v>0</v>
      </c>
      <c r="P44" s="60">
        <v>2375845527</v>
      </c>
      <c r="Q44" s="60">
        <v>2375845527</v>
      </c>
      <c r="R44" s="60">
        <v>0</v>
      </c>
      <c r="S44" s="60">
        <v>0</v>
      </c>
      <c r="T44" s="60">
        <v>-43009406</v>
      </c>
      <c r="U44" s="60">
        <v>-43009406</v>
      </c>
      <c r="V44" s="60">
        <v>2201369961</v>
      </c>
      <c r="W44" s="60">
        <v>2231338418</v>
      </c>
      <c r="X44" s="60">
        <v>-29968457</v>
      </c>
      <c r="Y44" s="61">
        <v>-1.34</v>
      </c>
      <c r="Z44" s="62">
        <v>2231338418</v>
      </c>
    </row>
    <row r="45" spans="1:26" ht="13.5">
      <c r="A45" s="70" t="s">
        <v>65</v>
      </c>
      <c r="B45" s="22">
        <v>6160840000</v>
      </c>
      <c r="C45" s="22"/>
      <c r="D45" s="99">
        <v>4523510728</v>
      </c>
      <c r="E45" s="100">
        <v>7539096884</v>
      </c>
      <c r="F45" s="100">
        <v>5915087435</v>
      </c>
      <c r="G45" s="100">
        <v>6082345089</v>
      </c>
      <c r="H45" s="100">
        <v>5525048520</v>
      </c>
      <c r="I45" s="100">
        <v>5525048520</v>
      </c>
      <c r="J45" s="100">
        <v>5393972737</v>
      </c>
      <c r="K45" s="100">
        <v>5831497536</v>
      </c>
      <c r="L45" s="100">
        <v>5687822444</v>
      </c>
      <c r="M45" s="100">
        <v>5687822444</v>
      </c>
      <c r="N45" s="100">
        <v>5911781130</v>
      </c>
      <c r="O45" s="100">
        <v>6859258585</v>
      </c>
      <c r="P45" s="100">
        <v>9870111117</v>
      </c>
      <c r="Q45" s="100">
        <v>5911781130</v>
      </c>
      <c r="R45" s="100">
        <v>9575106640</v>
      </c>
      <c r="S45" s="100">
        <v>9017460955</v>
      </c>
      <c r="T45" s="100">
        <v>8099365966</v>
      </c>
      <c r="U45" s="100">
        <v>8099365966</v>
      </c>
      <c r="V45" s="100">
        <v>8099365966</v>
      </c>
      <c r="W45" s="100">
        <v>7539096884</v>
      </c>
      <c r="X45" s="100">
        <v>560269082</v>
      </c>
      <c r="Y45" s="101">
        <v>7.43</v>
      </c>
      <c r="Z45" s="102">
        <v>7539096884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1357621374</v>
      </c>
      <c r="C49" s="52"/>
      <c r="D49" s="129">
        <v>184421094</v>
      </c>
      <c r="E49" s="54">
        <v>191091587</v>
      </c>
      <c r="F49" s="54">
        <v>0</v>
      </c>
      <c r="G49" s="54">
        <v>0</v>
      </c>
      <c r="H49" s="54">
        <v>0</v>
      </c>
      <c r="I49" s="54">
        <v>171152726</v>
      </c>
      <c r="J49" s="54">
        <v>0</v>
      </c>
      <c r="K49" s="54">
        <v>0</v>
      </c>
      <c r="L49" s="54">
        <v>0</v>
      </c>
      <c r="M49" s="54">
        <v>150580977</v>
      </c>
      <c r="N49" s="54">
        <v>0</v>
      </c>
      <c r="O49" s="54">
        <v>0</v>
      </c>
      <c r="P49" s="54">
        <v>0</v>
      </c>
      <c r="Q49" s="54">
        <v>530618007</v>
      </c>
      <c r="R49" s="54">
        <v>0</v>
      </c>
      <c r="S49" s="54">
        <v>0</v>
      </c>
      <c r="T49" s="54">
        <v>0</v>
      </c>
      <c r="U49" s="54">
        <v>696115563</v>
      </c>
      <c r="V49" s="54">
        <v>2853722256</v>
      </c>
      <c r="W49" s="54">
        <v>6135323584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592598991</v>
      </c>
      <c r="C51" s="52"/>
      <c r="D51" s="129">
        <v>6535888</v>
      </c>
      <c r="E51" s="54">
        <v>2063876</v>
      </c>
      <c r="F51" s="54">
        <v>0</v>
      </c>
      <c r="G51" s="54">
        <v>0</v>
      </c>
      <c r="H51" s="54">
        <v>0</v>
      </c>
      <c r="I51" s="54">
        <v>1879345</v>
      </c>
      <c r="J51" s="54">
        <v>0</v>
      </c>
      <c r="K51" s="54">
        <v>0</v>
      </c>
      <c r="L51" s="54">
        <v>0</v>
      </c>
      <c r="M51" s="54">
        <v>482621</v>
      </c>
      <c r="N51" s="54">
        <v>0</v>
      </c>
      <c r="O51" s="54">
        <v>0</v>
      </c>
      <c r="P51" s="54">
        <v>0</v>
      </c>
      <c r="Q51" s="54">
        <v>332718</v>
      </c>
      <c r="R51" s="54">
        <v>0</v>
      </c>
      <c r="S51" s="54">
        <v>0</v>
      </c>
      <c r="T51" s="54">
        <v>0</v>
      </c>
      <c r="U51" s="54">
        <v>901169</v>
      </c>
      <c r="V51" s="54">
        <v>2431147</v>
      </c>
      <c r="W51" s="54">
        <v>607225755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87.19681239156499</v>
      </c>
      <c r="C58" s="5">
        <f>IF(C67=0,0,+(C76/C67)*100)</f>
        <v>0</v>
      </c>
      <c r="D58" s="6">
        <f aca="true" t="shared" si="6" ref="D58:Z58">IF(D67=0,0,+(D76/D67)*100)</f>
        <v>94.60026476534985</v>
      </c>
      <c r="E58" s="7">
        <f t="shared" si="6"/>
        <v>95.0862084271519</v>
      </c>
      <c r="F58" s="7">
        <f t="shared" si="6"/>
        <v>100.40400220432275</v>
      </c>
      <c r="G58" s="7">
        <f t="shared" si="6"/>
        <v>102.39945078097207</v>
      </c>
      <c r="H58" s="7">
        <f t="shared" si="6"/>
        <v>103.80122701482213</v>
      </c>
      <c r="I58" s="7">
        <f t="shared" si="6"/>
        <v>102.23780705489467</v>
      </c>
      <c r="J58" s="7">
        <f t="shared" si="6"/>
        <v>110.2416626454511</v>
      </c>
      <c r="K58" s="7">
        <f t="shared" si="6"/>
        <v>97.0423747291164</v>
      </c>
      <c r="L58" s="7">
        <f t="shared" si="6"/>
        <v>92.37245309532153</v>
      </c>
      <c r="M58" s="7">
        <f t="shared" si="6"/>
        <v>99.71796093922721</v>
      </c>
      <c r="N58" s="7">
        <f t="shared" si="6"/>
        <v>83.5777534049939</v>
      </c>
      <c r="O58" s="7">
        <f t="shared" si="6"/>
        <v>96.21338019077734</v>
      </c>
      <c r="P58" s="7">
        <f t="shared" si="6"/>
        <v>95.43196682860396</v>
      </c>
      <c r="Q58" s="7">
        <f t="shared" si="6"/>
        <v>91.60482506890305</v>
      </c>
      <c r="R58" s="7">
        <f t="shared" si="6"/>
        <v>92.74305781492646</v>
      </c>
      <c r="S58" s="7">
        <f t="shared" si="6"/>
        <v>105.2216782812676</v>
      </c>
      <c r="T58" s="7">
        <f t="shared" si="6"/>
        <v>90.91604650231292</v>
      </c>
      <c r="U58" s="7">
        <f t="shared" si="6"/>
        <v>96.10206362378824</v>
      </c>
      <c r="V58" s="7">
        <f t="shared" si="6"/>
        <v>97.38997137855905</v>
      </c>
      <c r="W58" s="7">
        <f t="shared" si="6"/>
        <v>95.0862084271519</v>
      </c>
      <c r="X58" s="7">
        <f t="shared" si="6"/>
        <v>0</v>
      </c>
      <c r="Y58" s="7">
        <f t="shared" si="6"/>
        <v>0</v>
      </c>
      <c r="Z58" s="8">
        <f t="shared" si="6"/>
        <v>95.0862084271519</v>
      </c>
    </row>
    <row r="59" spans="1:26" ht="13.5">
      <c r="A59" s="37" t="s">
        <v>31</v>
      </c>
      <c r="B59" s="9">
        <f aca="true" t="shared" si="7" ref="B59:Z66">IF(B68=0,0,+(B77/B68)*100)</f>
        <v>77.76069301767585</v>
      </c>
      <c r="C59" s="9">
        <f t="shared" si="7"/>
        <v>0</v>
      </c>
      <c r="D59" s="2">
        <f t="shared" si="7"/>
        <v>78.29969604778255</v>
      </c>
      <c r="E59" s="10">
        <f t="shared" si="7"/>
        <v>81.03356338189383</v>
      </c>
      <c r="F59" s="10">
        <f t="shared" si="7"/>
        <v>98.52546762256588</v>
      </c>
      <c r="G59" s="10">
        <f t="shared" si="7"/>
        <v>89.57131033385693</v>
      </c>
      <c r="H59" s="10">
        <f t="shared" si="7"/>
        <v>91.3235354375342</v>
      </c>
      <c r="I59" s="10">
        <f t="shared" si="7"/>
        <v>92.87771573233495</v>
      </c>
      <c r="J59" s="10">
        <f t="shared" si="7"/>
        <v>98.41372124126131</v>
      </c>
      <c r="K59" s="10">
        <f t="shared" si="7"/>
        <v>81.37297703023476</v>
      </c>
      <c r="L59" s="10">
        <f t="shared" si="7"/>
        <v>70.12507514697565</v>
      </c>
      <c r="M59" s="10">
        <f t="shared" si="7"/>
        <v>82.51311372433774</v>
      </c>
      <c r="N59" s="10">
        <f t="shared" si="7"/>
        <v>65.13601751889803</v>
      </c>
      <c r="O59" s="10">
        <f t="shared" si="7"/>
        <v>76.8790805519861</v>
      </c>
      <c r="P59" s="10">
        <f t="shared" si="7"/>
        <v>65.37166144574635</v>
      </c>
      <c r="Q59" s="10">
        <f t="shared" si="7"/>
        <v>69.32446722997307</v>
      </c>
      <c r="R59" s="10">
        <f t="shared" si="7"/>
        <v>71.8598010624246</v>
      </c>
      <c r="S59" s="10">
        <f t="shared" si="7"/>
        <v>70.59796191612155</v>
      </c>
      <c r="T59" s="10">
        <f t="shared" si="7"/>
        <v>62.62030848904122</v>
      </c>
      <c r="U59" s="10">
        <f t="shared" si="7"/>
        <v>68.3005002649238</v>
      </c>
      <c r="V59" s="10">
        <f t="shared" si="7"/>
        <v>78.30789705396546</v>
      </c>
      <c r="W59" s="10">
        <f t="shared" si="7"/>
        <v>81.03356338189383</v>
      </c>
      <c r="X59" s="10">
        <f t="shared" si="7"/>
        <v>0</v>
      </c>
      <c r="Y59" s="10">
        <f t="shared" si="7"/>
        <v>0</v>
      </c>
      <c r="Z59" s="11">
        <f t="shared" si="7"/>
        <v>81.03356338189383</v>
      </c>
    </row>
    <row r="60" spans="1:26" ht="13.5">
      <c r="A60" s="38" t="s">
        <v>32</v>
      </c>
      <c r="B60" s="12">
        <f t="shared" si="7"/>
        <v>93.70983561851078</v>
      </c>
      <c r="C60" s="12">
        <f t="shared" si="7"/>
        <v>0</v>
      </c>
      <c r="D60" s="3">
        <f t="shared" si="7"/>
        <v>102.63817304654029</v>
      </c>
      <c r="E60" s="13">
        <f t="shared" si="7"/>
        <v>101.94527580480649</v>
      </c>
      <c r="F60" s="13">
        <f t="shared" si="7"/>
        <v>103.23758227482243</v>
      </c>
      <c r="G60" s="13">
        <f t="shared" si="7"/>
        <v>111.089838956862</v>
      </c>
      <c r="H60" s="13">
        <f t="shared" si="7"/>
        <v>111.21303235642065</v>
      </c>
      <c r="I60" s="13">
        <f t="shared" si="7"/>
        <v>108.56673704985835</v>
      </c>
      <c r="J60" s="13">
        <f t="shared" si="7"/>
        <v>117.76346211463739</v>
      </c>
      <c r="K60" s="13">
        <f t="shared" si="7"/>
        <v>108.09938245931696</v>
      </c>
      <c r="L60" s="13">
        <f t="shared" si="7"/>
        <v>106.43527447113527</v>
      </c>
      <c r="M60" s="13">
        <f t="shared" si="7"/>
        <v>110.80123337080947</v>
      </c>
      <c r="N60" s="13">
        <f t="shared" si="7"/>
        <v>94.01868651835554</v>
      </c>
      <c r="O60" s="13">
        <f t="shared" si="7"/>
        <v>108.11692041886387</v>
      </c>
      <c r="P60" s="13">
        <f t="shared" si="7"/>
        <v>110.03790987605964</v>
      </c>
      <c r="Q60" s="13">
        <f t="shared" si="7"/>
        <v>103.86368215704151</v>
      </c>
      <c r="R60" s="13">
        <f t="shared" si="7"/>
        <v>103.78394332059298</v>
      </c>
      <c r="S60" s="13">
        <f t="shared" si="7"/>
        <v>124.52677776428449</v>
      </c>
      <c r="T60" s="13">
        <f t="shared" si="7"/>
        <v>106.8506483761122</v>
      </c>
      <c r="U60" s="13">
        <f t="shared" si="7"/>
        <v>111.35446936970945</v>
      </c>
      <c r="V60" s="13">
        <f t="shared" si="7"/>
        <v>108.58332808905102</v>
      </c>
      <c r="W60" s="13">
        <f t="shared" si="7"/>
        <v>101.94527580480649</v>
      </c>
      <c r="X60" s="13">
        <f t="shared" si="7"/>
        <v>0</v>
      </c>
      <c r="Y60" s="13">
        <f t="shared" si="7"/>
        <v>0</v>
      </c>
      <c r="Z60" s="14">
        <f t="shared" si="7"/>
        <v>101.94527580480649</v>
      </c>
    </row>
    <row r="61" spans="1:26" ht="13.5">
      <c r="A61" s="39" t="s">
        <v>103</v>
      </c>
      <c r="B61" s="12">
        <f t="shared" si="7"/>
        <v>78.89189292585293</v>
      </c>
      <c r="C61" s="12">
        <f t="shared" si="7"/>
        <v>0</v>
      </c>
      <c r="D61" s="3">
        <f t="shared" si="7"/>
        <v>99.37571401391916</v>
      </c>
      <c r="E61" s="13">
        <f t="shared" si="7"/>
        <v>99.379758870445</v>
      </c>
      <c r="F61" s="13">
        <f t="shared" si="7"/>
        <v>91.81436436319262</v>
      </c>
      <c r="G61" s="13">
        <f t="shared" si="7"/>
        <v>93.63067537844412</v>
      </c>
      <c r="H61" s="13">
        <f t="shared" si="7"/>
        <v>97.94088556314222</v>
      </c>
      <c r="I61" s="13">
        <f t="shared" si="7"/>
        <v>94.46262014236713</v>
      </c>
      <c r="J61" s="13">
        <f t="shared" si="7"/>
        <v>118.12425182935866</v>
      </c>
      <c r="K61" s="13">
        <f t="shared" si="7"/>
        <v>111.58287975518665</v>
      </c>
      <c r="L61" s="13">
        <f t="shared" si="7"/>
        <v>106.58696370046485</v>
      </c>
      <c r="M61" s="13">
        <f t="shared" si="7"/>
        <v>112.26551180293329</v>
      </c>
      <c r="N61" s="13">
        <f t="shared" si="7"/>
        <v>99.673770470188</v>
      </c>
      <c r="O61" s="13">
        <f t="shared" si="7"/>
        <v>118.06034476032379</v>
      </c>
      <c r="P61" s="13">
        <f t="shared" si="7"/>
        <v>115.38700802930953</v>
      </c>
      <c r="Q61" s="13">
        <f t="shared" si="7"/>
        <v>110.84031550979418</v>
      </c>
      <c r="R61" s="13">
        <f t="shared" si="7"/>
        <v>108.71058009413575</v>
      </c>
      <c r="S61" s="13">
        <f t="shared" si="7"/>
        <v>119.95405155555336</v>
      </c>
      <c r="T61" s="13">
        <f t="shared" si="7"/>
        <v>103.47304758282412</v>
      </c>
      <c r="U61" s="13">
        <f t="shared" si="7"/>
        <v>110.60590497684058</v>
      </c>
      <c r="V61" s="13">
        <f t="shared" si="7"/>
        <v>106.65772444682153</v>
      </c>
      <c r="W61" s="13">
        <f t="shared" si="7"/>
        <v>99.379758870445</v>
      </c>
      <c r="X61" s="13">
        <f t="shared" si="7"/>
        <v>0</v>
      </c>
      <c r="Y61" s="13">
        <f t="shared" si="7"/>
        <v>0</v>
      </c>
      <c r="Z61" s="14">
        <f t="shared" si="7"/>
        <v>99.379758870445</v>
      </c>
    </row>
    <row r="62" spans="1:26" ht="13.5">
      <c r="A62" s="39" t="s">
        <v>104</v>
      </c>
      <c r="B62" s="12">
        <f t="shared" si="7"/>
        <v>85.37477562043236</v>
      </c>
      <c r="C62" s="12">
        <f t="shared" si="7"/>
        <v>0</v>
      </c>
      <c r="D62" s="3">
        <f t="shared" si="7"/>
        <v>82.75453611261406</v>
      </c>
      <c r="E62" s="13">
        <f t="shared" si="7"/>
        <v>82.68162759809873</v>
      </c>
      <c r="F62" s="13">
        <f t="shared" si="7"/>
        <v>115.47058527277375</v>
      </c>
      <c r="G62" s="13">
        <f t="shared" si="7"/>
        <v>162.08748452874428</v>
      </c>
      <c r="H62" s="13">
        <f t="shared" si="7"/>
        <v>131.3564022571626</v>
      </c>
      <c r="I62" s="13">
        <f t="shared" si="7"/>
        <v>135.40606365775332</v>
      </c>
      <c r="J62" s="13">
        <f t="shared" si="7"/>
        <v>105.84703426067614</v>
      </c>
      <c r="K62" s="13">
        <f t="shared" si="7"/>
        <v>85.6566115141908</v>
      </c>
      <c r="L62" s="13">
        <f t="shared" si="7"/>
        <v>81.04824900578016</v>
      </c>
      <c r="M62" s="13">
        <f t="shared" si="7"/>
        <v>89.5599449602628</v>
      </c>
      <c r="N62" s="13">
        <f t="shared" si="7"/>
        <v>56.9555220861196</v>
      </c>
      <c r="O62" s="13">
        <f t="shared" si="7"/>
        <v>67.74442748493583</v>
      </c>
      <c r="P62" s="13">
        <f t="shared" si="7"/>
        <v>78.84189318437413</v>
      </c>
      <c r="Q62" s="13">
        <f t="shared" si="7"/>
        <v>67.15227723870966</v>
      </c>
      <c r="R62" s="13">
        <f t="shared" si="7"/>
        <v>67.09840298407758</v>
      </c>
      <c r="S62" s="13">
        <f t="shared" si="7"/>
        <v>109.26819821533562</v>
      </c>
      <c r="T62" s="13">
        <f t="shared" si="7"/>
        <v>77.08823768033348</v>
      </c>
      <c r="U62" s="13">
        <f t="shared" si="7"/>
        <v>81.33339966701925</v>
      </c>
      <c r="V62" s="13">
        <f t="shared" si="7"/>
        <v>88.71460402185764</v>
      </c>
      <c r="W62" s="13">
        <f t="shared" si="7"/>
        <v>82.68162759809873</v>
      </c>
      <c r="X62" s="13">
        <f t="shared" si="7"/>
        <v>0</v>
      </c>
      <c r="Y62" s="13">
        <f t="shared" si="7"/>
        <v>0</v>
      </c>
      <c r="Z62" s="14">
        <f t="shared" si="7"/>
        <v>82.68162759809873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84.2650625929155</v>
      </c>
      <c r="E63" s="13">
        <f t="shared" si="7"/>
        <v>84.16171941204819</v>
      </c>
      <c r="F63" s="13">
        <f t="shared" si="7"/>
        <v>119.1658259409899</v>
      </c>
      <c r="G63" s="13">
        <f t="shared" si="7"/>
        <v>122.01497434786992</v>
      </c>
      <c r="H63" s="13">
        <f t="shared" si="7"/>
        <v>105.8836690329876</v>
      </c>
      <c r="I63" s="13">
        <f t="shared" si="7"/>
        <v>115.20016086390055</v>
      </c>
      <c r="J63" s="13">
        <f t="shared" si="7"/>
        <v>82.8080917601309</v>
      </c>
      <c r="K63" s="13">
        <f t="shared" si="7"/>
        <v>65.08165511289502</v>
      </c>
      <c r="L63" s="13">
        <f t="shared" si="7"/>
        <v>78.76420443943384</v>
      </c>
      <c r="M63" s="13">
        <f t="shared" si="7"/>
        <v>75.36855835361698</v>
      </c>
      <c r="N63" s="13">
        <f t="shared" si="7"/>
        <v>72.43437567321737</v>
      </c>
      <c r="O63" s="13">
        <f t="shared" si="7"/>
        <v>72.36642788522744</v>
      </c>
      <c r="P63" s="13">
        <f t="shared" si="7"/>
        <v>74.14500919136864</v>
      </c>
      <c r="Q63" s="13">
        <f t="shared" si="7"/>
        <v>72.95703704972202</v>
      </c>
      <c r="R63" s="13">
        <f t="shared" si="7"/>
        <v>76.47944365858139</v>
      </c>
      <c r="S63" s="13">
        <f t="shared" si="7"/>
        <v>94.7548628653935</v>
      </c>
      <c r="T63" s="13">
        <f t="shared" si="7"/>
        <v>106.40467978636939</v>
      </c>
      <c r="U63" s="13">
        <f t="shared" si="7"/>
        <v>91.45383092568231</v>
      </c>
      <c r="V63" s="13">
        <f t="shared" si="7"/>
        <v>86.48559862964234</v>
      </c>
      <c r="W63" s="13">
        <f t="shared" si="7"/>
        <v>84.16171941204819</v>
      </c>
      <c r="X63" s="13">
        <f t="shared" si="7"/>
        <v>0</v>
      </c>
      <c r="Y63" s="13">
        <f t="shared" si="7"/>
        <v>0</v>
      </c>
      <c r="Z63" s="14">
        <f t="shared" si="7"/>
        <v>84.16171941204819</v>
      </c>
    </row>
    <row r="64" spans="1:26" ht="13.5">
      <c r="A64" s="39" t="s">
        <v>106</v>
      </c>
      <c r="B64" s="12">
        <f t="shared" si="7"/>
        <v>284.7596011556362</v>
      </c>
      <c r="C64" s="12">
        <f t="shared" si="7"/>
        <v>0</v>
      </c>
      <c r="D64" s="3">
        <f t="shared" si="7"/>
        <v>72.91402951376037</v>
      </c>
      <c r="E64" s="13">
        <f t="shared" si="7"/>
        <v>66.6913557910895</v>
      </c>
      <c r="F64" s="13">
        <f t="shared" si="7"/>
        <v>77.0705538866744</v>
      </c>
      <c r="G64" s="13">
        <f t="shared" si="7"/>
        <v>75.33371420116679</v>
      </c>
      <c r="H64" s="13">
        <f t="shared" si="7"/>
        <v>80.43412163912701</v>
      </c>
      <c r="I64" s="13">
        <f t="shared" si="7"/>
        <v>77.58775880416646</v>
      </c>
      <c r="J64" s="13">
        <f t="shared" si="7"/>
        <v>56.280434212062026</v>
      </c>
      <c r="K64" s="13">
        <f t="shared" si="7"/>
        <v>56.481815468515414</v>
      </c>
      <c r="L64" s="13">
        <f t="shared" si="7"/>
        <v>81.96523855789296</v>
      </c>
      <c r="M64" s="13">
        <f t="shared" si="7"/>
        <v>64.38875905367951</v>
      </c>
      <c r="N64" s="13">
        <f t="shared" si="7"/>
        <v>77.44662210081597</v>
      </c>
      <c r="O64" s="13">
        <f t="shared" si="7"/>
        <v>72.2364090847401</v>
      </c>
      <c r="P64" s="13">
        <f t="shared" si="7"/>
        <v>72.48137102921388</v>
      </c>
      <c r="Q64" s="13">
        <f t="shared" si="7"/>
        <v>74.0939332750412</v>
      </c>
      <c r="R64" s="13">
        <f t="shared" si="7"/>
        <v>71.4255952531772</v>
      </c>
      <c r="S64" s="13">
        <f t="shared" si="7"/>
        <v>66.71279359514531</v>
      </c>
      <c r="T64" s="13">
        <f t="shared" si="7"/>
        <v>72.66690034733577</v>
      </c>
      <c r="U64" s="13">
        <f t="shared" si="7"/>
        <v>70.24024774196343</v>
      </c>
      <c r="V64" s="13">
        <f t="shared" si="7"/>
        <v>71.57472501758957</v>
      </c>
      <c r="W64" s="13">
        <f t="shared" si="7"/>
        <v>66.6913557910895</v>
      </c>
      <c r="X64" s="13">
        <f t="shared" si="7"/>
        <v>0</v>
      </c>
      <c r="Y64" s="13">
        <f t="shared" si="7"/>
        <v>0</v>
      </c>
      <c r="Z64" s="14">
        <f t="shared" si="7"/>
        <v>66.6913557910895</v>
      </c>
    </row>
    <row r="65" spans="1:26" ht="13.5">
      <c r="A65" s="39" t="s">
        <v>107</v>
      </c>
      <c r="B65" s="12">
        <f t="shared" si="7"/>
        <v>-17.481410938441254</v>
      </c>
      <c r="C65" s="12">
        <f t="shared" si="7"/>
        <v>0</v>
      </c>
      <c r="D65" s="3">
        <f t="shared" si="7"/>
        <v>-24.009681098755216</v>
      </c>
      <c r="E65" s="13">
        <f t="shared" si="7"/>
        <v>-25.147032780650974</v>
      </c>
      <c r="F65" s="13">
        <f t="shared" si="7"/>
        <v>-20.803945516767598</v>
      </c>
      <c r="G65" s="13">
        <f t="shared" si="7"/>
        <v>-24.823083665640954</v>
      </c>
      <c r="H65" s="13">
        <f t="shared" si="7"/>
        <v>-25.324268201338462</v>
      </c>
      <c r="I65" s="13">
        <f t="shared" si="7"/>
        <v>-23.79100257346927</v>
      </c>
      <c r="J65" s="13">
        <f t="shared" si="7"/>
        <v>-26.360098636445546</v>
      </c>
      <c r="K65" s="13">
        <f t="shared" si="7"/>
        <v>-8.987889161335229</v>
      </c>
      <c r="L65" s="13">
        <f t="shared" si="7"/>
        <v>-20.5691274725173</v>
      </c>
      <c r="M65" s="13">
        <f t="shared" si="7"/>
        <v>-18.120822707879185</v>
      </c>
      <c r="N65" s="13">
        <f t="shared" si="7"/>
        <v>-27.089050752715977</v>
      </c>
      <c r="O65" s="13">
        <f t="shared" si="7"/>
        <v>-26.450601298099897</v>
      </c>
      <c r="P65" s="13">
        <f t="shared" si="7"/>
        <v>-23.468727597421516</v>
      </c>
      <c r="Q65" s="13">
        <f t="shared" si="7"/>
        <v>-25.70388839319674</v>
      </c>
      <c r="R65" s="13">
        <f t="shared" si="7"/>
        <v>-25.13051400596662</v>
      </c>
      <c r="S65" s="13">
        <f t="shared" si="7"/>
        <v>-18.63503075444245</v>
      </c>
      <c r="T65" s="13">
        <f t="shared" si="7"/>
        <v>-20.379233460595973</v>
      </c>
      <c r="U65" s="13">
        <f t="shared" si="7"/>
        <v>-21.274560805808548</v>
      </c>
      <c r="V65" s="13">
        <f t="shared" si="7"/>
        <v>-22.17487261660668</v>
      </c>
      <c r="W65" s="13">
        <f t="shared" si="7"/>
        <v>-25.147032780650974</v>
      </c>
      <c r="X65" s="13">
        <f t="shared" si="7"/>
        <v>0</v>
      </c>
      <c r="Y65" s="13">
        <f t="shared" si="7"/>
        <v>0</v>
      </c>
      <c r="Z65" s="14">
        <f t="shared" si="7"/>
        <v>-25.147032780650974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100.00000042230263</v>
      </c>
      <c r="E66" s="16">
        <f t="shared" si="7"/>
        <v>100.00000041999435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100.00000041999435</v>
      </c>
      <c r="X66" s="16">
        <f t="shared" si="7"/>
        <v>0</v>
      </c>
      <c r="Y66" s="16">
        <f t="shared" si="7"/>
        <v>0</v>
      </c>
      <c r="Z66" s="17">
        <f t="shared" si="7"/>
        <v>100.00000041999435</v>
      </c>
    </row>
    <row r="67" spans="1:26" ht="13.5" hidden="1">
      <c r="A67" s="41" t="s">
        <v>285</v>
      </c>
      <c r="B67" s="24">
        <v>16803290960</v>
      </c>
      <c r="C67" s="24"/>
      <c r="D67" s="25">
        <v>18569914087</v>
      </c>
      <c r="E67" s="26">
        <v>18733805074</v>
      </c>
      <c r="F67" s="26">
        <v>1459426938</v>
      </c>
      <c r="G67" s="26">
        <v>1565218895</v>
      </c>
      <c r="H67" s="26">
        <v>1549997087</v>
      </c>
      <c r="I67" s="26">
        <v>4574642920</v>
      </c>
      <c r="J67" s="26">
        <v>1456282287</v>
      </c>
      <c r="K67" s="26">
        <v>1516485352</v>
      </c>
      <c r="L67" s="26">
        <v>1533997830</v>
      </c>
      <c r="M67" s="26">
        <v>4506765469</v>
      </c>
      <c r="N67" s="26">
        <v>1600512923</v>
      </c>
      <c r="O67" s="26">
        <v>1552826768</v>
      </c>
      <c r="P67" s="26">
        <v>1487048177</v>
      </c>
      <c r="Q67" s="26">
        <v>4640387868</v>
      </c>
      <c r="R67" s="26">
        <v>1549380402</v>
      </c>
      <c r="S67" s="26">
        <v>1441302067</v>
      </c>
      <c r="T67" s="26">
        <v>1530990257</v>
      </c>
      <c r="U67" s="26">
        <v>4521672726</v>
      </c>
      <c r="V67" s="26">
        <v>18243468983</v>
      </c>
      <c r="W67" s="26">
        <v>18733805074</v>
      </c>
      <c r="X67" s="26"/>
      <c r="Y67" s="25"/>
      <c r="Z67" s="27">
        <v>18733805074</v>
      </c>
    </row>
    <row r="68" spans="1:26" ht="13.5" hidden="1">
      <c r="A68" s="37" t="s">
        <v>31</v>
      </c>
      <c r="B68" s="19">
        <v>5519702907</v>
      </c>
      <c r="C68" s="19"/>
      <c r="D68" s="20">
        <v>6107142812</v>
      </c>
      <c r="E68" s="21">
        <v>6122562400</v>
      </c>
      <c r="F68" s="21">
        <v>459618324</v>
      </c>
      <c r="G68" s="21">
        <v>535899272</v>
      </c>
      <c r="H68" s="21">
        <v>530125118</v>
      </c>
      <c r="I68" s="21">
        <v>1525642714</v>
      </c>
      <c r="J68" s="21">
        <v>456702705</v>
      </c>
      <c r="K68" s="21">
        <v>548486015</v>
      </c>
      <c r="L68" s="21">
        <v>535718499</v>
      </c>
      <c r="M68" s="21">
        <v>1540907219</v>
      </c>
      <c r="N68" s="21">
        <v>505671075</v>
      </c>
      <c r="O68" s="21">
        <v>522910260</v>
      </c>
      <c r="P68" s="21">
        <v>463571207</v>
      </c>
      <c r="Q68" s="21">
        <v>1492152542</v>
      </c>
      <c r="R68" s="21">
        <v>508479003</v>
      </c>
      <c r="S68" s="21">
        <v>499920249</v>
      </c>
      <c r="T68" s="21">
        <v>520823493</v>
      </c>
      <c r="U68" s="21">
        <v>1529222745</v>
      </c>
      <c r="V68" s="21">
        <v>6087925220</v>
      </c>
      <c r="W68" s="21">
        <v>6122562400</v>
      </c>
      <c r="X68" s="21"/>
      <c r="Y68" s="20"/>
      <c r="Z68" s="23">
        <v>6122562400</v>
      </c>
    </row>
    <row r="69" spans="1:26" ht="13.5" hidden="1">
      <c r="A69" s="38" t="s">
        <v>32</v>
      </c>
      <c r="B69" s="19">
        <v>11055162772</v>
      </c>
      <c r="C69" s="19"/>
      <c r="D69" s="20">
        <v>12225974275</v>
      </c>
      <c r="E69" s="21">
        <v>12373144230</v>
      </c>
      <c r="F69" s="21">
        <v>980730011</v>
      </c>
      <c r="G69" s="21">
        <v>1010680691</v>
      </c>
      <c r="H69" s="21">
        <v>1011380565</v>
      </c>
      <c r="I69" s="21">
        <v>3002791267</v>
      </c>
      <c r="J69" s="21">
        <v>981604700</v>
      </c>
      <c r="K69" s="21">
        <v>948492004</v>
      </c>
      <c r="L69" s="21">
        <v>978358379</v>
      </c>
      <c r="M69" s="21">
        <v>2908455083</v>
      </c>
      <c r="N69" s="21">
        <v>1072445044</v>
      </c>
      <c r="O69" s="21">
        <v>1010034801</v>
      </c>
      <c r="P69" s="21">
        <v>1014264197</v>
      </c>
      <c r="Q69" s="21">
        <v>3096744042</v>
      </c>
      <c r="R69" s="21">
        <v>1032482220</v>
      </c>
      <c r="S69" s="21">
        <v>934440558</v>
      </c>
      <c r="T69" s="21">
        <v>997443209</v>
      </c>
      <c r="U69" s="21">
        <v>2964365987</v>
      </c>
      <c r="V69" s="21">
        <v>11972356379</v>
      </c>
      <c r="W69" s="21">
        <v>12373144230</v>
      </c>
      <c r="X69" s="21"/>
      <c r="Y69" s="20"/>
      <c r="Z69" s="23">
        <v>12373144230</v>
      </c>
    </row>
    <row r="70" spans="1:26" ht="13.5" hidden="1">
      <c r="A70" s="39" t="s">
        <v>103</v>
      </c>
      <c r="B70" s="19">
        <v>8067479514</v>
      </c>
      <c r="C70" s="19"/>
      <c r="D70" s="20">
        <v>8977901835</v>
      </c>
      <c r="E70" s="21">
        <v>9100941442</v>
      </c>
      <c r="F70" s="21">
        <v>779752005</v>
      </c>
      <c r="G70" s="21">
        <v>831062399</v>
      </c>
      <c r="H70" s="21">
        <v>792458433</v>
      </c>
      <c r="I70" s="21">
        <v>2403272837</v>
      </c>
      <c r="J70" s="21">
        <v>744560257</v>
      </c>
      <c r="K70" s="21">
        <v>696245698</v>
      </c>
      <c r="L70" s="21">
        <v>684489289</v>
      </c>
      <c r="M70" s="21">
        <v>2125295244</v>
      </c>
      <c r="N70" s="21">
        <v>716857852</v>
      </c>
      <c r="O70" s="21">
        <v>663894724</v>
      </c>
      <c r="P70" s="21">
        <v>706334583</v>
      </c>
      <c r="Q70" s="21">
        <v>2087087159</v>
      </c>
      <c r="R70" s="21">
        <v>711235685</v>
      </c>
      <c r="S70" s="21">
        <v>723326772</v>
      </c>
      <c r="T70" s="21">
        <v>758986434</v>
      </c>
      <c r="U70" s="21">
        <v>2193548891</v>
      </c>
      <c r="V70" s="21">
        <v>8809204131</v>
      </c>
      <c r="W70" s="21">
        <v>9100941442</v>
      </c>
      <c r="X70" s="21"/>
      <c r="Y70" s="20"/>
      <c r="Z70" s="23">
        <v>9100941442</v>
      </c>
    </row>
    <row r="71" spans="1:26" ht="13.5" hidden="1">
      <c r="A71" s="39" t="s">
        <v>104</v>
      </c>
      <c r="B71" s="19">
        <v>1825668127</v>
      </c>
      <c r="C71" s="19"/>
      <c r="D71" s="20">
        <v>2126165358</v>
      </c>
      <c r="E71" s="21">
        <v>2124653723</v>
      </c>
      <c r="F71" s="21">
        <v>123364751</v>
      </c>
      <c r="G71" s="21">
        <v>113604224</v>
      </c>
      <c r="H71" s="21">
        <v>141193727</v>
      </c>
      <c r="I71" s="21">
        <v>378162702</v>
      </c>
      <c r="J71" s="21">
        <v>140627464</v>
      </c>
      <c r="K71" s="21">
        <v>163668627</v>
      </c>
      <c r="L71" s="21">
        <v>194034050</v>
      </c>
      <c r="M71" s="21">
        <v>498330141</v>
      </c>
      <c r="N71" s="21">
        <v>237585918</v>
      </c>
      <c r="O71" s="21">
        <v>228259365</v>
      </c>
      <c r="P71" s="21">
        <v>195681501</v>
      </c>
      <c r="Q71" s="21">
        <v>661526784</v>
      </c>
      <c r="R71" s="21">
        <v>220474696</v>
      </c>
      <c r="S71" s="21">
        <v>136611569</v>
      </c>
      <c r="T71" s="21">
        <v>159654707</v>
      </c>
      <c r="U71" s="21">
        <v>516740972</v>
      </c>
      <c r="V71" s="21">
        <v>2054760599</v>
      </c>
      <c r="W71" s="21">
        <v>2124653723</v>
      </c>
      <c r="X71" s="21"/>
      <c r="Y71" s="20"/>
      <c r="Z71" s="23">
        <v>2124653723</v>
      </c>
    </row>
    <row r="72" spans="1:26" ht="13.5" hidden="1">
      <c r="A72" s="39" t="s">
        <v>105</v>
      </c>
      <c r="B72" s="19">
        <v>1035747692</v>
      </c>
      <c r="C72" s="19"/>
      <c r="D72" s="20">
        <v>1161178696</v>
      </c>
      <c r="E72" s="21">
        <v>1161178696</v>
      </c>
      <c r="F72" s="21">
        <v>70307317</v>
      </c>
      <c r="G72" s="21">
        <v>68699753</v>
      </c>
      <c r="H72" s="21">
        <v>80179459</v>
      </c>
      <c r="I72" s="21">
        <v>219186529</v>
      </c>
      <c r="J72" s="21">
        <v>80060653</v>
      </c>
      <c r="K72" s="21">
        <v>92396235</v>
      </c>
      <c r="L72" s="21">
        <v>104503596</v>
      </c>
      <c r="M72" s="21">
        <v>276960484</v>
      </c>
      <c r="N72" s="21">
        <v>115039923</v>
      </c>
      <c r="O72" s="21">
        <v>116670291</v>
      </c>
      <c r="P72" s="21">
        <v>108616577</v>
      </c>
      <c r="Q72" s="21">
        <v>340326791</v>
      </c>
      <c r="R72" s="21">
        <v>105460133</v>
      </c>
      <c r="S72" s="21">
        <v>87966089</v>
      </c>
      <c r="T72" s="21">
        <v>86203935</v>
      </c>
      <c r="U72" s="21">
        <v>279630157</v>
      </c>
      <c r="V72" s="21">
        <v>1116103961</v>
      </c>
      <c r="W72" s="21">
        <v>1161178696</v>
      </c>
      <c r="X72" s="21"/>
      <c r="Y72" s="20"/>
      <c r="Z72" s="23">
        <v>1161178696</v>
      </c>
    </row>
    <row r="73" spans="1:26" ht="13.5" hidden="1">
      <c r="A73" s="39" t="s">
        <v>106</v>
      </c>
      <c r="B73" s="19">
        <v>813457051</v>
      </c>
      <c r="C73" s="19"/>
      <c r="D73" s="20">
        <v>907174676</v>
      </c>
      <c r="E73" s="21">
        <v>905883347</v>
      </c>
      <c r="F73" s="21">
        <v>73405467</v>
      </c>
      <c r="G73" s="21">
        <v>75886342</v>
      </c>
      <c r="H73" s="21">
        <v>73432967</v>
      </c>
      <c r="I73" s="21">
        <v>222724776</v>
      </c>
      <c r="J73" s="21">
        <v>79416587</v>
      </c>
      <c r="K73" s="21">
        <v>72940290</v>
      </c>
      <c r="L73" s="21">
        <v>69449075</v>
      </c>
      <c r="M73" s="21">
        <v>221805952</v>
      </c>
      <c r="N73" s="21">
        <v>72640223</v>
      </c>
      <c r="O73" s="21">
        <v>70403555</v>
      </c>
      <c r="P73" s="21">
        <v>69928313</v>
      </c>
      <c r="Q73" s="21">
        <v>212972091</v>
      </c>
      <c r="R73" s="21">
        <v>71040360</v>
      </c>
      <c r="S73" s="21">
        <v>71278682</v>
      </c>
      <c r="T73" s="21">
        <v>68911705</v>
      </c>
      <c r="U73" s="21">
        <v>211230747</v>
      </c>
      <c r="V73" s="21">
        <v>868733566</v>
      </c>
      <c r="W73" s="21">
        <v>905883347</v>
      </c>
      <c r="X73" s="21"/>
      <c r="Y73" s="20"/>
      <c r="Z73" s="23">
        <v>905883347</v>
      </c>
    </row>
    <row r="74" spans="1:26" ht="13.5" hidden="1">
      <c r="A74" s="39" t="s">
        <v>107</v>
      </c>
      <c r="B74" s="19">
        <v>-687189612</v>
      </c>
      <c r="C74" s="19"/>
      <c r="D74" s="20">
        <v>-946446290</v>
      </c>
      <c r="E74" s="21">
        <v>-919512978</v>
      </c>
      <c r="F74" s="21">
        <v>-66099529</v>
      </c>
      <c r="G74" s="21">
        <v>-78572027</v>
      </c>
      <c r="H74" s="21">
        <v>-75884021</v>
      </c>
      <c r="I74" s="21">
        <v>-220555577</v>
      </c>
      <c r="J74" s="21">
        <v>-63060261</v>
      </c>
      <c r="K74" s="21">
        <v>-76758846</v>
      </c>
      <c r="L74" s="21">
        <v>-74117631</v>
      </c>
      <c r="M74" s="21">
        <v>-213936738</v>
      </c>
      <c r="N74" s="21">
        <v>-69678872</v>
      </c>
      <c r="O74" s="21">
        <v>-69193134</v>
      </c>
      <c r="P74" s="21">
        <v>-66296777</v>
      </c>
      <c r="Q74" s="21">
        <v>-205168783</v>
      </c>
      <c r="R74" s="21">
        <v>-75728654</v>
      </c>
      <c r="S74" s="21">
        <v>-84742554</v>
      </c>
      <c r="T74" s="21">
        <v>-76313572</v>
      </c>
      <c r="U74" s="21">
        <v>-236784780</v>
      </c>
      <c r="V74" s="21">
        <v>-876445878</v>
      </c>
      <c r="W74" s="21">
        <v>-919512978</v>
      </c>
      <c r="X74" s="21"/>
      <c r="Y74" s="20"/>
      <c r="Z74" s="23">
        <v>-919512978</v>
      </c>
    </row>
    <row r="75" spans="1:26" ht="13.5" hidden="1">
      <c r="A75" s="40" t="s">
        <v>110</v>
      </c>
      <c r="B75" s="28">
        <v>228425281</v>
      </c>
      <c r="C75" s="28"/>
      <c r="D75" s="29">
        <v>236797000</v>
      </c>
      <c r="E75" s="30">
        <v>238098444</v>
      </c>
      <c r="F75" s="30">
        <v>19078603</v>
      </c>
      <c r="G75" s="30">
        <v>18638932</v>
      </c>
      <c r="H75" s="30">
        <v>8491404</v>
      </c>
      <c r="I75" s="30">
        <v>46208939</v>
      </c>
      <c r="J75" s="30">
        <v>17974882</v>
      </c>
      <c r="K75" s="30">
        <v>19507333</v>
      </c>
      <c r="L75" s="30">
        <v>19920952</v>
      </c>
      <c r="M75" s="30">
        <v>57403167</v>
      </c>
      <c r="N75" s="30">
        <v>22396804</v>
      </c>
      <c r="O75" s="30">
        <v>19881707</v>
      </c>
      <c r="P75" s="30">
        <v>9212773</v>
      </c>
      <c r="Q75" s="30">
        <v>51491284</v>
      </c>
      <c r="R75" s="30">
        <v>8419179</v>
      </c>
      <c r="S75" s="30">
        <v>6941260</v>
      </c>
      <c r="T75" s="30">
        <v>12723555</v>
      </c>
      <c r="U75" s="30">
        <v>28083994</v>
      </c>
      <c r="V75" s="30">
        <v>183187384</v>
      </c>
      <c r="W75" s="30">
        <v>238098444</v>
      </c>
      <c r="X75" s="30"/>
      <c r="Y75" s="29"/>
      <c r="Z75" s="31">
        <v>238098444</v>
      </c>
    </row>
    <row r="76" spans="1:26" ht="13.5" hidden="1">
      <c r="A76" s="42" t="s">
        <v>286</v>
      </c>
      <c r="B76" s="32">
        <v>14651934094</v>
      </c>
      <c r="C76" s="32"/>
      <c r="D76" s="33">
        <v>17567187893</v>
      </c>
      <c r="E76" s="34">
        <v>17813264939</v>
      </c>
      <c r="F76" s="34">
        <v>1465323055</v>
      </c>
      <c r="G76" s="34">
        <v>1602775552</v>
      </c>
      <c r="H76" s="34">
        <v>1608915995</v>
      </c>
      <c r="I76" s="34">
        <v>4677014602</v>
      </c>
      <c r="J76" s="34">
        <v>1605429806</v>
      </c>
      <c r="K76" s="34">
        <v>1471633398</v>
      </c>
      <c r="L76" s="34">
        <v>1416991426</v>
      </c>
      <c r="M76" s="34">
        <v>4494054630</v>
      </c>
      <c r="N76" s="34">
        <v>1337672744</v>
      </c>
      <c r="O76" s="34">
        <v>1494027122</v>
      </c>
      <c r="P76" s="34">
        <v>1419119323</v>
      </c>
      <c r="Q76" s="34">
        <v>4250819189</v>
      </c>
      <c r="R76" s="34">
        <v>1436942762</v>
      </c>
      <c r="S76" s="34">
        <v>1516562224</v>
      </c>
      <c r="T76" s="34">
        <v>1391915814</v>
      </c>
      <c r="U76" s="34">
        <v>4345420800</v>
      </c>
      <c r="V76" s="34">
        <v>17767309221</v>
      </c>
      <c r="W76" s="34">
        <v>17813264939</v>
      </c>
      <c r="X76" s="34"/>
      <c r="Y76" s="33"/>
      <c r="Z76" s="35">
        <v>17813264939</v>
      </c>
    </row>
    <row r="77" spans="1:26" ht="13.5" hidden="1">
      <c r="A77" s="37" t="s">
        <v>31</v>
      </c>
      <c r="B77" s="19">
        <v>4292159233</v>
      </c>
      <c r="C77" s="19"/>
      <c r="D77" s="20">
        <v>4781874259</v>
      </c>
      <c r="E77" s="21">
        <v>4961330483</v>
      </c>
      <c r="F77" s="21">
        <v>452841103</v>
      </c>
      <c r="G77" s="21">
        <v>480012000</v>
      </c>
      <c r="H77" s="21">
        <v>484129000</v>
      </c>
      <c r="I77" s="21">
        <v>1416982103</v>
      </c>
      <c r="J77" s="21">
        <v>449458127</v>
      </c>
      <c r="K77" s="21">
        <v>446319399</v>
      </c>
      <c r="L77" s="21">
        <v>375673000</v>
      </c>
      <c r="M77" s="21">
        <v>1271450526</v>
      </c>
      <c r="N77" s="21">
        <v>329374000</v>
      </c>
      <c r="O77" s="21">
        <v>402008600</v>
      </c>
      <c r="P77" s="21">
        <v>303044200</v>
      </c>
      <c r="Q77" s="21">
        <v>1034426800</v>
      </c>
      <c r="R77" s="21">
        <v>365392000</v>
      </c>
      <c r="S77" s="21">
        <v>352933507</v>
      </c>
      <c r="T77" s="21">
        <v>326141278</v>
      </c>
      <c r="U77" s="21">
        <v>1044466785</v>
      </c>
      <c r="V77" s="21">
        <v>4767326214</v>
      </c>
      <c r="W77" s="21">
        <v>4961330483</v>
      </c>
      <c r="X77" s="21"/>
      <c r="Y77" s="20"/>
      <c r="Z77" s="23">
        <v>4961330483</v>
      </c>
    </row>
    <row r="78" spans="1:26" ht="13.5" hidden="1">
      <c r="A78" s="38" t="s">
        <v>32</v>
      </c>
      <c r="B78" s="19">
        <v>10359774861</v>
      </c>
      <c r="C78" s="19"/>
      <c r="D78" s="20">
        <v>12548516633</v>
      </c>
      <c r="E78" s="21">
        <v>12613836011</v>
      </c>
      <c r="F78" s="21">
        <v>1012481952</v>
      </c>
      <c r="G78" s="21">
        <v>1122763552</v>
      </c>
      <c r="H78" s="21">
        <v>1124786995</v>
      </c>
      <c r="I78" s="21">
        <v>3260032499</v>
      </c>
      <c r="J78" s="21">
        <v>1155971679</v>
      </c>
      <c r="K78" s="21">
        <v>1025313999</v>
      </c>
      <c r="L78" s="21">
        <v>1041318426</v>
      </c>
      <c r="M78" s="21">
        <v>3222604104</v>
      </c>
      <c r="N78" s="21">
        <v>1008298744</v>
      </c>
      <c r="O78" s="21">
        <v>1092018522</v>
      </c>
      <c r="P78" s="21">
        <v>1116075123</v>
      </c>
      <c r="Q78" s="21">
        <v>3216392389</v>
      </c>
      <c r="R78" s="21">
        <v>1071550762</v>
      </c>
      <c r="S78" s="21">
        <v>1163628717</v>
      </c>
      <c r="T78" s="21">
        <v>1065774536</v>
      </c>
      <c r="U78" s="21">
        <v>3300954015</v>
      </c>
      <c r="V78" s="21">
        <v>12999983007</v>
      </c>
      <c r="W78" s="21">
        <v>12613836011</v>
      </c>
      <c r="X78" s="21"/>
      <c r="Y78" s="20"/>
      <c r="Z78" s="23">
        <v>12613836011</v>
      </c>
    </row>
    <row r="79" spans="1:26" ht="13.5" hidden="1">
      <c r="A79" s="39" t="s">
        <v>103</v>
      </c>
      <c r="B79" s="19">
        <v>6364587300</v>
      </c>
      <c r="C79" s="19"/>
      <c r="D79" s="20">
        <v>8921854052</v>
      </c>
      <c r="E79" s="21">
        <v>9044493660</v>
      </c>
      <c r="F79" s="21">
        <v>715924347</v>
      </c>
      <c r="G79" s="21">
        <v>778129337</v>
      </c>
      <c r="H79" s="21">
        <v>776140807</v>
      </c>
      <c r="I79" s="21">
        <v>2270194491</v>
      </c>
      <c r="J79" s="21">
        <v>879506233</v>
      </c>
      <c r="K79" s="21">
        <v>776891000</v>
      </c>
      <c r="L79" s="21">
        <v>729576350</v>
      </c>
      <c r="M79" s="21">
        <v>2385973583</v>
      </c>
      <c r="N79" s="21">
        <v>714519250</v>
      </c>
      <c r="O79" s="21">
        <v>783796400</v>
      </c>
      <c r="P79" s="21">
        <v>815018342</v>
      </c>
      <c r="Q79" s="21">
        <v>2313333992</v>
      </c>
      <c r="R79" s="21">
        <v>773188439</v>
      </c>
      <c r="S79" s="21">
        <v>867659769</v>
      </c>
      <c r="T79" s="21">
        <v>785346394</v>
      </c>
      <c r="U79" s="21">
        <v>2426194602</v>
      </c>
      <c r="V79" s="21">
        <v>9395696668</v>
      </c>
      <c r="W79" s="21">
        <v>9044493660</v>
      </c>
      <c r="X79" s="21"/>
      <c r="Y79" s="20"/>
      <c r="Z79" s="23">
        <v>9044493660</v>
      </c>
    </row>
    <row r="80" spans="1:26" ht="13.5" hidden="1">
      <c r="A80" s="39" t="s">
        <v>104</v>
      </c>
      <c r="B80" s="19">
        <v>1558660067</v>
      </c>
      <c r="C80" s="19"/>
      <c r="D80" s="20">
        <v>1759498279</v>
      </c>
      <c r="E80" s="21">
        <v>1756698279</v>
      </c>
      <c r="F80" s="21">
        <v>142450000</v>
      </c>
      <c r="G80" s="21">
        <v>184138229</v>
      </c>
      <c r="H80" s="21">
        <v>185467000</v>
      </c>
      <c r="I80" s="21">
        <v>512055229</v>
      </c>
      <c r="J80" s="21">
        <v>148850000</v>
      </c>
      <c r="K80" s="21">
        <v>140193000</v>
      </c>
      <c r="L80" s="21">
        <v>157261200</v>
      </c>
      <c r="M80" s="21">
        <v>446304200</v>
      </c>
      <c r="N80" s="21">
        <v>135318300</v>
      </c>
      <c r="O80" s="21">
        <v>154633000</v>
      </c>
      <c r="P80" s="21">
        <v>154279000</v>
      </c>
      <c r="Q80" s="21">
        <v>444230300</v>
      </c>
      <c r="R80" s="21">
        <v>147935000</v>
      </c>
      <c r="S80" s="21">
        <v>149273000</v>
      </c>
      <c r="T80" s="21">
        <v>123075000</v>
      </c>
      <c r="U80" s="21">
        <v>420283000</v>
      </c>
      <c r="V80" s="21">
        <v>1822872729</v>
      </c>
      <c r="W80" s="21">
        <v>1756698279</v>
      </c>
      <c r="X80" s="21"/>
      <c r="Y80" s="20"/>
      <c r="Z80" s="23">
        <v>1756698279</v>
      </c>
    </row>
    <row r="81" spans="1:26" ht="13.5" hidden="1">
      <c r="A81" s="39" t="s">
        <v>105</v>
      </c>
      <c r="B81" s="19"/>
      <c r="C81" s="19"/>
      <c r="D81" s="20">
        <v>978467955</v>
      </c>
      <c r="E81" s="21">
        <v>977267956</v>
      </c>
      <c r="F81" s="21">
        <v>83782295</v>
      </c>
      <c r="G81" s="21">
        <v>83823986</v>
      </c>
      <c r="H81" s="21">
        <v>84896953</v>
      </c>
      <c r="I81" s="21">
        <v>252503234</v>
      </c>
      <c r="J81" s="21">
        <v>66296699</v>
      </c>
      <c r="K81" s="21">
        <v>60132999</v>
      </c>
      <c r="L81" s="21">
        <v>82311426</v>
      </c>
      <c r="M81" s="21">
        <v>208741124</v>
      </c>
      <c r="N81" s="21">
        <v>83328450</v>
      </c>
      <c r="O81" s="21">
        <v>84430122</v>
      </c>
      <c r="P81" s="21">
        <v>80533771</v>
      </c>
      <c r="Q81" s="21">
        <v>248292343</v>
      </c>
      <c r="R81" s="21">
        <v>80655323</v>
      </c>
      <c r="S81" s="21">
        <v>83352147</v>
      </c>
      <c r="T81" s="21">
        <v>91725021</v>
      </c>
      <c r="U81" s="21">
        <v>255732491</v>
      </c>
      <c r="V81" s="21">
        <v>965269192</v>
      </c>
      <c r="W81" s="21">
        <v>977267956</v>
      </c>
      <c r="X81" s="21"/>
      <c r="Y81" s="20"/>
      <c r="Z81" s="23">
        <v>977267956</v>
      </c>
    </row>
    <row r="82" spans="1:26" ht="13.5" hidden="1">
      <c r="A82" s="39" t="s">
        <v>106</v>
      </c>
      <c r="B82" s="19">
        <v>2316397054</v>
      </c>
      <c r="C82" s="19"/>
      <c r="D82" s="20">
        <v>661457611</v>
      </c>
      <c r="E82" s="21">
        <v>604145886</v>
      </c>
      <c r="F82" s="21">
        <v>56574000</v>
      </c>
      <c r="G82" s="21">
        <v>57168000</v>
      </c>
      <c r="H82" s="21">
        <v>59065162</v>
      </c>
      <c r="I82" s="21">
        <v>172807162</v>
      </c>
      <c r="J82" s="21">
        <v>44696000</v>
      </c>
      <c r="K82" s="21">
        <v>41198000</v>
      </c>
      <c r="L82" s="21">
        <v>56924100</v>
      </c>
      <c r="M82" s="21">
        <v>142818100</v>
      </c>
      <c r="N82" s="21">
        <v>56257399</v>
      </c>
      <c r="O82" s="21">
        <v>50857000</v>
      </c>
      <c r="P82" s="21">
        <v>50685000</v>
      </c>
      <c r="Q82" s="21">
        <v>157799399</v>
      </c>
      <c r="R82" s="21">
        <v>50741000</v>
      </c>
      <c r="S82" s="21">
        <v>47552000</v>
      </c>
      <c r="T82" s="21">
        <v>50076000</v>
      </c>
      <c r="U82" s="21">
        <v>148369000</v>
      </c>
      <c r="V82" s="21">
        <v>621793661</v>
      </c>
      <c r="W82" s="21">
        <v>604145886</v>
      </c>
      <c r="X82" s="21"/>
      <c r="Y82" s="20"/>
      <c r="Z82" s="23">
        <v>604145886</v>
      </c>
    </row>
    <row r="83" spans="1:26" ht="13.5" hidden="1">
      <c r="A83" s="39" t="s">
        <v>107</v>
      </c>
      <c r="B83" s="19">
        <v>120130440</v>
      </c>
      <c r="C83" s="19"/>
      <c r="D83" s="20">
        <v>227238736</v>
      </c>
      <c r="E83" s="21">
        <v>231230230</v>
      </c>
      <c r="F83" s="21">
        <v>13751310</v>
      </c>
      <c r="G83" s="21">
        <v>19504000</v>
      </c>
      <c r="H83" s="21">
        <v>19217073</v>
      </c>
      <c r="I83" s="21">
        <v>52472383</v>
      </c>
      <c r="J83" s="21">
        <v>16622747</v>
      </c>
      <c r="K83" s="21">
        <v>6899000</v>
      </c>
      <c r="L83" s="21">
        <v>15245350</v>
      </c>
      <c r="M83" s="21">
        <v>38767097</v>
      </c>
      <c r="N83" s="21">
        <v>18875345</v>
      </c>
      <c r="O83" s="21">
        <v>18302000</v>
      </c>
      <c r="P83" s="21">
        <v>15559010</v>
      </c>
      <c r="Q83" s="21">
        <v>52736355</v>
      </c>
      <c r="R83" s="21">
        <v>19031000</v>
      </c>
      <c r="S83" s="21">
        <v>15791801</v>
      </c>
      <c r="T83" s="21">
        <v>15552121</v>
      </c>
      <c r="U83" s="21">
        <v>50374922</v>
      </c>
      <c r="V83" s="21">
        <v>194350757</v>
      </c>
      <c r="W83" s="21">
        <v>231230230</v>
      </c>
      <c r="X83" s="21"/>
      <c r="Y83" s="20"/>
      <c r="Z83" s="23">
        <v>231230230</v>
      </c>
    </row>
    <row r="84" spans="1:26" ht="13.5" hidden="1">
      <c r="A84" s="40" t="s">
        <v>110</v>
      </c>
      <c r="B84" s="28"/>
      <c r="C84" s="28"/>
      <c r="D84" s="29">
        <v>236797001</v>
      </c>
      <c r="E84" s="30">
        <v>238098445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238098445</v>
      </c>
      <c r="X84" s="30"/>
      <c r="Y84" s="29"/>
      <c r="Z84" s="31">
        <v>238098445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7966250008</v>
      </c>
      <c r="D5" s="153">
        <f>SUM(D6:D8)</f>
        <v>0</v>
      </c>
      <c r="E5" s="154">
        <f t="shared" si="0"/>
        <v>8294353181</v>
      </c>
      <c r="F5" s="100">
        <f t="shared" si="0"/>
        <v>8363243617</v>
      </c>
      <c r="G5" s="100">
        <f t="shared" si="0"/>
        <v>869257302</v>
      </c>
      <c r="H5" s="100">
        <f t="shared" si="0"/>
        <v>1050982524</v>
      </c>
      <c r="I5" s="100">
        <f t="shared" si="0"/>
        <v>452973772</v>
      </c>
      <c r="J5" s="100">
        <f t="shared" si="0"/>
        <v>2373213598</v>
      </c>
      <c r="K5" s="100">
        <f t="shared" si="0"/>
        <v>421656874</v>
      </c>
      <c r="L5" s="100">
        <f t="shared" si="0"/>
        <v>472897292</v>
      </c>
      <c r="M5" s="100">
        <f t="shared" si="0"/>
        <v>1411600821</v>
      </c>
      <c r="N5" s="100">
        <f t="shared" si="0"/>
        <v>2306154987</v>
      </c>
      <c r="O5" s="100">
        <f t="shared" si="0"/>
        <v>475437436</v>
      </c>
      <c r="P5" s="100">
        <f t="shared" si="0"/>
        <v>491814667</v>
      </c>
      <c r="Q5" s="100">
        <f t="shared" si="0"/>
        <v>1011378269</v>
      </c>
      <c r="R5" s="100">
        <f t="shared" si="0"/>
        <v>1978630372</v>
      </c>
      <c r="S5" s="100">
        <f t="shared" si="0"/>
        <v>751550856</v>
      </c>
      <c r="T5" s="100">
        <f t="shared" si="0"/>
        <v>476511011</v>
      </c>
      <c r="U5" s="100">
        <f t="shared" si="0"/>
        <v>885411490</v>
      </c>
      <c r="V5" s="100">
        <f t="shared" si="0"/>
        <v>2113473357</v>
      </c>
      <c r="W5" s="100">
        <f t="shared" si="0"/>
        <v>8771472314</v>
      </c>
      <c r="X5" s="100">
        <f t="shared" si="0"/>
        <v>8363243617</v>
      </c>
      <c r="Y5" s="100">
        <f t="shared" si="0"/>
        <v>408228697</v>
      </c>
      <c r="Z5" s="137">
        <f>+IF(X5&lt;&gt;0,+(Y5/X5)*100,0)</f>
        <v>4.881224506843156</v>
      </c>
      <c r="AA5" s="153">
        <f>SUM(AA6:AA8)</f>
        <v>8363243617</v>
      </c>
    </row>
    <row r="6" spans="1:27" ht="13.5">
      <c r="A6" s="138" t="s">
        <v>75</v>
      </c>
      <c r="B6" s="136"/>
      <c r="C6" s="155">
        <v>626016</v>
      </c>
      <c r="D6" s="155"/>
      <c r="E6" s="156">
        <v>2365061</v>
      </c>
      <c r="F6" s="60">
        <v>6099060</v>
      </c>
      <c r="G6" s="60">
        <v>88089</v>
      </c>
      <c r="H6" s="60">
        <v>146360</v>
      </c>
      <c r="I6" s="60">
        <v>327754</v>
      </c>
      <c r="J6" s="60">
        <v>562203</v>
      </c>
      <c r="K6" s="60">
        <v>172012</v>
      </c>
      <c r="L6" s="60">
        <v>916206</v>
      </c>
      <c r="M6" s="60">
        <v>174185</v>
      </c>
      <c r="N6" s="60">
        <v>1262403</v>
      </c>
      <c r="O6" s="60">
        <v>96006</v>
      </c>
      <c r="P6" s="60">
        <v>36247</v>
      </c>
      <c r="Q6" s="60">
        <v>52909</v>
      </c>
      <c r="R6" s="60">
        <v>185162</v>
      </c>
      <c r="S6" s="60">
        <v>81481</v>
      </c>
      <c r="T6" s="60">
        <v>36831</v>
      </c>
      <c r="U6" s="60">
        <v>44171</v>
      </c>
      <c r="V6" s="60">
        <v>162483</v>
      </c>
      <c r="W6" s="60">
        <v>2172251</v>
      </c>
      <c r="X6" s="60">
        <v>6099060</v>
      </c>
      <c r="Y6" s="60">
        <v>-3926809</v>
      </c>
      <c r="Z6" s="140">
        <v>-64.38</v>
      </c>
      <c r="AA6" s="155">
        <v>6099060</v>
      </c>
    </row>
    <row r="7" spans="1:27" ht="13.5">
      <c r="A7" s="138" t="s">
        <v>76</v>
      </c>
      <c r="B7" s="136"/>
      <c r="C7" s="157">
        <v>7642382944</v>
      </c>
      <c r="D7" s="157"/>
      <c r="E7" s="158">
        <v>8113587105</v>
      </c>
      <c r="F7" s="159">
        <v>8153076656</v>
      </c>
      <c r="G7" s="159">
        <v>860904778</v>
      </c>
      <c r="H7" s="159">
        <v>1043551756</v>
      </c>
      <c r="I7" s="159">
        <v>444551767</v>
      </c>
      <c r="J7" s="159">
        <v>2349008301</v>
      </c>
      <c r="K7" s="159">
        <v>405845702</v>
      </c>
      <c r="L7" s="159">
        <v>460203409</v>
      </c>
      <c r="M7" s="159">
        <v>1400068086</v>
      </c>
      <c r="N7" s="159">
        <v>2266117197</v>
      </c>
      <c r="O7" s="159">
        <v>457522278</v>
      </c>
      <c r="P7" s="159">
        <v>470818314</v>
      </c>
      <c r="Q7" s="159">
        <v>988788523</v>
      </c>
      <c r="R7" s="159">
        <v>1917129115</v>
      </c>
      <c r="S7" s="159">
        <v>748373262</v>
      </c>
      <c r="T7" s="159">
        <v>461924107</v>
      </c>
      <c r="U7" s="159">
        <v>866355281</v>
      </c>
      <c r="V7" s="159">
        <v>2076652650</v>
      </c>
      <c r="W7" s="159">
        <v>8608907263</v>
      </c>
      <c r="X7" s="159">
        <v>8153076656</v>
      </c>
      <c r="Y7" s="159">
        <v>455830607</v>
      </c>
      <c r="Z7" s="141">
        <v>5.59</v>
      </c>
      <c r="AA7" s="157">
        <v>8153076656</v>
      </c>
    </row>
    <row r="8" spans="1:27" ht="13.5">
      <c r="A8" s="138" t="s">
        <v>77</v>
      </c>
      <c r="B8" s="136"/>
      <c r="C8" s="155">
        <v>323241048</v>
      </c>
      <c r="D8" s="155"/>
      <c r="E8" s="156">
        <v>178401015</v>
      </c>
      <c r="F8" s="60">
        <v>204067901</v>
      </c>
      <c r="G8" s="60">
        <v>8264435</v>
      </c>
      <c r="H8" s="60">
        <v>7284408</v>
      </c>
      <c r="I8" s="60">
        <v>8094251</v>
      </c>
      <c r="J8" s="60">
        <v>23643094</v>
      </c>
      <c r="K8" s="60">
        <v>15639160</v>
      </c>
      <c r="L8" s="60">
        <v>11777677</v>
      </c>
      <c r="M8" s="60">
        <v>11358550</v>
      </c>
      <c r="N8" s="60">
        <v>38775387</v>
      </c>
      <c r="O8" s="60">
        <v>17819152</v>
      </c>
      <c r="P8" s="60">
        <v>20960106</v>
      </c>
      <c r="Q8" s="60">
        <v>22536837</v>
      </c>
      <c r="R8" s="60">
        <v>61316095</v>
      </c>
      <c r="S8" s="60">
        <v>3096113</v>
      </c>
      <c r="T8" s="60">
        <v>14550073</v>
      </c>
      <c r="U8" s="60">
        <v>19012038</v>
      </c>
      <c r="V8" s="60">
        <v>36658224</v>
      </c>
      <c r="W8" s="60">
        <v>160392800</v>
      </c>
      <c r="X8" s="60">
        <v>204067901</v>
      </c>
      <c r="Y8" s="60">
        <v>-43675101</v>
      </c>
      <c r="Z8" s="140">
        <v>-21.4</v>
      </c>
      <c r="AA8" s="155">
        <v>204067901</v>
      </c>
    </row>
    <row r="9" spans="1:27" ht="13.5">
      <c r="A9" s="135" t="s">
        <v>78</v>
      </c>
      <c r="B9" s="136"/>
      <c r="C9" s="153">
        <f aca="true" t="shared" si="1" ref="C9:Y9">SUM(C10:C14)</f>
        <v>1660887444</v>
      </c>
      <c r="D9" s="153">
        <f>SUM(D10:D14)</f>
        <v>0</v>
      </c>
      <c r="E9" s="154">
        <f t="shared" si="1"/>
        <v>1878806584</v>
      </c>
      <c r="F9" s="100">
        <f t="shared" si="1"/>
        <v>2077475415</v>
      </c>
      <c r="G9" s="100">
        <f t="shared" si="1"/>
        <v>101685246</v>
      </c>
      <c r="H9" s="100">
        <f t="shared" si="1"/>
        <v>100657226</v>
      </c>
      <c r="I9" s="100">
        <f t="shared" si="1"/>
        <v>118564040</v>
      </c>
      <c r="J9" s="100">
        <f t="shared" si="1"/>
        <v>320906512</v>
      </c>
      <c r="K9" s="100">
        <f t="shared" si="1"/>
        <v>121985298</v>
      </c>
      <c r="L9" s="100">
        <f t="shared" si="1"/>
        <v>142251852</v>
      </c>
      <c r="M9" s="100">
        <f t="shared" si="1"/>
        <v>203811022</v>
      </c>
      <c r="N9" s="100">
        <f t="shared" si="1"/>
        <v>468048172</v>
      </c>
      <c r="O9" s="100">
        <f t="shared" si="1"/>
        <v>95672653</v>
      </c>
      <c r="P9" s="100">
        <f t="shared" si="1"/>
        <v>131396129</v>
      </c>
      <c r="Q9" s="100">
        <f t="shared" si="1"/>
        <v>140363211</v>
      </c>
      <c r="R9" s="100">
        <f t="shared" si="1"/>
        <v>367431993</v>
      </c>
      <c r="S9" s="100">
        <f t="shared" si="1"/>
        <v>205488242</v>
      </c>
      <c r="T9" s="100">
        <f t="shared" si="1"/>
        <v>167022677</v>
      </c>
      <c r="U9" s="100">
        <f t="shared" si="1"/>
        <v>236648986</v>
      </c>
      <c r="V9" s="100">
        <f t="shared" si="1"/>
        <v>609159905</v>
      </c>
      <c r="W9" s="100">
        <f t="shared" si="1"/>
        <v>1765546582</v>
      </c>
      <c r="X9" s="100">
        <f t="shared" si="1"/>
        <v>2077475415</v>
      </c>
      <c r="Y9" s="100">
        <f t="shared" si="1"/>
        <v>-311928833</v>
      </c>
      <c r="Z9" s="137">
        <f>+IF(X9&lt;&gt;0,+(Y9/X9)*100,0)</f>
        <v>-15.01480261801317</v>
      </c>
      <c r="AA9" s="153">
        <f>SUM(AA10:AA14)</f>
        <v>2077475415</v>
      </c>
    </row>
    <row r="10" spans="1:27" ht="13.5">
      <c r="A10" s="138" t="s">
        <v>79</v>
      </c>
      <c r="B10" s="136"/>
      <c r="C10" s="155">
        <v>79894284</v>
      </c>
      <c r="D10" s="155"/>
      <c r="E10" s="156">
        <v>102172688</v>
      </c>
      <c r="F10" s="60">
        <v>73300566</v>
      </c>
      <c r="G10" s="60">
        <v>5089488</v>
      </c>
      <c r="H10" s="60">
        <v>5848916</v>
      </c>
      <c r="I10" s="60">
        <v>6267608</v>
      </c>
      <c r="J10" s="60">
        <v>17206012</v>
      </c>
      <c r="K10" s="60">
        <v>8079095</v>
      </c>
      <c r="L10" s="60">
        <v>6750974</v>
      </c>
      <c r="M10" s="60">
        <v>8745213</v>
      </c>
      <c r="N10" s="60">
        <v>23575282</v>
      </c>
      <c r="O10" s="60">
        <v>3414434</v>
      </c>
      <c r="P10" s="60">
        <v>5373895</v>
      </c>
      <c r="Q10" s="60">
        <v>4133200</v>
      </c>
      <c r="R10" s="60">
        <v>12921529</v>
      </c>
      <c r="S10" s="60">
        <v>4505659</v>
      </c>
      <c r="T10" s="60">
        <v>4471087</v>
      </c>
      <c r="U10" s="60">
        <v>4531316</v>
      </c>
      <c r="V10" s="60">
        <v>13508062</v>
      </c>
      <c r="W10" s="60">
        <v>67210885</v>
      </c>
      <c r="X10" s="60">
        <v>73300566</v>
      </c>
      <c r="Y10" s="60">
        <v>-6089681</v>
      </c>
      <c r="Z10" s="140">
        <v>-8.31</v>
      </c>
      <c r="AA10" s="155">
        <v>73300566</v>
      </c>
    </row>
    <row r="11" spans="1:27" ht="13.5">
      <c r="A11" s="138" t="s">
        <v>80</v>
      </c>
      <c r="B11" s="136"/>
      <c r="C11" s="155">
        <v>90514864</v>
      </c>
      <c r="D11" s="155"/>
      <c r="E11" s="156">
        <v>122099643</v>
      </c>
      <c r="F11" s="60">
        <v>141657082</v>
      </c>
      <c r="G11" s="60">
        <v>3540414</v>
      </c>
      <c r="H11" s="60">
        <v>3030930</v>
      </c>
      <c r="I11" s="60">
        <v>8317315</v>
      </c>
      <c r="J11" s="60">
        <v>14888659</v>
      </c>
      <c r="K11" s="60">
        <v>5454487</v>
      </c>
      <c r="L11" s="60">
        <v>6704830</v>
      </c>
      <c r="M11" s="60">
        <v>9979080</v>
      </c>
      <c r="N11" s="60">
        <v>22138397</v>
      </c>
      <c r="O11" s="60">
        <v>6936454</v>
      </c>
      <c r="P11" s="60">
        <v>8288654</v>
      </c>
      <c r="Q11" s="60">
        <v>8932403</v>
      </c>
      <c r="R11" s="60">
        <v>24157511</v>
      </c>
      <c r="S11" s="60">
        <v>17836782</v>
      </c>
      <c r="T11" s="60">
        <v>16472247</v>
      </c>
      <c r="U11" s="60">
        <v>11464632</v>
      </c>
      <c r="V11" s="60">
        <v>45773661</v>
      </c>
      <c r="W11" s="60">
        <v>106958228</v>
      </c>
      <c r="X11" s="60">
        <v>141657082</v>
      </c>
      <c r="Y11" s="60">
        <v>-34698854</v>
      </c>
      <c r="Z11" s="140">
        <v>-24.49</v>
      </c>
      <c r="AA11" s="155">
        <v>141657082</v>
      </c>
    </row>
    <row r="12" spans="1:27" ht="13.5">
      <c r="A12" s="138" t="s">
        <v>81</v>
      </c>
      <c r="B12" s="136"/>
      <c r="C12" s="155">
        <v>247952871</v>
      </c>
      <c r="D12" s="155"/>
      <c r="E12" s="156">
        <v>235625600</v>
      </c>
      <c r="F12" s="60">
        <v>267403896</v>
      </c>
      <c r="G12" s="60">
        <v>23839709</v>
      </c>
      <c r="H12" s="60">
        <v>17377768</v>
      </c>
      <c r="I12" s="60">
        <v>5689386</v>
      </c>
      <c r="J12" s="60">
        <v>46906863</v>
      </c>
      <c r="K12" s="60">
        <v>19249182</v>
      </c>
      <c r="L12" s="60">
        <v>15226032</v>
      </c>
      <c r="M12" s="60">
        <v>15819125</v>
      </c>
      <c r="N12" s="60">
        <v>50294339</v>
      </c>
      <c r="O12" s="60">
        <v>14336495</v>
      </c>
      <c r="P12" s="60">
        <v>19541568</v>
      </c>
      <c r="Q12" s="60">
        <v>16860882</v>
      </c>
      <c r="R12" s="60">
        <v>50738945</v>
      </c>
      <c r="S12" s="60">
        <v>16597218</v>
      </c>
      <c r="T12" s="60">
        <v>20459286</v>
      </c>
      <c r="U12" s="60">
        <v>18010157</v>
      </c>
      <c r="V12" s="60">
        <v>55066661</v>
      </c>
      <c r="W12" s="60">
        <v>203006808</v>
      </c>
      <c r="X12" s="60">
        <v>267403896</v>
      </c>
      <c r="Y12" s="60">
        <v>-64397088</v>
      </c>
      <c r="Z12" s="140">
        <v>-24.08</v>
      </c>
      <c r="AA12" s="155">
        <v>267403896</v>
      </c>
    </row>
    <row r="13" spans="1:27" ht="13.5">
      <c r="A13" s="138" t="s">
        <v>82</v>
      </c>
      <c r="B13" s="136"/>
      <c r="C13" s="155">
        <v>875781518</v>
      </c>
      <c r="D13" s="155"/>
      <c r="E13" s="156">
        <v>1004880633</v>
      </c>
      <c r="F13" s="60">
        <v>1186165946</v>
      </c>
      <c r="G13" s="60">
        <v>44183978</v>
      </c>
      <c r="H13" s="60">
        <v>46548709</v>
      </c>
      <c r="I13" s="60">
        <v>77905012</v>
      </c>
      <c r="J13" s="60">
        <v>168637699</v>
      </c>
      <c r="K13" s="60">
        <v>58944789</v>
      </c>
      <c r="L13" s="60">
        <v>87081729</v>
      </c>
      <c r="M13" s="60">
        <v>121938221</v>
      </c>
      <c r="N13" s="60">
        <v>267964739</v>
      </c>
      <c r="O13" s="60">
        <v>39521427</v>
      </c>
      <c r="P13" s="60">
        <v>70248703</v>
      </c>
      <c r="Q13" s="60">
        <v>95221219</v>
      </c>
      <c r="R13" s="60">
        <v>204991349</v>
      </c>
      <c r="S13" s="60">
        <v>109140915</v>
      </c>
      <c r="T13" s="60">
        <v>105652634</v>
      </c>
      <c r="U13" s="60">
        <v>173435014</v>
      </c>
      <c r="V13" s="60">
        <v>388228563</v>
      </c>
      <c r="W13" s="60">
        <v>1029822350</v>
      </c>
      <c r="X13" s="60">
        <v>1186165946</v>
      </c>
      <c r="Y13" s="60">
        <v>-156343596</v>
      </c>
      <c r="Z13" s="140">
        <v>-13.18</v>
      </c>
      <c r="AA13" s="155">
        <v>1186165946</v>
      </c>
    </row>
    <row r="14" spans="1:27" ht="13.5">
      <c r="A14" s="138" t="s">
        <v>83</v>
      </c>
      <c r="B14" s="136"/>
      <c r="C14" s="157">
        <v>366743907</v>
      </c>
      <c r="D14" s="157"/>
      <c r="E14" s="158">
        <v>414028020</v>
      </c>
      <c r="F14" s="159">
        <v>408947925</v>
      </c>
      <c r="G14" s="159">
        <v>25031657</v>
      </c>
      <c r="H14" s="159">
        <v>27850903</v>
      </c>
      <c r="I14" s="159">
        <v>20384719</v>
      </c>
      <c r="J14" s="159">
        <v>73267279</v>
      </c>
      <c r="K14" s="159">
        <v>30257745</v>
      </c>
      <c r="L14" s="159">
        <v>26488287</v>
      </c>
      <c r="M14" s="159">
        <v>47329383</v>
      </c>
      <c r="N14" s="159">
        <v>104075415</v>
      </c>
      <c r="O14" s="159">
        <v>31463843</v>
      </c>
      <c r="P14" s="159">
        <v>27943309</v>
      </c>
      <c r="Q14" s="159">
        <v>15215507</v>
      </c>
      <c r="R14" s="159">
        <v>74622659</v>
      </c>
      <c r="S14" s="159">
        <v>57407668</v>
      </c>
      <c r="T14" s="159">
        <v>19967423</v>
      </c>
      <c r="U14" s="159">
        <v>29207867</v>
      </c>
      <c r="V14" s="159">
        <v>106582958</v>
      </c>
      <c r="W14" s="159">
        <v>358548311</v>
      </c>
      <c r="X14" s="159">
        <v>408947925</v>
      </c>
      <c r="Y14" s="159">
        <v>-50399614</v>
      </c>
      <c r="Z14" s="141">
        <v>-12.32</v>
      </c>
      <c r="AA14" s="157">
        <v>408947925</v>
      </c>
    </row>
    <row r="15" spans="1:27" ht="13.5">
      <c r="A15" s="135" t="s">
        <v>84</v>
      </c>
      <c r="B15" s="142"/>
      <c r="C15" s="153">
        <f aca="true" t="shared" si="2" ref="C15:Y15">SUM(C16:C18)</f>
        <v>1613952517</v>
      </c>
      <c r="D15" s="153">
        <f>SUM(D16:D18)</f>
        <v>0</v>
      </c>
      <c r="E15" s="154">
        <f t="shared" si="2"/>
        <v>3127647024</v>
      </c>
      <c r="F15" s="100">
        <f t="shared" si="2"/>
        <v>3105900619</v>
      </c>
      <c r="G15" s="100">
        <f t="shared" si="2"/>
        <v>25311910</v>
      </c>
      <c r="H15" s="100">
        <f t="shared" si="2"/>
        <v>154228745</v>
      </c>
      <c r="I15" s="100">
        <f t="shared" si="2"/>
        <v>204895127</v>
      </c>
      <c r="J15" s="100">
        <f t="shared" si="2"/>
        <v>384435782</v>
      </c>
      <c r="K15" s="100">
        <f t="shared" si="2"/>
        <v>193816021</v>
      </c>
      <c r="L15" s="100">
        <f t="shared" si="2"/>
        <v>198995709</v>
      </c>
      <c r="M15" s="100">
        <f t="shared" si="2"/>
        <v>274235982</v>
      </c>
      <c r="N15" s="100">
        <f t="shared" si="2"/>
        <v>667047712</v>
      </c>
      <c r="O15" s="100">
        <f t="shared" si="2"/>
        <v>113505487</v>
      </c>
      <c r="P15" s="100">
        <f t="shared" si="2"/>
        <v>151360202</v>
      </c>
      <c r="Q15" s="100">
        <f t="shared" si="2"/>
        <v>169258536</v>
      </c>
      <c r="R15" s="100">
        <f t="shared" si="2"/>
        <v>434124225</v>
      </c>
      <c r="S15" s="100">
        <f t="shared" si="2"/>
        <v>163197784</v>
      </c>
      <c r="T15" s="100">
        <f t="shared" si="2"/>
        <v>208659861</v>
      </c>
      <c r="U15" s="100">
        <f t="shared" si="2"/>
        <v>808822704</v>
      </c>
      <c r="V15" s="100">
        <f t="shared" si="2"/>
        <v>1180680349</v>
      </c>
      <c r="W15" s="100">
        <f t="shared" si="2"/>
        <v>2666288068</v>
      </c>
      <c r="X15" s="100">
        <f t="shared" si="2"/>
        <v>3105900619</v>
      </c>
      <c r="Y15" s="100">
        <f t="shared" si="2"/>
        <v>-439612551</v>
      </c>
      <c r="Z15" s="137">
        <f>+IF(X15&lt;&gt;0,+(Y15/X15)*100,0)</f>
        <v>-14.154108740979005</v>
      </c>
      <c r="AA15" s="153">
        <f>SUM(AA16:AA18)</f>
        <v>3105900619</v>
      </c>
    </row>
    <row r="16" spans="1:27" ht="13.5">
      <c r="A16" s="138" t="s">
        <v>85</v>
      </c>
      <c r="B16" s="136"/>
      <c r="C16" s="155">
        <v>163261305</v>
      </c>
      <c r="D16" s="155"/>
      <c r="E16" s="156">
        <v>216364942</v>
      </c>
      <c r="F16" s="60">
        <v>191469942</v>
      </c>
      <c r="G16" s="60">
        <v>15089447</v>
      </c>
      <c r="H16" s="60">
        <v>13390849</v>
      </c>
      <c r="I16" s="60">
        <v>16519955</v>
      </c>
      <c r="J16" s="60">
        <v>45000251</v>
      </c>
      <c r="K16" s="60">
        <v>17503028</v>
      </c>
      <c r="L16" s="60">
        <v>16437405</v>
      </c>
      <c r="M16" s="60">
        <v>16936283</v>
      </c>
      <c r="N16" s="60">
        <v>50876716</v>
      </c>
      <c r="O16" s="60">
        <v>16703069</v>
      </c>
      <c r="P16" s="60">
        <v>18754327</v>
      </c>
      <c r="Q16" s="60">
        <v>16141431</v>
      </c>
      <c r="R16" s="60">
        <v>51598827</v>
      </c>
      <c r="S16" s="60">
        <v>17667219</v>
      </c>
      <c r="T16" s="60">
        <v>17683724</v>
      </c>
      <c r="U16" s="60">
        <v>19136925</v>
      </c>
      <c r="V16" s="60">
        <v>54487868</v>
      </c>
      <c r="W16" s="60">
        <v>201963662</v>
      </c>
      <c r="X16" s="60">
        <v>191469942</v>
      </c>
      <c r="Y16" s="60">
        <v>10493720</v>
      </c>
      <c r="Z16" s="140">
        <v>5.48</v>
      </c>
      <c r="AA16" s="155">
        <v>191469942</v>
      </c>
    </row>
    <row r="17" spans="1:27" ht="13.5">
      <c r="A17" s="138" t="s">
        <v>86</v>
      </c>
      <c r="B17" s="136"/>
      <c r="C17" s="155">
        <v>1434262379</v>
      </c>
      <c r="D17" s="155"/>
      <c r="E17" s="156">
        <v>2888726019</v>
      </c>
      <c r="F17" s="60">
        <v>2877627887</v>
      </c>
      <c r="G17" s="60">
        <v>8345030</v>
      </c>
      <c r="H17" s="60">
        <v>137159405</v>
      </c>
      <c r="I17" s="60">
        <v>186087739</v>
      </c>
      <c r="J17" s="60">
        <v>331592174</v>
      </c>
      <c r="K17" s="60">
        <v>173844076</v>
      </c>
      <c r="L17" s="60">
        <v>180209579</v>
      </c>
      <c r="M17" s="60">
        <v>256189420</v>
      </c>
      <c r="N17" s="60">
        <v>610243075</v>
      </c>
      <c r="O17" s="60">
        <v>95515515</v>
      </c>
      <c r="P17" s="60">
        <v>127667869</v>
      </c>
      <c r="Q17" s="60">
        <v>149327014</v>
      </c>
      <c r="R17" s="60">
        <v>372510398</v>
      </c>
      <c r="S17" s="60">
        <v>142996423</v>
      </c>
      <c r="T17" s="60">
        <v>188307506</v>
      </c>
      <c r="U17" s="60">
        <v>787927441</v>
      </c>
      <c r="V17" s="60">
        <v>1119231370</v>
      </c>
      <c r="W17" s="60">
        <v>2433577017</v>
      </c>
      <c r="X17" s="60">
        <v>2877627887</v>
      </c>
      <c r="Y17" s="60">
        <v>-444050870</v>
      </c>
      <c r="Z17" s="140">
        <v>-15.43</v>
      </c>
      <c r="AA17" s="155">
        <v>2877627887</v>
      </c>
    </row>
    <row r="18" spans="1:27" ht="13.5">
      <c r="A18" s="138" t="s">
        <v>87</v>
      </c>
      <c r="B18" s="136"/>
      <c r="C18" s="155">
        <v>16428833</v>
      </c>
      <c r="D18" s="155"/>
      <c r="E18" s="156">
        <v>22556063</v>
      </c>
      <c r="F18" s="60">
        <v>36802790</v>
      </c>
      <c r="G18" s="60">
        <v>1877433</v>
      </c>
      <c r="H18" s="60">
        <v>3678491</v>
      </c>
      <c r="I18" s="60">
        <v>2287433</v>
      </c>
      <c r="J18" s="60">
        <v>7843357</v>
      </c>
      <c r="K18" s="60">
        <v>2468917</v>
      </c>
      <c r="L18" s="60">
        <v>2348725</v>
      </c>
      <c r="M18" s="60">
        <v>1110279</v>
      </c>
      <c r="N18" s="60">
        <v>5927921</v>
      </c>
      <c r="O18" s="60">
        <v>1286903</v>
      </c>
      <c r="P18" s="60">
        <v>4938006</v>
      </c>
      <c r="Q18" s="60">
        <v>3790091</v>
      </c>
      <c r="R18" s="60">
        <v>10015000</v>
      </c>
      <c r="S18" s="60">
        <v>2534142</v>
      </c>
      <c r="T18" s="60">
        <v>2668631</v>
      </c>
      <c r="U18" s="60">
        <v>1758338</v>
      </c>
      <c r="V18" s="60">
        <v>6961111</v>
      </c>
      <c r="W18" s="60">
        <v>30747389</v>
      </c>
      <c r="X18" s="60">
        <v>36802790</v>
      </c>
      <c r="Y18" s="60">
        <v>-6055401</v>
      </c>
      <c r="Z18" s="140">
        <v>-16.45</v>
      </c>
      <c r="AA18" s="155">
        <v>36802790</v>
      </c>
    </row>
    <row r="19" spans="1:27" ht="13.5">
      <c r="A19" s="135" t="s">
        <v>88</v>
      </c>
      <c r="B19" s="142"/>
      <c r="C19" s="153">
        <f aca="true" t="shared" si="3" ref="C19:Y19">SUM(C20:C23)</f>
        <v>12443005263</v>
      </c>
      <c r="D19" s="153">
        <f>SUM(D20:D23)</f>
        <v>0</v>
      </c>
      <c r="E19" s="154">
        <f t="shared" si="3"/>
        <v>13928025571</v>
      </c>
      <c r="F19" s="100">
        <f t="shared" si="3"/>
        <v>14083716174</v>
      </c>
      <c r="G19" s="100">
        <f t="shared" si="3"/>
        <v>1080605875</v>
      </c>
      <c r="H19" s="100">
        <f t="shared" si="3"/>
        <v>1139035627</v>
      </c>
      <c r="I19" s="100">
        <f t="shared" si="3"/>
        <v>1139877721</v>
      </c>
      <c r="J19" s="100">
        <f t="shared" si="3"/>
        <v>3359519223</v>
      </c>
      <c r="K19" s="100">
        <f t="shared" si="3"/>
        <v>1095838661</v>
      </c>
      <c r="L19" s="100">
        <f t="shared" si="3"/>
        <v>1069374855</v>
      </c>
      <c r="M19" s="100">
        <f t="shared" si="3"/>
        <v>1102505820</v>
      </c>
      <c r="N19" s="100">
        <f t="shared" si="3"/>
        <v>3267719336</v>
      </c>
      <c r="O19" s="100">
        <f t="shared" si="3"/>
        <v>1190460414</v>
      </c>
      <c r="P19" s="100">
        <f t="shared" si="3"/>
        <v>1130498194</v>
      </c>
      <c r="Q19" s="100">
        <f t="shared" si="3"/>
        <v>1131701681</v>
      </c>
      <c r="R19" s="100">
        <f t="shared" si="3"/>
        <v>3452660289</v>
      </c>
      <c r="S19" s="100">
        <f t="shared" si="3"/>
        <v>1161519622</v>
      </c>
      <c r="T19" s="100">
        <f t="shared" si="3"/>
        <v>1163873583</v>
      </c>
      <c r="U19" s="100">
        <f t="shared" si="3"/>
        <v>1182375180</v>
      </c>
      <c r="V19" s="100">
        <f t="shared" si="3"/>
        <v>3507768385</v>
      </c>
      <c r="W19" s="100">
        <f t="shared" si="3"/>
        <v>13587667233</v>
      </c>
      <c r="X19" s="100">
        <f t="shared" si="3"/>
        <v>14083716174</v>
      </c>
      <c r="Y19" s="100">
        <f t="shared" si="3"/>
        <v>-496048941</v>
      </c>
      <c r="Z19" s="137">
        <f>+IF(X19&lt;&gt;0,+(Y19/X19)*100,0)</f>
        <v>-3.5221452553535393</v>
      </c>
      <c r="AA19" s="153">
        <f>SUM(AA20:AA23)</f>
        <v>14083716174</v>
      </c>
    </row>
    <row r="20" spans="1:27" ht="13.5">
      <c r="A20" s="138" t="s">
        <v>89</v>
      </c>
      <c r="B20" s="136"/>
      <c r="C20" s="155">
        <v>8238996766</v>
      </c>
      <c r="D20" s="155"/>
      <c r="E20" s="156">
        <v>9238567284</v>
      </c>
      <c r="F20" s="60">
        <v>9382333681</v>
      </c>
      <c r="G20" s="60">
        <v>787610787</v>
      </c>
      <c r="H20" s="60">
        <v>841954378</v>
      </c>
      <c r="I20" s="60">
        <v>802499528</v>
      </c>
      <c r="J20" s="60">
        <v>2432064693</v>
      </c>
      <c r="K20" s="60">
        <v>760664870</v>
      </c>
      <c r="L20" s="60">
        <v>701969996</v>
      </c>
      <c r="M20" s="60">
        <v>707789912</v>
      </c>
      <c r="N20" s="60">
        <v>2170424778</v>
      </c>
      <c r="O20" s="60">
        <v>733275005</v>
      </c>
      <c r="P20" s="60">
        <v>674192871</v>
      </c>
      <c r="Q20" s="60">
        <v>733199284</v>
      </c>
      <c r="R20" s="60">
        <v>2140667160</v>
      </c>
      <c r="S20" s="60">
        <v>720217169</v>
      </c>
      <c r="T20" s="60">
        <v>823095848</v>
      </c>
      <c r="U20" s="60">
        <v>800047238</v>
      </c>
      <c r="V20" s="60">
        <v>2343360255</v>
      </c>
      <c r="W20" s="60">
        <v>9086516886</v>
      </c>
      <c r="X20" s="60">
        <v>9382333681</v>
      </c>
      <c r="Y20" s="60">
        <v>-295816795</v>
      </c>
      <c r="Z20" s="140">
        <v>-3.15</v>
      </c>
      <c r="AA20" s="155">
        <v>9382333681</v>
      </c>
    </row>
    <row r="21" spans="1:27" ht="13.5">
      <c r="A21" s="138" t="s">
        <v>90</v>
      </c>
      <c r="B21" s="136"/>
      <c r="C21" s="155">
        <v>2048751911</v>
      </c>
      <c r="D21" s="155"/>
      <c r="E21" s="156">
        <v>2312228918</v>
      </c>
      <c r="F21" s="60">
        <v>2315736938</v>
      </c>
      <c r="G21" s="60">
        <v>136646514</v>
      </c>
      <c r="H21" s="60">
        <v>127787983</v>
      </c>
      <c r="I21" s="60">
        <v>158195101</v>
      </c>
      <c r="J21" s="60">
        <v>422629598</v>
      </c>
      <c r="K21" s="60">
        <v>154991452</v>
      </c>
      <c r="L21" s="60">
        <v>180280041</v>
      </c>
      <c r="M21" s="60">
        <v>211011125</v>
      </c>
      <c r="N21" s="60">
        <v>546282618</v>
      </c>
      <c r="O21" s="60">
        <v>253544431</v>
      </c>
      <c r="P21" s="60">
        <v>249482482</v>
      </c>
      <c r="Q21" s="60">
        <v>202849187</v>
      </c>
      <c r="R21" s="60">
        <v>705876100</v>
      </c>
      <c r="S21" s="60">
        <v>227989882</v>
      </c>
      <c r="T21" s="60">
        <v>149174061</v>
      </c>
      <c r="U21" s="60">
        <v>175167185</v>
      </c>
      <c r="V21" s="60">
        <v>552331128</v>
      </c>
      <c r="W21" s="60">
        <v>2227119444</v>
      </c>
      <c r="X21" s="60">
        <v>2315736938</v>
      </c>
      <c r="Y21" s="60">
        <v>-88617494</v>
      </c>
      <c r="Z21" s="140">
        <v>-3.83</v>
      </c>
      <c r="AA21" s="155">
        <v>2315736938</v>
      </c>
    </row>
    <row r="22" spans="1:27" ht="13.5">
      <c r="A22" s="138" t="s">
        <v>91</v>
      </c>
      <c r="B22" s="136"/>
      <c r="C22" s="157">
        <v>1267943594</v>
      </c>
      <c r="D22" s="157"/>
      <c r="E22" s="158">
        <v>1399899659</v>
      </c>
      <c r="F22" s="159">
        <v>1393820146</v>
      </c>
      <c r="G22" s="159">
        <v>79815641</v>
      </c>
      <c r="H22" s="159">
        <v>81644686</v>
      </c>
      <c r="I22" s="159">
        <v>95437858</v>
      </c>
      <c r="J22" s="159">
        <v>256898185</v>
      </c>
      <c r="K22" s="159">
        <v>95858530</v>
      </c>
      <c r="L22" s="159">
        <v>109328027</v>
      </c>
      <c r="M22" s="159">
        <v>113817519</v>
      </c>
      <c r="N22" s="159">
        <v>319004076</v>
      </c>
      <c r="O22" s="159">
        <v>127367772</v>
      </c>
      <c r="P22" s="159">
        <v>130039687</v>
      </c>
      <c r="Q22" s="159">
        <v>119738048</v>
      </c>
      <c r="R22" s="159">
        <v>377145507</v>
      </c>
      <c r="S22" s="159">
        <v>125355625</v>
      </c>
      <c r="T22" s="159">
        <v>112783940</v>
      </c>
      <c r="U22" s="159">
        <v>118810890</v>
      </c>
      <c r="V22" s="159">
        <v>356950455</v>
      </c>
      <c r="W22" s="159">
        <v>1309998223</v>
      </c>
      <c r="X22" s="159">
        <v>1393820146</v>
      </c>
      <c r="Y22" s="159">
        <v>-83821923</v>
      </c>
      <c r="Z22" s="141">
        <v>-6.01</v>
      </c>
      <c r="AA22" s="157">
        <v>1393820146</v>
      </c>
    </row>
    <row r="23" spans="1:27" ht="13.5">
      <c r="A23" s="138" t="s">
        <v>92</v>
      </c>
      <c r="B23" s="136"/>
      <c r="C23" s="155">
        <v>887312992</v>
      </c>
      <c r="D23" s="155"/>
      <c r="E23" s="156">
        <v>977329710</v>
      </c>
      <c r="F23" s="60">
        <v>991825409</v>
      </c>
      <c r="G23" s="60">
        <v>76532933</v>
      </c>
      <c r="H23" s="60">
        <v>87648580</v>
      </c>
      <c r="I23" s="60">
        <v>83745234</v>
      </c>
      <c r="J23" s="60">
        <v>247926747</v>
      </c>
      <c r="K23" s="60">
        <v>84323809</v>
      </c>
      <c r="L23" s="60">
        <v>77796791</v>
      </c>
      <c r="M23" s="60">
        <v>69887264</v>
      </c>
      <c r="N23" s="60">
        <v>232007864</v>
      </c>
      <c r="O23" s="60">
        <v>76273206</v>
      </c>
      <c r="P23" s="60">
        <v>76783154</v>
      </c>
      <c r="Q23" s="60">
        <v>75915162</v>
      </c>
      <c r="R23" s="60">
        <v>228971522</v>
      </c>
      <c r="S23" s="60">
        <v>87956946</v>
      </c>
      <c r="T23" s="60">
        <v>78819734</v>
      </c>
      <c r="U23" s="60">
        <v>88349867</v>
      </c>
      <c r="V23" s="60">
        <v>255126547</v>
      </c>
      <c r="W23" s="60">
        <v>964032680</v>
      </c>
      <c r="X23" s="60">
        <v>991825409</v>
      </c>
      <c r="Y23" s="60">
        <v>-27792729</v>
      </c>
      <c r="Z23" s="140">
        <v>-2.8</v>
      </c>
      <c r="AA23" s="155">
        <v>991825409</v>
      </c>
    </row>
    <row r="24" spans="1:27" ht="13.5">
      <c r="A24" s="135" t="s">
        <v>93</v>
      </c>
      <c r="B24" s="142" t="s">
        <v>94</v>
      </c>
      <c r="C24" s="153">
        <v>4571675</v>
      </c>
      <c r="D24" s="153"/>
      <c r="E24" s="154">
        <v>7652296</v>
      </c>
      <c r="F24" s="100">
        <v>5102849</v>
      </c>
      <c r="G24" s="100">
        <v>10390</v>
      </c>
      <c r="H24" s="100">
        <v>2532</v>
      </c>
      <c r="I24" s="100">
        <v>25876</v>
      </c>
      <c r="J24" s="100">
        <v>38798</v>
      </c>
      <c r="K24" s="100">
        <v>4696</v>
      </c>
      <c r="L24" s="100">
        <v>2766</v>
      </c>
      <c r="M24" s="100">
        <v>-3469</v>
      </c>
      <c r="N24" s="100">
        <v>3993</v>
      </c>
      <c r="O24" s="100">
        <v>8776</v>
      </c>
      <c r="P24" s="100">
        <v>22207</v>
      </c>
      <c r="Q24" s="100">
        <v>289085</v>
      </c>
      <c r="R24" s="100">
        <v>320068</v>
      </c>
      <c r="S24" s="100">
        <v>123993</v>
      </c>
      <c r="T24" s="100">
        <v>418358</v>
      </c>
      <c r="U24" s="100">
        <v>480711</v>
      </c>
      <c r="V24" s="100">
        <v>1023062</v>
      </c>
      <c r="W24" s="100">
        <v>1385921</v>
      </c>
      <c r="X24" s="100">
        <v>5102849</v>
      </c>
      <c r="Y24" s="100">
        <v>-3716928</v>
      </c>
      <c r="Z24" s="137">
        <v>-72.84</v>
      </c>
      <c r="AA24" s="153">
        <v>5102849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23688666907</v>
      </c>
      <c r="D25" s="168">
        <f>+D5+D9+D15+D19+D24</f>
        <v>0</v>
      </c>
      <c r="E25" s="169">
        <f t="shared" si="4"/>
        <v>27236484656</v>
      </c>
      <c r="F25" s="73">
        <f t="shared" si="4"/>
        <v>27635438674</v>
      </c>
      <c r="G25" s="73">
        <f t="shared" si="4"/>
        <v>2076870723</v>
      </c>
      <c r="H25" s="73">
        <f t="shared" si="4"/>
        <v>2444906654</v>
      </c>
      <c r="I25" s="73">
        <f t="shared" si="4"/>
        <v>1916336536</v>
      </c>
      <c r="J25" s="73">
        <f t="shared" si="4"/>
        <v>6438113913</v>
      </c>
      <c r="K25" s="73">
        <f t="shared" si="4"/>
        <v>1833301550</v>
      </c>
      <c r="L25" s="73">
        <f t="shared" si="4"/>
        <v>1883522474</v>
      </c>
      <c r="M25" s="73">
        <f t="shared" si="4"/>
        <v>2992150176</v>
      </c>
      <c r="N25" s="73">
        <f t="shared" si="4"/>
        <v>6708974200</v>
      </c>
      <c r="O25" s="73">
        <f t="shared" si="4"/>
        <v>1875084766</v>
      </c>
      <c r="P25" s="73">
        <f t="shared" si="4"/>
        <v>1905091399</v>
      </c>
      <c r="Q25" s="73">
        <f t="shared" si="4"/>
        <v>2452990782</v>
      </c>
      <c r="R25" s="73">
        <f t="shared" si="4"/>
        <v>6233166947</v>
      </c>
      <c r="S25" s="73">
        <f t="shared" si="4"/>
        <v>2281880497</v>
      </c>
      <c r="T25" s="73">
        <f t="shared" si="4"/>
        <v>2016485490</v>
      </c>
      <c r="U25" s="73">
        <f t="shared" si="4"/>
        <v>3113739071</v>
      </c>
      <c r="V25" s="73">
        <f t="shared" si="4"/>
        <v>7412105058</v>
      </c>
      <c r="W25" s="73">
        <f t="shared" si="4"/>
        <v>26792360118</v>
      </c>
      <c r="X25" s="73">
        <f t="shared" si="4"/>
        <v>27635438674</v>
      </c>
      <c r="Y25" s="73">
        <f t="shared" si="4"/>
        <v>-843078556</v>
      </c>
      <c r="Z25" s="170">
        <f>+IF(X25&lt;&gt;0,+(Y25/X25)*100,0)</f>
        <v>-3.050715300543378</v>
      </c>
      <c r="AA25" s="168">
        <f>+AA5+AA9+AA15+AA19+AA24</f>
        <v>27635438674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4190367550</v>
      </c>
      <c r="D28" s="153">
        <f>SUM(D29:D31)</f>
        <v>0</v>
      </c>
      <c r="E28" s="154">
        <f t="shared" si="5"/>
        <v>4850553925</v>
      </c>
      <c r="F28" s="100">
        <f t="shared" si="5"/>
        <v>4803614155</v>
      </c>
      <c r="G28" s="100">
        <f t="shared" si="5"/>
        <v>341675302</v>
      </c>
      <c r="H28" s="100">
        <f t="shared" si="5"/>
        <v>337212914</v>
      </c>
      <c r="I28" s="100">
        <f t="shared" si="5"/>
        <v>379595163</v>
      </c>
      <c r="J28" s="100">
        <f t="shared" si="5"/>
        <v>1058483379</v>
      </c>
      <c r="K28" s="100">
        <f t="shared" si="5"/>
        <v>347086827</v>
      </c>
      <c r="L28" s="100">
        <f t="shared" si="5"/>
        <v>416663066</v>
      </c>
      <c r="M28" s="100">
        <f t="shared" si="5"/>
        <v>352636506</v>
      </c>
      <c r="N28" s="100">
        <f t="shared" si="5"/>
        <v>1116386399</v>
      </c>
      <c r="O28" s="100">
        <f t="shared" si="5"/>
        <v>328505920</v>
      </c>
      <c r="P28" s="100">
        <f t="shared" si="5"/>
        <v>347392100</v>
      </c>
      <c r="Q28" s="100">
        <f t="shared" si="5"/>
        <v>418212299</v>
      </c>
      <c r="R28" s="100">
        <f t="shared" si="5"/>
        <v>1094110319</v>
      </c>
      <c r="S28" s="100">
        <f t="shared" si="5"/>
        <v>401043061</v>
      </c>
      <c r="T28" s="100">
        <f t="shared" si="5"/>
        <v>368222710</v>
      </c>
      <c r="U28" s="100">
        <f t="shared" si="5"/>
        <v>380896245</v>
      </c>
      <c r="V28" s="100">
        <f t="shared" si="5"/>
        <v>1150162016</v>
      </c>
      <c r="W28" s="100">
        <f t="shared" si="5"/>
        <v>4419142113</v>
      </c>
      <c r="X28" s="100">
        <f t="shared" si="5"/>
        <v>4803614155</v>
      </c>
      <c r="Y28" s="100">
        <f t="shared" si="5"/>
        <v>-384472042</v>
      </c>
      <c r="Z28" s="137">
        <f>+IF(X28&lt;&gt;0,+(Y28/X28)*100,0)</f>
        <v>-8.003807749625553</v>
      </c>
      <c r="AA28" s="153">
        <f>SUM(AA29:AA31)</f>
        <v>4803614155</v>
      </c>
    </row>
    <row r="29" spans="1:27" ht="13.5">
      <c r="A29" s="138" t="s">
        <v>75</v>
      </c>
      <c r="B29" s="136"/>
      <c r="C29" s="155">
        <v>264327007</v>
      </c>
      <c r="D29" s="155"/>
      <c r="E29" s="156">
        <v>390329438</v>
      </c>
      <c r="F29" s="60">
        <v>343262327</v>
      </c>
      <c r="G29" s="60">
        <v>19331760</v>
      </c>
      <c r="H29" s="60">
        <v>30156006</v>
      </c>
      <c r="I29" s="60">
        <v>23387386</v>
      </c>
      <c r="J29" s="60">
        <v>72875152</v>
      </c>
      <c r="K29" s="60">
        <v>21273206</v>
      </c>
      <c r="L29" s="60">
        <v>28550256</v>
      </c>
      <c r="M29" s="60">
        <v>22219113</v>
      </c>
      <c r="N29" s="60">
        <v>72042575</v>
      </c>
      <c r="O29" s="60">
        <v>22351152</v>
      </c>
      <c r="P29" s="60">
        <v>24644731</v>
      </c>
      <c r="Q29" s="60">
        <v>26343946</v>
      </c>
      <c r="R29" s="60">
        <v>73339829</v>
      </c>
      <c r="S29" s="60">
        <v>26770188</v>
      </c>
      <c r="T29" s="60">
        <v>24452904</v>
      </c>
      <c r="U29" s="60">
        <v>28675060</v>
      </c>
      <c r="V29" s="60">
        <v>79898152</v>
      </c>
      <c r="W29" s="60">
        <v>298155708</v>
      </c>
      <c r="X29" s="60">
        <v>343262327</v>
      </c>
      <c r="Y29" s="60">
        <v>-45106619</v>
      </c>
      <c r="Z29" s="140">
        <v>-13.14</v>
      </c>
      <c r="AA29" s="155">
        <v>343262327</v>
      </c>
    </row>
    <row r="30" spans="1:27" ht="13.5">
      <c r="A30" s="138" t="s">
        <v>76</v>
      </c>
      <c r="B30" s="136"/>
      <c r="C30" s="157">
        <v>1660095589</v>
      </c>
      <c r="D30" s="157"/>
      <c r="E30" s="158">
        <v>2177021541</v>
      </c>
      <c r="F30" s="159">
        <v>2124299473</v>
      </c>
      <c r="G30" s="159">
        <v>134620035</v>
      </c>
      <c r="H30" s="159">
        <v>148326073</v>
      </c>
      <c r="I30" s="159">
        <v>158476672</v>
      </c>
      <c r="J30" s="159">
        <v>441422780</v>
      </c>
      <c r="K30" s="159">
        <v>152110870</v>
      </c>
      <c r="L30" s="159">
        <v>173152456</v>
      </c>
      <c r="M30" s="159">
        <v>153378704</v>
      </c>
      <c r="N30" s="159">
        <v>478642030</v>
      </c>
      <c r="O30" s="159">
        <v>146612835</v>
      </c>
      <c r="P30" s="159">
        <v>147130497</v>
      </c>
      <c r="Q30" s="159">
        <v>183762292</v>
      </c>
      <c r="R30" s="159">
        <v>477505624</v>
      </c>
      <c r="S30" s="159">
        <v>163555419</v>
      </c>
      <c r="T30" s="159">
        <v>166813158</v>
      </c>
      <c r="U30" s="159">
        <v>143789306</v>
      </c>
      <c r="V30" s="159">
        <v>474157883</v>
      </c>
      <c r="W30" s="159">
        <v>1871728317</v>
      </c>
      <c r="X30" s="159">
        <v>2124299473</v>
      </c>
      <c r="Y30" s="159">
        <v>-252571156</v>
      </c>
      <c r="Z30" s="141">
        <v>-11.89</v>
      </c>
      <c r="AA30" s="157">
        <v>2124299473</v>
      </c>
    </row>
    <row r="31" spans="1:27" ht="13.5">
      <c r="A31" s="138" t="s">
        <v>77</v>
      </c>
      <c r="B31" s="136"/>
      <c r="C31" s="155">
        <v>2265944954</v>
      </c>
      <c r="D31" s="155"/>
      <c r="E31" s="156">
        <v>2283202946</v>
      </c>
      <c r="F31" s="60">
        <v>2336052355</v>
      </c>
      <c r="G31" s="60">
        <v>187723507</v>
      </c>
      <c r="H31" s="60">
        <v>158730835</v>
      </c>
      <c r="I31" s="60">
        <v>197731105</v>
      </c>
      <c r="J31" s="60">
        <v>544185447</v>
      </c>
      <c r="K31" s="60">
        <v>173702751</v>
      </c>
      <c r="L31" s="60">
        <v>214960354</v>
      </c>
      <c r="M31" s="60">
        <v>177038689</v>
      </c>
      <c r="N31" s="60">
        <v>565701794</v>
      </c>
      <c r="O31" s="60">
        <v>159541933</v>
      </c>
      <c r="P31" s="60">
        <v>175616872</v>
      </c>
      <c r="Q31" s="60">
        <v>208106061</v>
      </c>
      <c r="R31" s="60">
        <v>543264866</v>
      </c>
      <c r="S31" s="60">
        <v>210717454</v>
      </c>
      <c r="T31" s="60">
        <v>176956648</v>
      </c>
      <c r="U31" s="60">
        <v>208431879</v>
      </c>
      <c r="V31" s="60">
        <v>596105981</v>
      </c>
      <c r="W31" s="60">
        <v>2249258088</v>
      </c>
      <c r="X31" s="60">
        <v>2336052355</v>
      </c>
      <c r="Y31" s="60">
        <v>-86794267</v>
      </c>
      <c r="Z31" s="140">
        <v>-3.72</v>
      </c>
      <c r="AA31" s="155">
        <v>2336052355</v>
      </c>
    </row>
    <row r="32" spans="1:27" ht="13.5">
      <c r="A32" s="135" t="s">
        <v>78</v>
      </c>
      <c r="B32" s="136"/>
      <c r="C32" s="153">
        <f aca="true" t="shared" si="6" ref="C32:Y32">SUM(C33:C37)</f>
        <v>4044153252</v>
      </c>
      <c r="D32" s="153">
        <f>SUM(D33:D37)</f>
        <v>0</v>
      </c>
      <c r="E32" s="154">
        <f t="shared" si="6"/>
        <v>4525131768</v>
      </c>
      <c r="F32" s="100">
        <f t="shared" si="6"/>
        <v>4726752807</v>
      </c>
      <c r="G32" s="100">
        <f t="shared" si="6"/>
        <v>242074035</v>
      </c>
      <c r="H32" s="100">
        <f t="shared" si="6"/>
        <v>288784738</v>
      </c>
      <c r="I32" s="100">
        <f t="shared" si="6"/>
        <v>352310062</v>
      </c>
      <c r="J32" s="100">
        <f t="shared" si="6"/>
        <v>883168835</v>
      </c>
      <c r="K32" s="100">
        <f t="shared" si="6"/>
        <v>347442252</v>
      </c>
      <c r="L32" s="100">
        <f t="shared" si="6"/>
        <v>449929781</v>
      </c>
      <c r="M32" s="100">
        <f t="shared" si="6"/>
        <v>374337659</v>
      </c>
      <c r="N32" s="100">
        <f t="shared" si="6"/>
        <v>1171709692</v>
      </c>
      <c r="O32" s="100">
        <f t="shared" si="6"/>
        <v>320009340</v>
      </c>
      <c r="P32" s="100">
        <f t="shared" si="6"/>
        <v>372636857</v>
      </c>
      <c r="Q32" s="100">
        <f t="shared" si="6"/>
        <v>444885360</v>
      </c>
      <c r="R32" s="100">
        <f t="shared" si="6"/>
        <v>1137531557</v>
      </c>
      <c r="S32" s="100">
        <f t="shared" si="6"/>
        <v>392002332</v>
      </c>
      <c r="T32" s="100">
        <f t="shared" si="6"/>
        <v>436527720</v>
      </c>
      <c r="U32" s="100">
        <f t="shared" si="6"/>
        <v>480936335</v>
      </c>
      <c r="V32" s="100">
        <f t="shared" si="6"/>
        <v>1309466387</v>
      </c>
      <c r="W32" s="100">
        <f t="shared" si="6"/>
        <v>4501876471</v>
      </c>
      <c r="X32" s="100">
        <f t="shared" si="6"/>
        <v>4726752807</v>
      </c>
      <c r="Y32" s="100">
        <f t="shared" si="6"/>
        <v>-224876336</v>
      </c>
      <c r="Z32" s="137">
        <f>+IF(X32&lt;&gt;0,+(Y32/X32)*100,0)</f>
        <v>-4.757522662640056</v>
      </c>
      <c r="AA32" s="153">
        <f>SUM(AA33:AA37)</f>
        <v>4726752807</v>
      </c>
    </row>
    <row r="33" spans="1:27" ht="13.5">
      <c r="A33" s="138" t="s">
        <v>79</v>
      </c>
      <c r="B33" s="136"/>
      <c r="C33" s="155">
        <v>452558241</v>
      </c>
      <c r="D33" s="155"/>
      <c r="E33" s="156">
        <v>466224539</v>
      </c>
      <c r="F33" s="60">
        <v>510621316</v>
      </c>
      <c r="G33" s="60">
        <v>26905290</v>
      </c>
      <c r="H33" s="60">
        <v>31959381</v>
      </c>
      <c r="I33" s="60">
        <v>37333659</v>
      </c>
      <c r="J33" s="60">
        <v>96198330</v>
      </c>
      <c r="K33" s="60">
        <v>37836754</v>
      </c>
      <c r="L33" s="60">
        <v>51217237</v>
      </c>
      <c r="M33" s="60">
        <v>37006549</v>
      </c>
      <c r="N33" s="60">
        <v>126060540</v>
      </c>
      <c r="O33" s="60">
        <v>36515552</v>
      </c>
      <c r="P33" s="60">
        <v>39378687</v>
      </c>
      <c r="Q33" s="60">
        <v>52790248</v>
      </c>
      <c r="R33" s="60">
        <v>128684487</v>
      </c>
      <c r="S33" s="60">
        <v>45922741</v>
      </c>
      <c r="T33" s="60">
        <v>55094207</v>
      </c>
      <c r="U33" s="60">
        <v>58995099</v>
      </c>
      <c r="V33" s="60">
        <v>160012047</v>
      </c>
      <c r="W33" s="60">
        <v>510955404</v>
      </c>
      <c r="X33" s="60">
        <v>510621316</v>
      </c>
      <c r="Y33" s="60">
        <v>334088</v>
      </c>
      <c r="Z33" s="140">
        <v>0.07</v>
      </c>
      <c r="AA33" s="155">
        <v>510621316</v>
      </c>
    </row>
    <row r="34" spans="1:27" ht="13.5">
      <c r="A34" s="138" t="s">
        <v>80</v>
      </c>
      <c r="B34" s="136"/>
      <c r="C34" s="155">
        <v>1035895243</v>
      </c>
      <c r="D34" s="155"/>
      <c r="E34" s="156">
        <v>1146912550</v>
      </c>
      <c r="F34" s="60">
        <v>1171514679</v>
      </c>
      <c r="G34" s="60">
        <v>56377038</v>
      </c>
      <c r="H34" s="60">
        <v>70052819</v>
      </c>
      <c r="I34" s="60">
        <v>80092538</v>
      </c>
      <c r="J34" s="60">
        <v>206522395</v>
      </c>
      <c r="K34" s="60">
        <v>87096853</v>
      </c>
      <c r="L34" s="60">
        <v>114583604</v>
      </c>
      <c r="M34" s="60">
        <v>92174527</v>
      </c>
      <c r="N34" s="60">
        <v>293854984</v>
      </c>
      <c r="O34" s="60">
        <v>89061747</v>
      </c>
      <c r="P34" s="60">
        <v>94512129</v>
      </c>
      <c r="Q34" s="60">
        <v>108856596</v>
      </c>
      <c r="R34" s="60">
        <v>292430472</v>
      </c>
      <c r="S34" s="60">
        <v>103427463</v>
      </c>
      <c r="T34" s="60">
        <v>114560813</v>
      </c>
      <c r="U34" s="60">
        <v>125086309</v>
      </c>
      <c r="V34" s="60">
        <v>343074585</v>
      </c>
      <c r="W34" s="60">
        <v>1135882436</v>
      </c>
      <c r="X34" s="60">
        <v>1171514679</v>
      </c>
      <c r="Y34" s="60">
        <v>-35632243</v>
      </c>
      <c r="Z34" s="140">
        <v>-3.04</v>
      </c>
      <c r="AA34" s="155">
        <v>1171514679</v>
      </c>
    </row>
    <row r="35" spans="1:27" ht="13.5">
      <c r="A35" s="138" t="s">
        <v>81</v>
      </c>
      <c r="B35" s="136"/>
      <c r="C35" s="155">
        <v>1266129619</v>
      </c>
      <c r="D35" s="155"/>
      <c r="E35" s="156">
        <v>1410249105</v>
      </c>
      <c r="F35" s="60">
        <v>1433581612</v>
      </c>
      <c r="G35" s="60">
        <v>78991117</v>
      </c>
      <c r="H35" s="60">
        <v>95353820</v>
      </c>
      <c r="I35" s="60">
        <v>114782882</v>
      </c>
      <c r="J35" s="60">
        <v>289127819</v>
      </c>
      <c r="K35" s="60">
        <v>105484788</v>
      </c>
      <c r="L35" s="60">
        <v>150932557</v>
      </c>
      <c r="M35" s="60">
        <v>104488761</v>
      </c>
      <c r="N35" s="60">
        <v>360906106</v>
      </c>
      <c r="O35" s="60">
        <v>109915145</v>
      </c>
      <c r="P35" s="60">
        <v>113872861</v>
      </c>
      <c r="Q35" s="60">
        <v>122299030</v>
      </c>
      <c r="R35" s="60">
        <v>346087036</v>
      </c>
      <c r="S35" s="60">
        <v>116639241</v>
      </c>
      <c r="T35" s="60">
        <v>137522898</v>
      </c>
      <c r="U35" s="60">
        <v>118974398</v>
      </c>
      <c r="V35" s="60">
        <v>373136537</v>
      </c>
      <c r="W35" s="60">
        <v>1369257498</v>
      </c>
      <c r="X35" s="60">
        <v>1433581612</v>
      </c>
      <c r="Y35" s="60">
        <v>-64324114</v>
      </c>
      <c r="Z35" s="140">
        <v>-4.49</v>
      </c>
      <c r="AA35" s="155">
        <v>1433581612</v>
      </c>
    </row>
    <row r="36" spans="1:27" ht="13.5">
      <c r="A36" s="138" t="s">
        <v>82</v>
      </c>
      <c r="B36" s="136"/>
      <c r="C36" s="155">
        <v>678350244</v>
      </c>
      <c r="D36" s="155"/>
      <c r="E36" s="156">
        <v>806323084</v>
      </c>
      <c r="F36" s="60">
        <v>920341591</v>
      </c>
      <c r="G36" s="60">
        <v>44672217</v>
      </c>
      <c r="H36" s="60">
        <v>44973612</v>
      </c>
      <c r="I36" s="60">
        <v>58677505</v>
      </c>
      <c r="J36" s="60">
        <v>148323334</v>
      </c>
      <c r="K36" s="60">
        <v>63651211</v>
      </c>
      <c r="L36" s="60">
        <v>66274842</v>
      </c>
      <c r="M36" s="60">
        <v>83284850</v>
      </c>
      <c r="N36" s="60">
        <v>213210903</v>
      </c>
      <c r="O36" s="60">
        <v>42894116</v>
      </c>
      <c r="P36" s="60">
        <v>81433128</v>
      </c>
      <c r="Q36" s="60">
        <v>83500532</v>
      </c>
      <c r="R36" s="60">
        <v>207827776</v>
      </c>
      <c r="S36" s="60">
        <v>77137706</v>
      </c>
      <c r="T36" s="60">
        <v>70650639</v>
      </c>
      <c r="U36" s="60">
        <v>113541659</v>
      </c>
      <c r="V36" s="60">
        <v>261330004</v>
      </c>
      <c r="W36" s="60">
        <v>830692017</v>
      </c>
      <c r="X36" s="60">
        <v>920341591</v>
      </c>
      <c r="Y36" s="60">
        <v>-89649574</v>
      </c>
      <c r="Z36" s="140">
        <v>-9.74</v>
      </c>
      <c r="AA36" s="155">
        <v>920341591</v>
      </c>
    </row>
    <row r="37" spans="1:27" ht="13.5">
      <c r="A37" s="138" t="s">
        <v>83</v>
      </c>
      <c r="B37" s="136"/>
      <c r="C37" s="157">
        <v>611219905</v>
      </c>
      <c r="D37" s="157"/>
      <c r="E37" s="158">
        <v>695422490</v>
      </c>
      <c r="F37" s="159">
        <v>690693609</v>
      </c>
      <c r="G37" s="159">
        <v>35128373</v>
      </c>
      <c r="H37" s="159">
        <v>46445106</v>
      </c>
      <c r="I37" s="159">
        <v>61423478</v>
      </c>
      <c r="J37" s="159">
        <v>142996957</v>
      </c>
      <c r="K37" s="159">
        <v>53372646</v>
      </c>
      <c r="L37" s="159">
        <v>66921541</v>
      </c>
      <c r="M37" s="159">
        <v>57382972</v>
      </c>
      <c r="N37" s="159">
        <v>177677159</v>
      </c>
      <c r="O37" s="159">
        <v>41622780</v>
      </c>
      <c r="P37" s="159">
        <v>43440052</v>
      </c>
      <c r="Q37" s="159">
        <v>77438954</v>
      </c>
      <c r="R37" s="159">
        <v>162501786</v>
      </c>
      <c r="S37" s="159">
        <v>48875181</v>
      </c>
      <c r="T37" s="159">
        <v>58699163</v>
      </c>
      <c r="U37" s="159">
        <v>64338870</v>
      </c>
      <c r="V37" s="159">
        <v>171913214</v>
      </c>
      <c r="W37" s="159">
        <v>655089116</v>
      </c>
      <c r="X37" s="159">
        <v>690693609</v>
      </c>
      <c r="Y37" s="159">
        <v>-35604493</v>
      </c>
      <c r="Z37" s="141">
        <v>-5.15</v>
      </c>
      <c r="AA37" s="157">
        <v>690693609</v>
      </c>
    </row>
    <row r="38" spans="1:27" ht="13.5">
      <c r="A38" s="135" t="s">
        <v>84</v>
      </c>
      <c r="B38" s="142"/>
      <c r="C38" s="153">
        <f aca="true" t="shared" si="7" ref="C38:Y38">SUM(C39:C41)</f>
        <v>1904736643</v>
      </c>
      <c r="D38" s="153">
        <f>SUM(D39:D41)</f>
        <v>0</v>
      </c>
      <c r="E38" s="154">
        <f t="shared" si="7"/>
        <v>2572322115</v>
      </c>
      <c r="F38" s="100">
        <f t="shared" si="7"/>
        <v>2422724740</v>
      </c>
      <c r="G38" s="100">
        <f t="shared" si="7"/>
        <v>102363738</v>
      </c>
      <c r="H38" s="100">
        <f t="shared" si="7"/>
        <v>108268877</v>
      </c>
      <c r="I38" s="100">
        <f t="shared" si="7"/>
        <v>202592988</v>
      </c>
      <c r="J38" s="100">
        <f t="shared" si="7"/>
        <v>413225603</v>
      </c>
      <c r="K38" s="100">
        <f t="shared" si="7"/>
        <v>173588912</v>
      </c>
      <c r="L38" s="100">
        <f t="shared" si="7"/>
        <v>217746753</v>
      </c>
      <c r="M38" s="100">
        <f t="shared" si="7"/>
        <v>217287984</v>
      </c>
      <c r="N38" s="100">
        <f t="shared" si="7"/>
        <v>608623649</v>
      </c>
      <c r="O38" s="100">
        <f t="shared" si="7"/>
        <v>136691765</v>
      </c>
      <c r="P38" s="100">
        <f t="shared" si="7"/>
        <v>167795514</v>
      </c>
      <c r="Q38" s="100">
        <f t="shared" si="7"/>
        <v>190004742</v>
      </c>
      <c r="R38" s="100">
        <f t="shared" si="7"/>
        <v>494492021</v>
      </c>
      <c r="S38" s="100">
        <f t="shared" si="7"/>
        <v>213176562</v>
      </c>
      <c r="T38" s="100">
        <f t="shared" si="7"/>
        <v>212897278</v>
      </c>
      <c r="U38" s="100">
        <f t="shared" si="7"/>
        <v>228859754</v>
      </c>
      <c r="V38" s="100">
        <f t="shared" si="7"/>
        <v>654933594</v>
      </c>
      <c r="W38" s="100">
        <f t="shared" si="7"/>
        <v>2171274867</v>
      </c>
      <c r="X38" s="100">
        <f t="shared" si="7"/>
        <v>2422724740</v>
      </c>
      <c r="Y38" s="100">
        <f t="shared" si="7"/>
        <v>-251449873</v>
      </c>
      <c r="Z38" s="137">
        <f>+IF(X38&lt;&gt;0,+(Y38/X38)*100,0)</f>
        <v>-10.378804857542338</v>
      </c>
      <c r="AA38" s="153">
        <f>SUM(AA39:AA41)</f>
        <v>2422724740</v>
      </c>
    </row>
    <row r="39" spans="1:27" ht="13.5">
      <c r="A39" s="138" t="s">
        <v>85</v>
      </c>
      <c r="B39" s="136"/>
      <c r="C39" s="155">
        <v>456183871</v>
      </c>
      <c r="D39" s="155"/>
      <c r="E39" s="156">
        <v>524772007</v>
      </c>
      <c r="F39" s="60">
        <v>530536182</v>
      </c>
      <c r="G39" s="60">
        <v>29789278</v>
      </c>
      <c r="H39" s="60">
        <v>30779734</v>
      </c>
      <c r="I39" s="60">
        <v>50562158</v>
      </c>
      <c r="J39" s="60">
        <v>111131170</v>
      </c>
      <c r="K39" s="60">
        <v>36755352</v>
      </c>
      <c r="L39" s="60">
        <v>46566758</v>
      </c>
      <c r="M39" s="60">
        <v>59700896</v>
      </c>
      <c r="N39" s="60">
        <v>143023006</v>
      </c>
      <c r="O39" s="60">
        <v>32009921</v>
      </c>
      <c r="P39" s="60">
        <v>38464022</v>
      </c>
      <c r="Q39" s="60">
        <v>44938425</v>
      </c>
      <c r="R39" s="60">
        <v>115412368</v>
      </c>
      <c r="S39" s="60">
        <v>50818889</v>
      </c>
      <c r="T39" s="60">
        <v>39627488</v>
      </c>
      <c r="U39" s="60">
        <v>47444344</v>
      </c>
      <c r="V39" s="60">
        <v>137890721</v>
      </c>
      <c r="W39" s="60">
        <v>507457265</v>
      </c>
      <c r="X39" s="60">
        <v>530536182</v>
      </c>
      <c r="Y39" s="60">
        <v>-23078917</v>
      </c>
      <c r="Z39" s="140">
        <v>-4.35</v>
      </c>
      <c r="AA39" s="155">
        <v>530536182</v>
      </c>
    </row>
    <row r="40" spans="1:27" ht="13.5">
      <c r="A40" s="138" t="s">
        <v>86</v>
      </c>
      <c r="B40" s="136"/>
      <c r="C40" s="155">
        <v>1250830929</v>
      </c>
      <c r="D40" s="155"/>
      <c r="E40" s="156">
        <v>1835957908</v>
      </c>
      <c r="F40" s="60">
        <v>1648412316</v>
      </c>
      <c r="G40" s="60">
        <v>59054422</v>
      </c>
      <c r="H40" s="60">
        <v>63401459</v>
      </c>
      <c r="I40" s="60">
        <v>134907285</v>
      </c>
      <c r="J40" s="60">
        <v>257363166</v>
      </c>
      <c r="K40" s="60">
        <v>118154506</v>
      </c>
      <c r="L40" s="60">
        <v>145700969</v>
      </c>
      <c r="M40" s="60">
        <v>140702708</v>
      </c>
      <c r="N40" s="60">
        <v>404558183</v>
      </c>
      <c r="O40" s="60">
        <v>87017890</v>
      </c>
      <c r="P40" s="60">
        <v>111417897</v>
      </c>
      <c r="Q40" s="60">
        <v>121674093</v>
      </c>
      <c r="R40" s="60">
        <v>320109880</v>
      </c>
      <c r="S40" s="60">
        <v>143037723</v>
      </c>
      <c r="T40" s="60">
        <v>149300601</v>
      </c>
      <c r="U40" s="60">
        <v>160951564</v>
      </c>
      <c r="V40" s="60">
        <v>453289888</v>
      </c>
      <c r="W40" s="60">
        <v>1435321117</v>
      </c>
      <c r="X40" s="60">
        <v>1648412316</v>
      </c>
      <c r="Y40" s="60">
        <v>-213091199</v>
      </c>
      <c r="Z40" s="140">
        <v>-12.93</v>
      </c>
      <c r="AA40" s="155">
        <v>1648412316</v>
      </c>
    </row>
    <row r="41" spans="1:27" ht="13.5">
      <c r="A41" s="138" t="s">
        <v>87</v>
      </c>
      <c r="B41" s="136"/>
      <c r="C41" s="155">
        <v>197721843</v>
      </c>
      <c r="D41" s="155"/>
      <c r="E41" s="156">
        <v>211592200</v>
      </c>
      <c r="F41" s="60">
        <v>243776242</v>
      </c>
      <c r="G41" s="60">
        <v>13520038</v>
      </c>
      <c r="H41" s="60">
        <v>14087684</v>
      </c>
      <c r="I41" s="60">
        <v>17123545</v>
      </c>
      <c r="J41" s="60">
        <v>44731267</v>
      </c>
      <c r="K41" s="60">
        <v>18679054</v>
      </c>
      <c r="L41" s="60">
        <v>25479026</v>
      </c>
      <c r="M41" s="60">
        <v>16884380</v>
      </c>
      <c r="N41" s="60">
        <v>61042460</v>
      </c>
      <c r="O41" s="60">
        <v>17663954</v>
      </c>
      <c r="P41" s="60">
        <v>17913595</v>
      </c>
      <c r="Q41" s="60">
        <v>23392224</v>
      </c>
      <c r="R41" s="60">
        <v>58969773</v>
      </c>
      <c r="S41" s="60">
        <v>19319950</v>
      </c>
      <c r="T41" s="60">
        <v>23969189</v>
      </c>
      <c r="U41" s="60">
        <v>20463846</v>
      </c>
      <c r="V41" s="60">
        <v>63752985</v>
      </c>
      <c r="W41" s="60">
        <v>228496485</v>
      </c>
      <c r="X41" s="60">
        <v>243776242</v>
      </c>
      <c r="Y41" s="60">
        <v>-15279757</v>
      </c>
      <c r="Z41" s="140">
        <v>-6.27</v>
      </c>
      <c r="AA41" s="155">
        <v>243776242</v>
      </c>
    </row>
    <row r="42" spans="1:27" ht="13.5">
      <c r="A42" s="135" t="s">
        <v>88</v>
      </c>
      <c r="B42" s="142"/>
      <c r="C42" s="153">
        <f aca="true" t="shared" si="8" ref="C42:Y42">SUM(C43:C46)</f>
        <v>10987888447</v>
      </c>
      <c r="D42" s="153">
        <f>SUM(D43:D46)</f>
        <v>0</v>
      </c>
      <c r="E42" s="154">
        <f t="shared" si="8"/>
        <v>12318771066</v>
      </c>
      <c r="F42" s="100">
        <f t="shared" si="8"/>
        <v>12391342284</v>
      </c>
      <c r="G42" s="100">
        <f t="shared" si="8"/>
        <v>385186047</v>
      </c>
      <c r="H42" s="100">
        <f t="shared" si="8"/>
        <v>1262956889</v>
      </c>
      <c r="I42" s="100">
        <f t="shared" si="8"/>
        <v>1266688535</v>
      </c>
      <c r="J42" s="100">
        <f t="shared" si="8"/>
        <v>2914831471</v>
      </c>
      <c r="K42" s="100">
        <f t="shared" si="8"/>
        <v>925646048</v>
      </c>
      <c r="L42" s="100">
        <f t="shared" si="8"/>
        <v>1042547573</v>
      </c>
      <c r="M42" s="100">
        <f t="shared" si="8"/>
        <v>869657769</v>
      </c>
      <c r="N42" s="100">
        <f t="shared" si="8"/>
        <v>2837851390</v>
      </c>
      <c r="O42" s="100">
        <f t="shared" si="8"/>
        <v>880606431</v>
      </c>
      <c r="P42" s="100">
        <f t="shared" si="8"/>
        <v>888776273</v>
      </c>
      <c r="Q42" s="100">
        <f t="shared" si="8"/>
        <v>966561643</v>
      </c>
      <c r="R42" s="100">
        <f t="shared" si="8"/>
        <v>2735944347</v>
      </c>
      <c r="S42" s="100">
        <f t="shared" si="8"/>
        <v>908886411</v>
      </c>
      <c r="T42" s="100">
        <f t="shared" si="8"/>
        <v>981856306</v>
      </c>
      <c r="U42" s="100">
        <f t="shared" si="8"/>
        <v>1029837569</v>
      </c>
      <c r="V42" s="100">
        <f t="shared" si="8"/>
        <v>2920580286</v>
      </c>
      <c r="W42" s="100">
        <f t="shared" si="8"/>
        <v>11409207494</v>
      </c>
      <c r="X42" s="100">
        <f t="shared" si="8"/>
        <v>12391342284</v>
      </c>
      <c r="Y42" s="100">
        <f t="shared" si="8"/>
        <v>-982134790</v>
      </c>
      <c r="Z42" s="137">
        <f>+IF(X42&lt;&gt;0,+(Y42/X42)*100,0)</f>
        <v>-7.925975794149082</v>
      </c>
      <c r="AA42" s="153">
        <f>SUM(AA43:AA46)</f>
        <v>12391342284</v>
      </c>
    </row>
    <row r="43" spans="1:27" ht="13.5">
      <c r="A43" s="138" t="s">
        <v>89</v>
      </c>
      <c r="B43" s="136"/>
      <c r="C43" s="155">
        <v>6892974045</v>
      </c>
      <c r="D43" s="155"/>
      <c r="E43" s="156">
        <v>7746821253</v>
      </c>
      <c r="F43" s="60">
        <v>7818016144</v>
      </c>
      <c r="G43" s="60">
        <v>133908859</v>
      </c>
      <c r="H43" s="60">
        <v>915117219</v>
      </c>
      <c r="I43" s="60">
        <v>905385555</v>
      </c>
      <c r="J43" s="60">
        <v>1954411633</v>
      </c>
      <c r="K43" s="60">
        <v>575539521</v>
      </c>
      <c r="L43" s="60">
        <v>589094246</v>
      </c>
      <c r="M43" s="60">
        <v>528784529</v>
      </c>
      <c r="N43" s="60">
        <v>1693418296</v>
      </c>
      <c r="O43" s="60">
        <v>516764571</v>
      </c>
      <c r="P43" s="60">
        <v>536092679</v>
      </c>
      <c r="Q43" s="60">
        <v>541875942</v>
      </c>
      <c r="R43" s="60">
        <v>1594733192</v>
      </c>
      <c r="S43" s="60">
        <v>534913024</v>
      </c>
      <c r="T43" s="60">
        <v>546335951</v>
      </c>
      <c r="U43" s="60">
        <v>584948184</v>
      </c>
      <c r="V43" s="60">
        <v>1666197159</v>
      </c>
      <c r="W43" s="60">
        <v>6908760280</v>
      </c>
      <c r="X43" s="60">
        <v>7818016144</v>
      </c>
      <c r="Y43" s="60">
        <v>-909255864</v>
      </c>
      <c r="Z43" s="140">
        <v>-11.63</v>
      </c>
      <c r="AA43" s="155">
        <v>7818016144</v>
      </c>
    </row>
    <row r="44" spans="1:27" ht="13.5">
      <c r="A44" s="138" t="s">
        <v>90</v>
      </c>
      <c r="B44" s="136"/>
      <c r="C44" s="155">
        <v>1809227486</v>
      </c>
      <c r="D44" s="155"/>
      <c r="E44" s="156">
        <v>1992322485</v>
      </c>
      <c r="F44" s="60">
        <v>1991281081</v>
      </c>
      <c r="G44" s="60">
        <v>116913168</v>
      </c>
      <c r="H44" s="60">
        <v>155792895</v>
      </c>
      <c r="I44" s="60">
        <v>146265584</v>
      </c>
      <c r="J44" s="60">
        <v>418971647</v>
      </c>
      <c r="K44" s="60">
        <v>140984274</v>
      </c>
      <c r="L44" s="60">
        <v>203497786</v>
      </c>
      <c r="M44" s="60">
        <v>147007415</v>
      </c>
      <c r="N44" s="60">
        <v>491489475</v>
      </c>
      <c r="O44" s="60">
        <v>151999984</v>
      </c>
      <c r="P44" s="60">
        <v>137734620</v>
      </c>
      <c r="Q44" s="60">
        <v>192255195</v>
      </c>
      <c r="R44" s="60">
        <v>481989799</v>
      </c>
      <c r="S44" s="60">
        <v>148522248</v>
      </c>
      <c r="T44" s="60">
        <v>203447034</v>
      </c>
      <c r="U44" s="60">
        <v>173598772</v>
      </c>
      <c r="V44" s="60">
        <v>525568054</v>
      </c>
      <c r="W44" s="60">
        <v>1918018975</v>
      </c>
      <c r="X44" s="60">
        <v>1991281081</v>
      </c>
      <c r="Y44" s="60">
        <v>-73262106</v>
      </c>
      <c r="Z44" s="140">
        <v>-3.68</v>
      </c>
      <c r="AA44" s="155">
        <v>1991281081</v>
      </c>
    </row>
    <row r="45" spans="1:27" ht="13.5">
      <c r="A45" s="138" t="s">
        <v>91</v>
      </c>
      <c r="B45" s="136"/>
      <c r="C45" s="157">
        <v>942941104</v>
      </c>
      <c r="D45" s="157"/>
      <c r="E45" s="158">
        <v>1055230649</v>
      </c>
      <c r="F45" s="159">
        <v>1073515651</v>
      </c>
      <c r="G45" s="159">
        <v>61504281</v>
      </c>
      <c r="H45" s="159">
        <v>84693132</v>
      </c>
      <c r="I45" s="159">
        <v>89477584</v>
      </c>
      <c r="J45" s="159">
        <v>235674997</v>
      </c>
      <c r="K45" s="159">
        <v>89489298</v>
      </c>
      <c r="L45" s="159">
        <v>99035540</v>
      </c>
      <c r="M45" s="159">
        <v>81646027</v>
      </c>
      <c r="N45" s="159">
        <v>270170865</v>
      </c>
      <c r="O45" s="159">
        <v>87665979</v>
      </c>
      <c r="P45" s="159">
        <v>90104116</v>
      </c>
      <c r="Q45" s="159">
        <v>97322736</v>
      </c>
      <c r="R45" s="159">
        <v>275092831</v>
      </c>
      <c r="S45" s="159">
        <v>99332236</v>
      </c>
      <c r="T45" s="159">
        <v>103365786</v>
      </c>
      <c r="U45" s="159">
        <v>117166316</v>
      </c>
      <c r="V45" s="159">
        <v>319864338</v>
      </c>
      <c r="W45" s="159">
        <v>1100803031</v>
      </c>
      <c r="X45" s="159">
        <v>1073515651</v>
      </c>
      <c r="Y45" s="159">
        <v>27287380</v>
      </c>
      <c r="Z45" s="141">
        <v>2.54</v>
      </c>
      <c r="AA45" s="157">
        <v>1073515651</v>
      </c>
    </row>
    <row r="46" spans="1:27" ht="13.5">
      <c r="A46" s="138" t="s">
        <v>92</v>
      </c>
      <c r="B46" s="136"/>
      <c r="C46" s="155">
        <v>1342745812</v>
      </c>
      <c r="D46" s="155"/>
      <c r="E46" s="156">
        <v>1524396679</v>
      </c>
      <c r="F46" s="60">
        <v>1508529408</v>
      </c>
      <c r="G46" s="60">
        <v>72859739</v>
      </c>
      <c r="H46" s="60">
        <v>107353643</v>
      </c>
      <c r="I46" s="60">
        <v>125559812</v>
      </c>
      <c r="J46" s="60">
        <v>305773194</v>
      </c>
      <c r="K46" s="60">
        <v>119632955</v>
      </c>
      <c r="L46" s="60">
        <v>150920001</v>
      </c>
      <c r="M46" s="60">
        <v>112219798</v>
      </c>
      <c r="N46" s="60">
        <v>382772754</v>
      </c>
      <c r="O46" s="60">
        <v>124175897</v>
      </c>
      <c r="P46" s="60">
        <v>124844858</v>
      </c>
      <c r="Q46" s="60">
        <v>135107770</v>
      </c>
      <c r="R46" s="60">
        <v>384128525</v>
      </c>
      <c r="S46" s="60">
        <v>126118903</v>
      </c>
      <c r="T46" s="60">
        <v>128707535</v>
      </c>
      <c r="U46" s="60">
        <v>154124297</v>
      </c>
      <c r="V46" s="60">
        <v>408950735</v>
      </c>
      <c r="W46" s="60">
        <v>1481625208</v>
      </c>
      <c r="X46" s="60">
        <v>1508529408</v>
      </c>
      <c r="Y46" s="60">
        <v>-26904200</v>
      </c>
      <c r="Z46" s="140">
        <v>-1.78</v>
      </c>
      <c r="AA46" s="155">
        <v>1508529408</v>
      </c>
    </row>
    <row r="47" spans="1:27" ht="13.5">
      <c r="A47" s="135" t="s">
        <v>93</v>
      </c>
      <c r="B47" s="142" t="s">
        <v>94</v>
      </c>
      <c r="C47" s="153">
        <v>54484111</v>
      </c>
      <c r="D47" s="153"/>
      <c r="E47" s="154">
        <v>95646080</v>
      </c>
      <c r="F47" s="100">
        <v>91884016</v>
      </c>
      <c r="G47" s="100">
        <v>1021757</v>
      </c>
      <c r="H47" s="100">
        <v>1378053</v>
      </c>
      <c r="I47" s="100">
        <v>1991109</v>
      </c>
      <c r="J47" s="100">
        <v>4390919</v>
      </c>
      <c r="K47" s="100">
        <v>3884692</v>
      </c>
      <c r="L47" s="100">
        <v>23138063</v>
      </c>
      <c r="M47" s="100">
        <v>2270485</v>
      </c>
      <c r="N47" s="100">
        <v>29293240</v>
      </c>
      <c r="O47" s="100">
        <v>13151236</v>
      </c>
      <c r="P47" s="100">
        <v>2164582</v>
      </c>
      <c r="Q47" s="100">
        <v>9389614</v>
      </c>
      <c r="R47" s="100">
        <v>24705432</v>
      </c>
      <c r="S47" s="100">
        <v>8451346</v>
      </c>
      <c r="T47" s="100">
        <v>4162624</v>
      </c>
      <c r="U47" s="100">
        <v>4425170</v>
      </c>
      <c r="V47" s="100">
        <v>17039140</v>
      </c>
      <c r="W47" s="100">
        <v>75428731</v>
      </c>
      <c r="X47" s="100">
        <v>91884016</v>
      </c>
      <c r="Y47" s="100">
        <v>-16455285</v>
      </c>
      <c r="Z47" s="137">
        <v>-17.91</v>
      </c>
      <c r="AA47" s="153">
        <v>91884016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21181630003</v>
      </c>
      <c r="D48" s="168">
        <f>+D28+D32+D38+D42+D47</f>
        <v>0</v>
      </c>
      <c r="E48" s="169">
        <f t="shared" si="9"/>
        <v>24362424954</v>
      </c>
      <c r="F48" s="73">
        <f t="shared" si="9"/>
        <v>24436318002</v>
      </c>
      <c r="G48" s="73">
        <f t="shared" si="9"/>
        <v>1072320879</v>
      </c>
      <c r="H48" s="73">
        <f t="shared" si="9"/>
        <v>1998601471</v>
      </c>
      <c r="I48" s="73">
        <f t="shared" si="9"/>
        <v>2203177857</v>
      </c>
      <c r="J48" s="73">
        <f t="shared" si="9"/>
        <v>5274100207</v>
      </c>
      <c r="K48" s="73">
        <f t="shared" si="9"/>
        <v>1797648731</v>
      </c>
      <c r="L48" s="73">
        <f t="shared" si="9"/>
        <v>2150025236</v>
      </c>
      <c r="M48" s="73">
        <f t="shared" si="9"/>
        <v>1816190403</v>
      </c>
      <c r="N48" s="73">
        <f t="shared" si="9"/>
        <v>5763864370</v>
      </c>
      <c r="O48" s="73">
        <f t="shared" si="9"/>
        <v>1678964692</v>
      </c>
      <c r="P48" s="73">
        <f t="shared" si="9"/>
        <v>1778765326</v>
      </c>
      <c r="Q48" s="73">
        <f t="shared" si="9"/>
        <v>2029053658</v>
      </c>
      <c r="R48" s="73">
        <f t="shared" si="9"/>
        <v>5486783676</v>
      </c>
      <c r="S48" s="73">
        <f t="shared" si="9"/>
        <v>1923559712</v>
      </c>
      <c r="T48" s="73">
        <f t="shared" si="9"/>
        <v>2003666638</v>
      </c>
      <c r="U48" s="73">
        <f t="shared" si="9"/>
        <v>2124955073</v>
      </c>
      <c r="V48" s="73">
        <f t="shared" si="9"/>
        <v>6052181423</v>
      </c>
      <c r="W48" s="73">
        <f t="shared" si="9"/>
        <v>22576929676</v>
      </c>
      <c r="X48" s="73">
        <f t="shared" si="9"/>
        <v>24436318002</v>
      </c>
      <c r="Y48" s="73">
        <f t="shared" si="9"/>
        <v>-1859388326</v>
      </c>
      <c r="Z48" s="170">
        <f>+IF(X48&lt;&gt;0,+(Y48/X48)*100,0)</f>
        <v>-7.609118222507244</v>
      </c>
      <c r="AA48" s="168">
        <f>+AA28+AA32+AA38+AA42+AA47</f>
        <v>24436318002</v>
      </c>
    </row>
    <row r="49" spans="1:27" ht="13.5">
      <c r="A49" s="148" t="s">
        <v>49</v>
      </c>
      <c r="B49" s="149"/>
      <c r="C49" s="171">
        <f aca="true" t="shared" si="10" ref="C49:Y49">+C25-C48</f>
        <v>2507036904</v>
      </c>
      <c r="D49" s="171">
        <f>+D25-D48</f>
        <v>0</v>
      </c>
      <c r="E49" s="172">
        <f t="shared" si="10"/>
        <v>2874059702</v>
      </c>
      <c r="F49" s="173">
        <f t="shared" si="10"/>
        <v>3199120672</v>
      </c>
      <c r="G49" s="173">
        <f t="shared" si="10"/>
        <v>1004549844</v>
      </c>
      <c r="H49" s="173">
        <f t="shared" si="10"/>
        <v>446305183</v>
      </c>
      <c r="I49" s="173">
        <f t="shared" si="10"/>
        <v>-286841321</v>
      </c>
      <c r="J49" s="173">
        <f t="shared" si="10"/>
        <v>1164013706</v>
      </c>
      <c r="K49" s="173">
        <f t="shared" si="10"/>
        <v>35652819</v>
      </c>
      <c r="L49" s="173">
        <f t="shared" si="10"/>
        <v>-266502762</v>
      </c>
      <c r="M49" s="173">
        <f t="shared" si="10"/>
        <v>1175959773</v>
      </c>
      <c r="N49" s="173">
        <f t="shared" si="10"/>
        <v>945109830</v>
      </c>
      <c r="O49" s="173">
        <f t="shared" si="10"/>
        <v>196120074</v>
      </c>
      <c r="P49" s="173">
        <f t="shared" si="10"/>
        <v>126326073</v>
      </c>
      <c r="Q49" s="173">
        <f t="shared" si="10"/>
        <v>423937124</v>
      </c>
      <c r="R49" s="173">
        <f t="shared" si="10"/>
        <v>746383271</v>
      </c>
      <c r="S49" s="173">
        <f t="shared" si="10"/>
        <v>358320785</v>
      </c>
      <c r="T49" s="173">
        <f t="shared" si="10"/>
        <v>12818852</v>
      </c>
      <c r="U49" s="173">
        <f t="shared" si="10"/>
        <v>988783998</v>
      </c>
      <c r="V49" s="173">
        <f t="shared" si="10"/>
        <v>1359923635</v>
      </c>
      <c r="W49" s="173">
        <f t="shared" si="10"/>
        <v>4215430442</v>
      </c>
      <c r="X49" s="173">
        <f>IF(F25=F48,0,X25-X48)</f>
        <v>3199120672</v>
      </c>
      <c r="Y49" s="173">
        <f t="shared" si="10"/>
        <v>1016309770</v>
      </c>
      <c r="Z49" s="174">
        <f>+IF(X49&lt;&gt;0,+(Y49/X49)*100,0)</f>
        <v>31.768409953871224</v>
      </c>
      <c r="AA49" s="171">
        <f>+AA25-AA48</f>
        <v>3199120672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5519702907</v>
      </c>
      <c r="D5" s="155"/>
      <c r="E5" s="156">
        <v>6107142812</v>
      </c>
      <c r="F5" s="60">
        <v>6122562400</v>
      </c>
      <c r="G5" s="60">
        <v>459618324</v>
      </c>
      <c r="H5" s="60">
        <v>535899272</v>
      </c>
      <c r="I5" s="60">
        <v>530125118</v>
      </c>
      <c r="J5" s="60">
        <v>1525642714</v>
      </c>
      <c r="K5" s="60">
        <v>456702705</v>
      </c>
      <c r="L5" s="60">
        <v>548486015</v>
      </c>
      <c r="M5" s="60">
        <v>535718499</v>
      </c>
      <c r="N5" s="60">
        <v>1540907219</v>
      </c>
      <c r="O5" s="60">
        <v>505671075</v>
      </c>
      <c r="P5" s="60">
        <v>522910260</v>
      </c>
      <c r="Q5" s="60">
        <v>463571207</v>
      </c>
      <c r="R5" s="60">
        <v>1492152542</v>
      </c>
      <c r="S5" s="60">
        <v>508479003</v>
      </c>
      <c r="T5" s="60">
        <v>499920249</v>
      </c>
      <c r="U5" s="60">
        <v>520823493</v>
      </c>
      <c r="V5" s="60">
        <v>1529222745</v>
      </c>
      <c r="W5" s="60">
        <v>6087925220</v>
      </c>
      <c r="X5" s="60">
        <v>6122562400</v>
      </c>
      <c r="Y5" s="60">
        <v>-34637180</v>
      </c>
      <c r="Z5" s="140">
        <v>-0.57</v>
      </c>
      <c r="AA5" s="155">
        <v>6122562400</v>
      </c>
    </row>
    <row r="6" spans="1:27" ht="13.5">
      <c r="A6" s="181" t="s">
        <v>102</v>
      </c>
      <c r="B6" s="182"/>
      <c r="C6" s="155">
        <v>89657395</v>
      </c>
      <c r="D6" s="155"/>
      <c r="E6" s="156">
        <v>93546210</v>
      </c>
      <c r="F6" s="60">
        <v>93546210</v>
      </c>
      <c r="G6" s="60">
        <v>7320997</v>
      </c>
      <c r="H6" s="60">
        <v>8554890</v>
      </c>
      <c r="I6" s="60">
        <v>5926126</v>
      </c>
      <c r="J6" s="60">
        <v>21802013</v>
      </c>
      <c r="K6" s="60">
        <v>6632729</v>
      </c>
      <c r="L6" s="60">
        <v>7800702</v>
      </c>
      <c r="M6" s="60">
        <v>7065492</v>
      </c>
      <c r="N6" s="60">
        <v>21498923</v>
      </c>
      <c r="O6" s="60">
        <v>8192665</v>
      </c>
      <c r="P6" s="60">
        <v>7366822</v>
      </c>
      <c r="Q6" s="60">
        <v>6840559</v>
      </c>
      <c r="R6" s="60">
        <v>22400046</v>
      </c>
      <c r="S6" s="60">
        <v>6522780</v>
      </c>
      <c r="T6" s="60">
        <v>4534699</v>
      </c>
      <c r="U6" s="60">
        <v>8298648</v>
      </c>
      <c r="V6" s="60">
        <v>19356127</v>
      </c>
      <c r="W6" s="60">
        <v>85057109</v>
      </c>
      <c r="X6" s="60">
        <v>93546210</v>
      </c>
      <c r="Y6" s="60">
        <v>-8489101</v>
      </c>
      <c r="Z6" s="140">
        <v>-9.07</v>
      </c>
      <c r="AA6" s="155">
        <v>93546210</v>
      </c>
    </row>
    <row r="7" spans="1:27" ht="13.5">
      <c r="A7" s="183" t="s">
        <v>103</v>
      </c>
      <c r="B7" s="182"/>
      <c r="C7" s="155">
        <v>8067479514</v>
      </c>
      <c r="D7" s="155"/>
      <c r="E7" s="156">
        <v>8977901835</v>
      </c>
      <c r="F7" s="60">
        <v>9100941442</v>
      </c>
      <c r="G7" s="60">
        <v>779752005</v>
      </c>
      <c r="H7" s="60">
        <v>831062399</v>
      </c>
      <c r="I7" s="60">
        <v>792458433</v>
      </c>
      <c r="J7" s="60">
        <v>2403272837</v>
      </c>
      <c r="K7" s="60">
        <v>744560257</v>
      </c>
      <c r="L7" s="60">
        <v>696245698</v>
      </c>
      <c r="M7" s="60">
        <v>684489289</v>
      </c>
      <c r="N7" s="60">
        <v>2125295244</v>
      </c>
      <c r="O7" s="60">
        <v>716857852</v>
      </c>
      <c r="P7" s="60">
        <v>663894724</v>
      </c>
      <c r="Q7" s="60">
        <v>706334583</v>
      </c>
      <c r="R7" s="60">
        <v>2087087159</v>
      </c>
      <c r="S7" s="60">
        <v>711235685</v>
      </c>
      <c r="T7" s="60">
        <v>723326772</v>
      </c>
      <c r="U7" s="60">
        <v>758986434</v>
      </c>
      <c r="V7" s="60">
        <v>2193548891</v>
      </c>
      <c r="W7" s="60">
        <v>8809204131</v>
      </c>
      <c r="X7" s="60">
        <v>9100941442</v>
      </c>
      <c r="Y7" s="60">
        <v>-291737311</v>
      </c>
      <c r="Z7" s="140">
        <v>-3.21</v>
      </c>
      <c r="AA7" s="155">
        <v>9100941442</v>
      </c>
    </row>
    <row r="8" spans="1:27" ht="13.5">
      <c r="A8" s="183" t="s">
        <v>104</v>
      </c>
      <c r="B8" s="182"/>
      <c r="C8" s="155">
        <v>1825668127</v>
      </c>
      <c r="D8" s="155"/>
      <c r="E8" s="156">
        <v>2126165358</v>
      </c>
      <c r="F8" s="60">
        <v>2124653723</v>
      </c>
      <c r="G8" s="60">
        <v>123364751</v>
      </c>
      <c r="H8" s="60">
        <v>113604224</v>
      </c>
      <c r="I8" s="60">
        <v>141193727</v>
      </c>
      <c r="J8" s="60">
        <v>378162702</v>
      </c>
      <c r="K8" s="60">
        <v>140627464</v>
      </c>
      <c r="L8" s="60">
        <v>163668627</v>
      </c>
      <c r="M8" s="60">
        <v>194034050</v>
      </c>
      <c r="N8" s="60">
        <v>498330141</v>
      </c>
      <c r="O8" s="60">
        <v>237585918</v>
      </c>
      <c r="P8" s="60">
        <v>228259365</v>
      </c>
      <c r="Q8" s="60">
        <v>195681501</v>
      </c>
      <c r="R8" s="60">
        <v>661526784</v>
      </c>
      <c r="S8" s="60">
        <v>220474696</v>
      </c>
      <c r="T8" s="60">
        <v>136611569</v>
      </c>
      <c r="U8" s="60">
        <v>159654707</v>
      </c>
      <c r="V8" s="60">
        <v>516740972</v>
      </c>
      <c r="W8" s="60">
        <v>2054760599</v>
      </c>
      <c r="X8" s="60">
        <v>2124653723</v>
      </c>
      <c r="Y8" s="60">
        <v>-69893124</v>
      </c>
      <c r="Z8" s="140">
        <v>-3.29</v>
      </c>
      <c r="AA8" s="155">
        <v>2124653723</v>
      </c>
    </row>
    <row r="9" spans="1:27" ht="13.5">
      <c r="A9" s="183" t="s">
        <v>105</v>
      </c>
      <c r="B9" s="182"/>
      <c r="C9" s="155">
        <v>1035747692</v>
      </c>
      <c r="D9" s="155"/>
      <c r="E9" s="156">
        <v>1161178696</v>
      </c>
      <c r="F9" s="60">
        <v>1161178696</v>
      </c>
      <c r="G9" s="60">
        <v>70307317</v>
      </c>
      <c r="H9" s="60">
        <v>68699753</v>
      </c>
      <c r="I9" s="60">
        <v>80179459</v>
      </c>
      <c r="J9" s="60">
        <v>219186529</v>
      </c>
      <c r="K9" s="60">
        <v>80060653</v>
      </c>
      <c r="L9" s="60">
        <v>92396235</v>
      </c>
      <c r="M9" s="60">
        <v>104503596</v>
      </c>
      <c r="N9" s="60">
        <v>276960484</v>
      </c>
      <c r="O9" s="60">
        <v>115039923</v>
      </c>
      <c r="P9" s="60">
        <v>116670291</v>
      </c>
      <c r="Q9" s="60">
        <v>108616577</v>
      </c>
      <c r="R9" s="60">
        <v>340326791</v>
      </c>
      <c r="S9" s="60">
        <v>105460133</v>
      </c>
      <c r="T9" s="60">
        <v>87966089</v>
      </c>
      <c r="U9" s="60">
        <v>86203935</v>
      </c>
      <c r="V9" s="60">
        <v>279630157</v>
      </c>
      <c r="W9" s="60">
        <v>1116103961</v>
      </c>
      <c r="X9" s="60">
        <v>1161178696</v>
      </c>
      <c r="Y9" s="60">
        <v>-45074735</v>
      </c>
      <c r="Z9" s="140">
        <v>-3.88</v>
      </c>
      <c r="AA9" s="155">
        <v>1161178696</v>
      </c>
    </row>
    <row r="10" spans="1:27" ht="13.5">
      <c r="A10" s="183" t="s">
        <v>106</v>
      </c>
      <c r="B10" s="182"/>
      <c r="C10" s="155">
        <v>813457051</v>
      </c>
      <c r="D10" s="155"/>
      <c r="E10" s="156">
        <v>907174676</v>
      </c>
      <c r="F10" s="54">
        <v>905883347</v>
      </c>
      <c r="G10" s="54">
        <v>73405467</v>
      </c>
      <c r="H10" s="54">
        <v>75886342</v>
      </c>
      <c r="I10" s="54">
        <v>73432967</v>
      </c>
      <c r="J10" s="54">
        <v>222724776</v>
      </c>
      <c r="K10" s="54">
        <v>79416587</v>
      </c>
      <c r="L10" s="54">
        <v>72940290</v>
      </c>
      <c r="M10" s="54">
        <v>69449075</v>
      </c>
      <c r="N10" s="54">
        <v>221805952</v>
      </c>
      <c r="O10" s="54">
        <v>72640223</v>
      </c>
      <c r="P10" s="54">
        <v>70403555</v>
      </c>
      <c r="Q10" s="54">
        <v>69928313</v>
      </c>
      <c r="R10" s="54">
        <v>212972091</v>
      </c>
      <c r="S10" s="54">
        <v>71040360</v>
      </c>
      <c r="T10" s="54">
        <v>71278682</v>
      </c>
      <c r="U10" s="54">
        <v>68911705</v>
      </c>
      <c r="V10" s="54">
        <v>211230747</v>
      </c>
      <c r="W10" s="54">
        <v>868733566</v>
      </c>
      <c r="X10" s="54">
        <v>905883347</v>
      </c>
      <c r="Y10" s="54">
        <v>-37149781</v>
      </c>
      <c r="Z10" s="184">
        <v>-4.1</v>
      </c>
      <c r="AA10" s="130">
        <v>905883347</v>
      </c>
    </row>
    <row r="11" spans="1:27" ht="13.5">
      <c r="A11" s="183" t="s">
        <v>107</v>
      </c>
      <c r="B11" s="185"/>
      <c r="C11" s="155">
        <v>-687189612</v>
      </c>
      <c r="D11" s="155"/>
      <c r="E11" s="156">
        <v>-946446290</v>
      </c>
      <c r="F11" s="60">
        <v>-919512978</v>
      </c>
      <c r="G11" s="60">
        <v>-66099529</v>
      </c>
      <c r="H11" s="60">
        <v>-78572027</v>
      </c>
      <c r="I11" s="60">
        <v>-75884021</v>
      </c>
      <c r="J11" s="60">
        <v>-220555577</v>
      </c>
      <c r="K11" s="60">
        <v>-63060261</v>
      </c>
      <c r="L11" s="60">
        <v>-76758846</v>
      </c>
      <c r="M11" s="60">
        <v>-74117631</v>
      </c>
      <c r="N11" s="60">
        <v>-213936738</v>
      </c>
      <c r="O11" s="60">
        <v>-69678872</v>
      </c>
      <c r="P11" s="60">
        <v>-69193134</v>
      </c>
      <c r="Q11" s="60">
        <v>-66296777</v>
      </c>
      <c r="R11" s="60">
        <v>-205168783</v>
      </c>
      <c r="S11" s="60">
        <v>-75728654</v>
      </c>
      <c r="T11" s="60">
        <v>-84742554</v>
      </c>
      <c r="U11" s="60">
        <v>-76313572</v>
      </c>
      <c r="V11" s="60">
        <v>-236784780</v>
      </c>
      <c r="W11" s="60">
        <v>-876445878</v>
      </c>
      <c r="X11" s="60">
        <v>-919512978</v>
      </c>
      <c r="Y11" s="60">
        <v>43067100</v>
      </c>
      <c r="Z11" s="140">
        <v>-4.68</v>
      </c>
      <c r="AA11" s="155">
        <v>-919512978</v>
      </c>
    </row>
    <row r="12" spans="1:27" ht="13.5">
      <c r="A12" s="183" t="s">
        <v>108</v>
      </c>
      <c r="B12" s="185"/>
      <c r="C12" s="155">
        <v>324055850</v>
      </c>
      <c r="D12" s="155"/>
      <c r="E12" s="156">
        <v>315428482</v>
      </c>
      <c r="F12" s="60">
        <v>339680880</v>
      </c>
      <c r="G12" s="60">
        <v>30148403</v>
      </c>
      <c r="H12" s="60">
        <v>27452317</v>
      </c>
      <c r="I12" s="60">
        <v>30656456</v>
      </c>
      <c r="J12" s="60">
        <v>88257176</v>
      </c>
      <c r="K12" s="60">
        <v>25050352</v>
      </c>
      <c r="L12" s="60">
        <v>29862556</v>
      </c>
      <c r="M12" s="60">
        <v>31730858</v>
      </c>
      <c r="N12" s="60">
        <v>86643766</v>
      </c>
      <c r="O12" s="60">
        <v>30336140</v>
      </c>
      <c r="P12" s="60">
        <v>28745666</v>
      </c>
      <c r="Q12" s="60">
        <v>26749993</v>
      </c>
      <c r="R12" s="60">
        <v>85831799</v>
      </c>
      <c r="S12" s="60">
        <v>31859561</v>
      </c>
      <c r="T12" s="60">
        <v>23798535</v>
      </c>
      <c r="U12" s="60">
        <v>23311498</v>
      </c>
      <c r="V12" s="60">
        <v>78969594</v>
      </c>
      <c r="W12" s="60">
        <v>339702335</v>
      </c>
      <c r="X12" s="60">
        <v>339680880</v>
      </c>
      <c r="Y12" s="60">
        <v>21455</v>
      </c>
      <c r="Z12" s="140">
        <v>0.01</v>
      </c>
      <c r="AA12" s="155">
        <v>339680880</v>
      </c>
    </row>
    <row r="13" spans="1:27" ht="13.5">
      <c r="A13" s="181" t="s">
        <v>109</v>
      </c>
      <c r="B13" s="185"/>
      <c r="C13" s="155">
        <v>333335977</v>
      </c>
      <c r="D13" s="155"/>
      <c r="E13" s="156">
        <v>244439073</v>
      </c>
      <c r="F13" s="60">
        <v>244439073</v>
      </c>
      <c r="G13" s="60">
        <v>43070359</v>
      </c>
      <c r="H13" s="60">
        <v>18279745</v>
      </c>
      <c r="I13" s="60">
        <v>4963072</v>
      </c>
      <c r="J13" s="60">
        <v>66313176</v>
      </c>
      <c r="K13" s="60">
        <v>18711487</v>
      </c>
      <c r="L13" s="60">
        <v>-8113908</v>
      </c>
      <c r="M13" s="60">
        <v>28882613</v>
      </c>
      <c r="N13" s="60">
        <v>39480192</v>
      </c>
      <c r="O13" s="60">
        <v>24057661</v>
      </c>
      <c r="P13" s="60">
        <v>25780632</v>
      </c>
      <c r="Q13" s="60">
        <v>24905843</v>
      </c>
      <c r="R13" s="60">
        <v>74744136</v>
      </c>
      <c r="S13" s="60">
        <v>36340727</v>
      </c>
      <c r="T13" s="60">
        <v>49956210</v>
      </c>
      <c r="U13" s="60">
        <v>30096261</v>
      </c>
      <c r="V13" s="60">
        <v>116393198</v>
      </c>
      <c r="W13" s="60">
        <v>296930702</v>
      </c>
      <c r="X13" s="60">
        <v>244439073</v>
      </c>
      <c r="Y13" s="60">
        <v>52491629</v>
      </c>
      <c r="Z13" s="140">
        <v>21.47</v>
      </c>
      <c r="AA13" s="155">
        <v>244439073</v>
      </c>
    </row>
    <row r="14" spans="1:27" ht="13.5">
      <c r="A14" s="181" t="s">
        <v>110</v>
      </c>
      <c r="B14" s="185"/>
      <c r="C14" s="155">
        <v>228425281</v>
      </c>
      <c r="D14" s="155"/>
      <c r="E14" s="156">
        <v>236797000</v>
      </c>
      <c r="F14" s="60">
        <v>238098444</v>
      </c>
      <c r="G14" s="60">
        <v>19078603</v>
      </c>
      <c r="H14" s="60">
        <v>18638932</v>
      </c>
      <c r="I14" s="60">
        <v>8491404</v>
      </c>
      <c r="J14" s="60">
        <v>46208939</v>
      </c>
      <c r="K14" s="60">
        <v>17974882</v>
      </c>
      <c r="L14" s="60">
        <v>19507333</v>
      </c>
      <c r="M14" s="60">
        <v>19920952</v>
      </c>
      <c r="N14" s="60">
        <v>57403167</v>
      </c>
      <c r="O14" s="60">
        <v>22396804</v>
      </c>
      <c r="P14" s="60">
        <v>19881707</v>
      </c>
      <c r="Q14" s="60">
        <v>9212773</v>
      </c>
      <c r="R14" s="60">
        <v>51491284</v>
      </c>
      <c r="S14" s="60">
        <v>8419179</v>
      </c>
      <c r="T14" s="60">
        <v>6941260</v>
      </c>
      <c r="U14" s="60">
        <v>12723555</v>
      </c>
      <c r="V14" s="60">
        <v>28083994</v>
      </c>
      <c r="W14" s="60">
        <v>183187384</v>
      </c>
      <c r="X14" s="60">
        <v>238098444</v>
      </c>
      <c r="Y14" s="60">
        <v>-54911060</v>
      </c>
      <c r="Z14" s="140">
        <v>-23.06</v>
      </c>
      <c r="AA14" s="155">
        <v>238098444</v>
      </c>
    </row>
    <row r="15" spans="1:27" ht="13.5">
      <c r="A15" s="181" t="s">
        <v>111</v>
      </c>
      <c r="B15" s="185"/>
      <c r="C15" s="155">
        <v>0</v>
      </c>
      <c r="D15" s="155"/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144393975</v>
      </c>
      <c r="D16" s="155"/>
      <c r="E16" s="156">
        <v>160917291</v>
      </c>
      <c r="F16" s="60">
        <v>172827035</v>
      </c>
      <c r="G16" s="60">
        <v>10399626</v>
      </c>
      <c r="H16" s="60">
        <v>10240080</v>
      </c>
      <c r="I16" s="60">
        <v>7642489</v>
      </c>
      <c r="J16" s="60">
        <v>28282195</v>
      </c>
      <c r="K16" s="60">
        <v>9503491</v>
      </c>
      <c r="L16" s="60">
        <v>8873302</v>
      </c>
      <c r="M16" s="60">
        <v>6954366</v>
      </c>
      <c r="N16" s="60">
        <v>25331159</v>
      </c>
      <c r="O16" s="60">
        <v>7985271</v>
      </c>
      <c r="P16" s="60">
        <v>8013584</v>
      </c>
      <c r="Q16" s="60">
        <v>7107852</v>
      </c>
      <c r="R16" s="60">
        <v>23106707</v>
      </c>
      <c r="S16" s="60">
        <v>8660359</v>
      </c>
      <c r="T16" s="60">
        <v>9834322</v>
      </c>
      <c r="U16" s="60">
        <v>8911944</v>
      </c>
      <c r="V16" s="60">
        <v>27406625</v>
      </c>
      <c r="W16" s="60">
        <v>104126686</v>
      </c>
      <c r="X16" s="60">
        <v>172827035</v>
      </c>
      <c r="Y16" s="60">
        <v>-68700349</v>
      </c>
      <c r="Z16" s="140">
        <v>-39.75</v>
      </c>
      <c r="AA16" s="155">
        <v>172827035</v>
      </c>
    </row>
    <row r="17" spans="1:27" ht="13.5">
      <c r="A17" s="181" t="s">
        <v>113</v>
      </c>
      <c r="B17" s="185"/>
      <c r="C17" s="155">
        <v>41471429</v>
      </c>
      <c r="D17" s="155"/>
      <c r="E17" s="156">
        <v>33120909</v>
      </c>
      <c r="F17" s="60">
        <v>33120909</v>
      </c>
      <c r="G17" s="60">
        <v>3388615</v>
      </c>
      <c r="H17" s="60">
        <v>3448308</v>
      </c>
      <c r="I17" s="60">
        <v>3002023</v>
      </c>
      <c r="J17" s="60">
        <v>9838946</v>
      </c>
      <c r="K17" s="60">
        <v>3830490</v>
      </c>
      <c r="L17" s="60">
        <v>3430313</v>
      </c>
      <c r="M17" s="60">
        <v>2350974</v>
      </c>
      <c r="N17" s="60">
        <v>9611777</v>
      </c>
      <c r="O17" s="60">
        <v>4517778</v>
      </c>
      <c r="P17" s="60">
        <v>3924453</v>
      </c>
      <c r="Q17" s="60">
        <v>3541838</v>
      </c>
      <c r="R17" s="60">
        <v>11984069</v>
      </c>
      <c r="S17" s="60">
        <v>3192874</v>
      </c>
      <c r="T17" s="60">
        <v>3858058</v>
      </c>
      <c r="U17" s="60">
        <v>3380575</v>
      </c>
      <c r="V17" s="60">
        <v>10431507</v>
      </c>
      <c r="W17" s="60">
        <v>41866299</v>
      </c>
      <c r="X17" s="60">
        <v>33120909</v>
      </c>
      <c r="Y17" s="60">
        <v>8745390</v>
      </c>
      <c r="Z17" s="140">
        <v>26.4</v>
      </c>
      <c r="AA17" s="155">
        <v>33120909</v>
      </c>
    </row>
    <row r="18" spans="1:27" ht="13.5">
      <c r="A18" s="183" t="s">
        <v>114</v>
      </c>
      <c r="B18" s="182"/>
      <c r="C18" s="155">
        <v>123650545</v>
      </c>
      <c r="D18" s="155"/>
      <c r="E18" s="156">
        <v>115993082</v>
      </c>
      <c r="F18" s="60">
        <v>115993082</v>
      </c>
      <c r="G18" s="60">
        <v>6419678</v>
      </c>
      <c r="H18" s="60">
        <v>11611069</v>
      </c>
      <c r="I18" s="60">
        <v>10533765</v>
      </c>
      <c r="J18" s="60">
        <v>28564512</v>
      </c>
      <c r="K18" s="60">
        <v>12068877</v>
      </c>
      <c r="L18" s="60">
        <v>10949903</v>
      </c>
      <c r="M18" s="60">
        <v>8999672</v>
      </c>
      <c r="N18" s="60">
        <v>32018452</v>
      </c>
      <c r="O18" s="60">
        <v>14195543</v>
      </c>
      <c r="P18" s="60">
        <v>10371376</v>
      </c>
      <c r="Q18" s="60">
        <v>10158250</v>
      </c>
      <c r="R18" s="60">
        <v>34725169</v>
      </c>
      <c r="S18" s="60">
        <v>9547152</v>
      </c>
      <c r="T18" s="60">
        <v>12461874</v>
      </c>
      <c r="U18" s="60">
        <v>13863871</v>
      </c>
      <c r="V18" s="60">
        <v>35872897</v>
      </c>
      <c r="W18" s="60">
        <v>131181030</v>
      </c>
      <c r="X18" s="60">
        <v>115993082</v>
      </c>
      <c r="Y18" s="60">
        <v>15187948</v>
      </c>
      <c r="Z18" s="140">
        <v>13.09</v>
      </c>
      <c r="AA18" s="155">
        <v>115993082</v>
      </c>
    </row>
    <row r="19" spans="1:27" ht="13.5">
      <c r="A19" s="181" t="s">
        <v>34</v>
      </c>
      <c r="B19" s="185"/>
      <c r="C19" s="155">
        <v>1639074826</v>
      </c>
      <c r="D19" s="155"/>
      <c r="E19" s="156">
        <v>2325524619</v>
      </c>
      <c r="F19" s="60">
        <v>2170614421</v>
      </c>
      <c r="G19" s="60">
        <v>465963500</v>
      </c>
      <c r="H19" s="60">
        <v>58613211</v>
      </c>
      <c r="I19" s="60">
        <v>71469153</v>
      </c>
      <c r="J19" s="60">
        <v>596045864</v>
      </c>
      <c r="K19" s="60">
        <v>66275172</v>
      </c>
      <c r="L19" s="60">
        <v>67075043</v>
      </c>
      <c r="M19" s="60">
        <v>442657939</v>
      </c>
      <c r="N19" s="60">
        <v>576008154</v>
      </c>
      <c r="O19" s="60">
        <v>58059405</v>
      </c>
      <c r="P19" s="60">
        <v>68203710</v>
      </c>
      <c r="Q19" s="60">
        <v>58726152</v>
      </c>
      <c r="R19" s="60">
        <v>184989267</v>
      </c>
      <c r="S19" s="60">
        <v>385913848</v>
      </c>
      <c r="T19" s="60">
        <v>65696739</v>
      </c>
      <c r="U19" s="60">
        <v>108812871</v>
      </c>
      <c r="V19" s="60">
        <v>560423458</v>
      </c>
      <c r="W19" s="60">
        <v>1917466743</v>
      </c>
      <c r="X19" s="60">
        <v>2170614421</v>
      </c>
      <c r="Y19" s="60">
        <v>-253147678</v>
      </c>
      <c r="Z19" s="140">
        <v>-11.66</v>
      </c>
      <c r="AA19" s="155">
        <v>2170614421</v>
      </c>
    </row>
    <row r="20" spans="1:27" ht="13.5">
      <c r="A20" s="181" t="s">
        <v>35</v>
      </c>
      <c r="B20" s="185"/>
      <c r="C20" s="155">
        <v>1963478517</v>
      </c>
      <c r="D20" s="155"/>
      <c r="E20" s="156">
        <v>1973772315</v>
      </c>
      <c r="F20" s="54">
        <v>1978519490</v>
      </c>
      <c r="G20" s="54">
        <v>22191179</v>
      </c>
      <c r="H20" s="54">
        <v>591006607</v>
      </c>
      <c r="I20" s="54">
        <v>26921354</v>
      </c>
      <c r="J20" s="54">
        <v>640119140</v>
      </c>
      <c r="K20" s="54">
        <v>24302023</v>
      </c>
      <c r="L20" s="54">
        <v>21628120</v>
      </c>
      <c r="M20" s="54">
        <v>591021226</v>
      </c>
      <c r="N20" s="54">
        <v>636951369</v>
      </c>
      <c r="O20" s="54">
        <v>28709464</v>
      </c>
      <c r="P20" s="54">
        <v>24140845</v>
      </c>
      <c r="Q20" s="54">
        <v>588745590</v>
      </c>
      <c r="R20" s="54">
        <v>641595899</v>
      </c>
      <c r="S20" s="54">
        <v>52529166</v>
      </c>
      <c r="T20" s="54">
        <v>39117636</v>
      </c>
      <c r="U20" s="54">
        <v>421175170</v>
      </c>
      <c r="V20" s="54">
        <v>512821972</v>
      </c>
      <c r="W20" s="54">
        <v>2431488380</v>
      </c>
      <c r="X20" s="54">
        <v>1978519490</v>
      </c>
      <c r="Y20" s="54">
        <v>452968890</v>
      </c>
      <c r="Z20" s="184">
        <v>22.89</v>
      </c>
      <c r="AA20" s="130">
        <v>1978519490</v>
      </c>
    </row>
    <row r="21" spans="1:27" ht="13.5">
      <c r="A21" s="181" t="s">
        <v>115</v>
      </c>
      <c r="B21" s="185"/>
      <c r="C21" s="155">
        <v>44144177</v>
      </c>
      <c r="D21" s="155"/>
      <c r="E21" s="156">
        <v>69000000</v>
      </c>
      <c r="F21" s="60">
        <v>69000000</v>
      </c>
      <c r="G21" s="60">
        <v>0</v>
      </c>
      <c r="H21" s="60">
        <v>0</v>
      </c>
      <c r="I21" s="82">
        <v>0</v>
      </c>
      <c r="J21" s="60">
        <v>0</v>
      </c>
      <c r="K21" s="60">
        <v>849</v>
      </c>
      <c r="L21" s="60">
        <v>-543</v>
      </c>
      <c r="M21" s="60">
        <v>0</v>
      </c>
      <c r="N21" s="60">
        <v>306</v>
      </c>
      <c r="O21" s="60">
        <v>3640</v>
      </c>
      <c r="P21" s="82">
        <v>9347933</v>
      </c>
      <c r="Q21" s="60">
        <v>12022772</v>
      </c>
      <c r="R21" s="60">
        <v>21374345</v>
      </c>
      <c r="S21" s="60">
        <v>-21739512</v>
      </c>
      <c r="T21" s="60">
        <v>15081173</v>
      </c>
      <c r="U21" s="60">
        <v>19532873</v>
      </c>
      <c r="V21" s="60">
        <v>12874534</v>
      </c>
      <c r="W21" s="82">
        <v>34249185</v>
      </c>
      <c r="X21" s="60">
        <v>69000000</v>
      </c>
      <c r="Y21" s="60">
        <v>-34750815</v>
      </c>
      <c r="Z21" s="140">
        <v>-50.36</v>
      </c>
      <c r="AA21" s="155">
        <v>69000000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21506553651</v>
      </c>
      <c r="D22" s="188">
        <f>SUM(D5:D21)</f>
        <v>0</v>
      </c>
      <c r="E22" s="189">
        <f t="shared" si="0"/>
        <v>23901656068</v>
      </c>
      <c r="F22" s="190">
        <f t="shared" si="0"/>
        <v>23951546174</v>
      </c>
      <c r="G22" s="190">
        <f t="shared" si="0"/>
        <v>2048329295</v>
      </c>
      <c r="H22" s="190">
        <f t="shared" si="0"/>
        <v>2294425122</v>
      </c>
      <c r="I22" s="190">
        <f t="shared" si="0"/>
        <v>1711111525</v>
      </c>
      <c r="J22" s="190">
        <f t="shared" si="0"/>
        <v>6053865942</v>
      </c>
      <c r="K22" s="190">
        <f t="shared" si="0"/>
        <v>1622657757</v>
      </c>
      <c r="L22" s="190">
        <f t="shared" si="0"/>
        <v>1657990840</v>
      </c>
      <c r="M22" s="190">
        <f t="shared" si="0"/>
        <v>2653660970</v>
      </c>
      <c r="N22" s="190">
        <f t="shared" si="0"/>
        <v>5934309567</v>
      </c>
      <c r="O22" s="190">
        <f t="shared" si="0"/>
        <v>1776570490</v>
      </c>
      <c r="P22" s="190">
        <f t="shared" si="0"/>
        <v>1738721789</v>
      </c>
      <c r="Q22" s="190">
        <f t="shared" si="0"/>
        <v>2225847026</v>
      </c>
      <c r="R22" s="190">
        <f t="shared" si="0"/>
        <v>5741139305</v>
      </c>
      <c r="S22" s="190">
        <f t="shared" si="0"/>
        <v>2062207357</v>
      </c>
      <c r="T22" s="190">
        <f t="shared" si="0"/>
        <v>1665641313</v>
      </c>
      <c r="U22" s="190">
        <f t="shared" si="0"/>
        <v>2168373968</v>
      </c>
      <c r="V22" s="190">
        <f t="shared" si="0"/>
        <v>5896222638</v>
      </c>
      <c r="W22" s="190">
        <f t="shared" si="0"/>
        <v>23625537452</v>
      </c>
      <c r="X22" s="190">
        <f t="shared" si="0"/>
        <v>23951546174</v>
      </c>
      <c r="Y22" s="190">
        <f t="shared" si="0"/>
        <v>-326008722</v>
      </c>
      <c r="Z22" s="191">
        <f>+IF(X22&lt;&gt;0,+(Y22/X22)*100,0)</f>
        <v>-1.3611176482372174</v>
      </c>
      <c r="AA22" s="188">
        <f>SUM(AA5:AA21)</f>
        <v>23951546174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6916011816</v>
      </c>
      <c r="D25" s="155"/>
      <c r="E25" s="156">
        <v>7777521151</v>
      </c>
      <c r="F25" s="60">
        <v>7661138694</v>
      </c>
      <c r="G25" s="60">
        <v>488140949</v>
      </c>
      <c r="H25" s="60">
        <v>494684849</v>
      </c>
      <c r="I25" s="60">
        <v>600590316</v>
      </c>
      <c r="J25" s="60">
        <v>1583416114</v>
      </c>
      <c r="K25" s="60">
        <v>549522465</v>
      </c>
      <c r="L25" s="60">
        <v>838715848</v>
      </c>
      <c r="M25" s="60">
        <v>552040198</v>
      </c>
      <c r="N25" s="60">
        <v>1940278511</v>
      </c>
      <c r="O25" s="60">
        <v>548398369</v>
      </c>
      <c r="P25" s="60">
        <v>584966251</v>
      </c>
      <c r="Q25" s="60">
        <v>775972343</v>
      </c>
      <c r="R25" s="60">
        <v>1909336963</v>
      </c>
      <c r="S25" s="60">
        <v>592343934</v>
      </c>
      <c r="T25" s="60">
        <v>593337833</v>
      </c>
      <c r="U25" s="60">
        <v>570010921</v>
      </c>
      <c r="V25" s="60">
        <v>1755692688</v>
      </c>
      <c r="W25" s="60">
        <v>7188724276</v>
      </c>
      <c r="X25" s="60">
        <v>7661138694</v>
      </c>
      <c r="Y25" s="60">
        <v>-472414418</v>
      </c>
      <c r="Z25" s="140">
        <v>-6.17</v>
      </c>
      <c r="AA25" s="155">
        <v>7661138694</v>
      </c>
    </row>
    <row r="26" spans="1:27" ht="13.5">
      <c r="A26" s="183" t="s">
        <v>38</v>
      </c>
      <c r="B26" s="182"/>
      <c r="C26" s="155">
        <v>97771934</v>
      </c>
      <c r="D26" s="155"/>
      <c r="E26" s="156">
        <v>122384047</v>
      </c>
      <c r="F26" s="60">
        <v>112904080</v>
      </c>
      <c r="G26" s="60">
        <v>8898069</v>
      </c>
      <c r="H26" s="60">
        <v>8846697</v>
      </c>
      <c r="I26" s="60">
        <v>8816830</v>
      </c>
      <c r="J26" s="60">
        <v>26561596</v>
      </c>
      <c r="K26" s="60">
        <v>8813158</v>
      </c>
      <c r="L26" s="60">
        <v>8903682</v>
      </c>
      <c r="M26" s="60">
        <v>8888649</v>
      </c>
      <c r="N26" s="60">
        <v>26605489</v>
      </c>
      <c r="O26" s="60">
        <v>8680021</v>
      </c>
      <c r="P26" s="60">
        <v>12141755</v>
      </c>
      <c r="Q26" s="60">
        <v>9406891</v>
      </c>
      <c r="R26" s="60">
        <v>30228667</v>
      </c>
      <c r="S26" s="60">
        <v>9402725</v>
      </c>
      <c r="T26" s="60">
        <v>9417343</v>
      </c>
      <c r="U26" s="60">
        <v>9457417</v>
      </c>
      <c r="V26" s="60">
        <v>28277485</v>
      </c>
      <c r="W26" s="60">
        <v>111673237</v>
      </c>
      <c r="X26" s="60">
        <v>112904080</v>
      </c>
      <c r="Y26" s="60">
        <v>-1230843</v>
      </c>
      <c r="Z26" s="140">
        <v>-1.09</v>
      </c>
      <c r="AA26" s="155">
        <v>112904080</v>
      </c>
    </row>
    <row r="27" spans="1:27" ht="13.5">
      <c r="A27" s="183" t="s">
        <v>118</v>
      </c>
      <c r="B27" s="182"/>
      <c r="C27" s="155">
        <v>818450130</v>
      </c>
      <c r="D27" s="155"/>
      <c r="E27" s="156">
        <v>991025631</v>
      </c>
      <c r="F27" s="60">
        <v>999025631</v>
      </c>
      <c r="G27" s="60">
        <v>82561093</v>
      </c>
      <c r="H27" s="60">
        <v>82609846</v>
      </c>
      <c r="I27" s="60">
        <v>82585470</v>
      </c>
      <c r="J27" s="60">
        <v>247756409</v>
      </c>
      <c r="K27" s="60">
        <v>89850340</v>
      </c>
      <c r="L27" s="60">
        <v>75320600</v>
      </c>
      <c r="M27" s="60">
        <v>82585470</v>
      </c>
      <c r="N27" s="60">
        <v>247756410</v>
      </c>
      <c r="O27" s="60">
        <v>82585470</v>
      </c>
      <c r="P27" s="60">
        <v>87918803</v>
      </c>
      <c r="Q27" s="60">
        <v>83252136</v>
      </c>
      <c r="R27" s="60">
        <v>253756409</v>
      </c>
      <c r="S27" s="60">
        <v>83252136</v>
      </c>
      <c r="T27" s="60">
        <v>83252136</v>
      </c>
      <c r="U27" s="60">
        <v>83252136</v>
      </c>
      <c r="V27" s="60">
        <v>249756408</v>
      </c>
      <c r="W27" s="60">
        <v>999025636</v>
      </c>
      <c r="X27" s="60">
        <v>999025631</v>
      </c>
      <c r="Y27" s="60">
        <v>5</v>
      </c>
      <c r="Z27" s="140">
        <v>0</v>
      </c>
      <c r="AA27" s="155">
        <v>999025631</v>
      </c>
    </row>
    <row r="28" spans="1:27" ht="13.5">
      <c r="A28" s="183" t="s">
        <v>39</v>
      </c>
      <c r="B28" s="182"/>
      <c r="C28" s="155">
        <v>1399489661</v>
      </c>
      <c r="D28" s="155"/>
      <c r="E28" s="156">
        <v>1444096416</v>
      </c>
      <c r="F28" s="60">
        <v>1598032993</v>
      </c>
      <c r="G28" s="60">
        <v>125082974</v>
      </c>
      <c r="H28" s="60">
        <v>125269898</v>
      </c>
      <c r="I28" s="60">
        <v>126937278</v>
      </c>
      <c r="J28" s="60">
        <v>377290150</v>
      </c>
      <c r="K28" s="60">
        <v>128007192</v>
      </c>
      <c r="L28" s="60">
        <v>127155498</v>
      </c>
      <c r="M28" s="60">
        <v>135634197</v>
      </c>
      <c r="N28" s="60">
        <v>390796887</v>
      </c>
      <c r="O28" s="60">
        <v>129012587</v>
      </c>
      <c r="P28" s="60">
        <v>139346941</v>
      </c>
      <c r="Q28" s="60">
        <v>139379263</v>
      </c>
      <c r="R28" s="60">
        <v>407738791</v>
      </c>
      <c r="S28" s="60">
        <v>140574187</v>
      </c>
      <c r="T28" s="60">
        <v>148469269</v>
      </c>
      <c r="U28" s="60">
        <v>145193670</v>
      </c>
      <c r="V28" s="60">
        <v>434237126</v>
      </c>
      <c r="W28" s="60">
        <v>1610062954</v>
      </c>
      <c r="X28" s="60">
        <v>1598032993</v>
      </c>
      <c r="Y28" s="60">
        <v>12029961</v>
      </c>
      <c r="Z28" s="140">
        <v>0.75</v>
      </c>
      <c r="AA28" s="155">
        <v>1598032993</v>
      </c>
    </row>
    <row r="29" spans="1:27" ht="13.5">
      <c r="A29" s="183" t="s">
        <v>40</v>
      </c>
      <c r="B29" s="182"/>
      <c r="C29" s="155">
        <v>681533493</v>
      </c>
      <c r="D29" s="155"/>
      <c r="E29" s="156">
        <v>768508353</v>
      </c>
      <c r="F29" s="60">
        <v>749279243</v>
      </c>
      <c r="G29" s="60">
        <v>51624689</v>
      </c>
      <c r="H29" s="60">
        <v>54981375</v>
      </c>
      <c r="I29" s="60">
        <v>51641077</v>
      </c>
      <c r="J29" s="60">
        <v>158247141</v>
      </c>
      <c r="K29" s="60">
        <v>51633065</v>
      </c>
      <c r="L29" s="60">
        <v>51632270</v>
      </c>
      <c r="M29" s="60">
        <v>51634362</v>
      </c>
      <c r="N29" s="60">
        <v>154899697</v>
      </c>
      <c r="O29" s="60">
        <v>51635057</v>
      </c>
      <c r="P29" s="60">
        <v>51632760</v>
      </c>
      <c r="Q29" s="60">
        <v>72496661</v>
      </c>
      <c r="R29" s="60">
        <v>175764478</v>
      </c>
      <c r="S29" s="60">
        <v>67423007</v>
      </c>
      <c r="T29" s="60">
        <v>66937830</v>
      </c>
      <c r="U29" s="60">
        <v>66446376</v>
      </c>
      <c r="V29" s="60">
        <v>200807213</v>
      </c>
      <c r="W29" s="60">
        <v>689718529</v>
      </c>
      <c r="X29" s="60">
        <v>749279243</v>
      </c>
      <c r="Y29" s="60">
        <v>-59560714</v>
      </c>
      <c r="Z29" s="140">
        <v>-7.95</v>
      </c>
      <c r="AA29" s="155">
        <v>749279243</v>
      </c>
    </row>
    <row r="30" spans="1:27" ht="13.5">
      <c r="A30" s="183" t="s">
        <v>119</v>
      </c>
      <c r="B30" s="182"/>
      <c r="C30" s="155">
        <v>5705263489</v>
      </c>
      <c r="D30" s="155"/>
      <c r="E30" s="156">
        <v>6441272891</v>
      </c>
      <c r="F30" s="60">
        <v>6509472891</v>
      </c>
      <c r="G30" s="60">
        <v>35440033</v>
      </c>
      <c r="H30" s="60">
        <v>836896643</v>
      </c>
      <c r="I30" s="60">
        <v>797942198</v>
      </c>
      <c r="J30" s="60">
        <v>1670278874</v>
      </c>
      <c r="K30" s="60">
        <v>471920582</v>
      </c>
      <c r="L30" s="60">
        <v>481608693</v>
      </c>
      <c r="M30" s="60">
        <v>440607350</v>
      </c>
      <c r="N30" s="60">
        <v>1394136625</v>
      </c>
      <c r="O30" s="60">
        <v>424945598</v>
      </c>
      <c r="P30" s="60">
        <v>412909637</v>
      </c>
      <c r="Q30" s="60">
        <v>441432819</v>
      </c>
      <c r="R30" s="60">
        <v>1279288054</v>
      </c>
      <c r="S30" s="60">
        <v>420102413</v>
      </c>
      <c r="T30" s="60">
        <v>474022201</v>
      </c>
      <c r="U30" s="60">
        <v>439017375</v>
      </c>
      <c r="V30" s="60">
        <v>1333141989</v>
      </c>
      <c r="W30" s="60">
        <v>5676845542</v>
      </c>
      <c r="X30" s="60">
        <v>6509472891</v>
      </c>
      <c r="Y30" s="60">
        <v>-832627349</v>
      </c>
      <c r="Z30" s="140">
        <v>-12.79</v>
      </c>
      <c r="AA30" s="155">
        <v>6509472891</v>
      </c>
    </row>
    <row r="31" spans="1:27" ht="13.5">
      <c r="A31" s="183" t="s">
        <v>120</v>
      </c>
      <c r="B31" s="182"/>
      <c r="C31" s="155">
        <v>273401835</v>
      </c>
      <c r="D31" s="155"/>
      <c r="E31" s="156">
        <v>396540353</v>
      </c>
      <c r="F31" s="60">
        <v>345550433</v>
      </c>
      <c r="G31" s="60">
        <v>21178799</v>
      </c>
      <c r="H31" s="60">
        <v>22867559</v>
      </c>
      <c r="I31" s="60">
        <v>21753666</v>
      </c>
      <c r="J31" s="60">
        <v>65800024</v>
      </c>
      <c r="K31" s="60">
        <v>24576977</v>
      </c>
      <c r="L31" s="60">
        <v>26775635</v>
      </c>
      <c r="M31" s="60">
        <v>14284336</v>
      </c>
      <c r="N31" s="60">
        <v>65636948</v>
      </c>
      <c r="O31" s="60">
        <v>18690702</v>
      </c>
      <c r="P31" s="60">
        <v>30339937</v>
      </c>
      <c r="Q31" s="60">
        <v>22577816</v>
      </c>
      <c r="R31" s="60">
        <v>71608455</v>
      </c>
      <c r="S31" s="60">
        <v>28341974</v>
      </c>
      <c r="T31" s="60">
        <v>26327301</v>
      </c>
      <c r="U31" s="60">
        <v>25883351</v>
      </c>
      <c r="V31" s="60">
        <v>80552626</v>
      </c>
      <c r="W31" s="60">
        <v>283598053</v>
      </c>
      <c r="X31" s="60">
        <v>345550433</v>
      </c>
      <c r="Y31" s="60">
        <v>-61952380</v>
      </c>
      <c r="Z31" s="140">
        <v>-17.93</v>
      </c>
      <c r="AA31" s="155">
        <v>345550433</v>
      </c>
    </row>
    <row r="32" spans="1:27" ht="13.5">
      <c r="A32" s="183" t="s">
        <v>121</v>
      </c>
      <c r="B32" s="182"/>
      <c r="C32" s="155">
        <v>2193661994</v>
      </c>
      <c r="D32" s="155"/>
      <c r="E32" s="156">
        <v>2579846462</v>
      </c>
      <c r="F32" s="60">
        <v>2833353292</v>
      </c>
      <c r="G32" s="60">
        <v>56078266</v>
      </c>
      <c r="H32" s="60">
        <v>154745169</v>
      </c>
      <c r="I32" s="60">
        <v>175127018</v>
      </c>
      <c r="J32" s="60">
        <v>385950453</v>
      </c>
      <c r="K32" s="60">
        <v>190322145</v>
      </c>
      <c r="L32" s="60">
        <v>230411958</v>
      </c>
      <c r="M32" s="60">
        <v>233354684</v>
      </c>
      <c r="N32" s="60">
        <v>654088787</v>
      </c>
      <c r="O32" s="60">
        <v>158057713</v>
      </c>
      <c r="P32" s="60">
        <v>197815565</v>
      </c>
      <c r="Q32" s="60">
        <v>265274521</v>
      </c>
      <c r="R32" s="60">
        <v>621147799</v>
      </c>
      <c r="S32" s="60">
        <v>282655290</v>
      </c>
      <c r="T32" s="60">
        <v>262393408</v>
      </c>
      <c r="U32" s="60">
        <v>396454106</v>
      </c>
      <c r="V32" s="60">
        <v>941502804</v>
      </c>
      <c r="W32" s="60">
        <v>2602689843</v>
      </c>
      <c r="X32" s="60">
        <v>2833353292</v>
      </c>
      <c r="Y32" s="60">
        <v>-230663449</v>
      </c>
      <c r="Z32" s="140">
        <v>-8.14</v>
      </c>
      <c r="AA32" s="155">
        <v>2833353292</v>
      </c>
    </row>
    <row r="33" spans="1:27" ht="13.5">
      <c r="A33" s="183" t="s">
        <v>42</v>
      </c>
      <c r="B33" s="182"/>
      <c r="C33" s="155">
        <v>103491948</v>
      </c>
      <c r="D33" s="155"/>
      <c r="E33" s="156">
        <v>50606158</v>
      </c>
      <c r="F33" s="60">
        <v>92002668</v>
      </c>
      <c r="G33" s="60">
        <v>8701</v>
      </c>
      <c r="H33" s="60">
        <v>0</v>
      </c>
      <c r="I33" s="60">
        <v>10317993</v>
      </c>
      <c r="J33" s="60">
        <v>10326694</v>
      </c>
      <c r="K33" s="60">
        <v>2398240</v>
      </c>
      <c r="L33" s="60">
        <v>26561999</v>
      </c>
      <c r="M33" s="60">
        <v>5694298</v>
      </c>
      <c r="N33" s="60">
        <v>34654537</v>
      </c>
      <c r="O33" s="60">
        <v>16857790</v>
      </c>
      <c r="P33" s="60">
        <v>4321511</v>
      </c>
      <c r="Q33" s="60">
        <v>910344</v>
      </c>
      <c r="R33" s="60">
        <v>22089645</v>
      </c>
      <c r="S33" s="60">
        <v>16756983</v>
      </c>
      <c r="T33" s="60">
        <v>2025689</v>
      </c>
      <c r="U33" s="60">
        <v>8740606</v>
      </c>
      <c r="V33" s="60">
        <v>27523278</v>
      </c>
      <c r="W33" s="60">
        <v>94594154</v>
      </c>
      <c r="X33" s="60">
        <v>92002668</v>
      </c>
      <c r="Y33" s="60">
        <v>2591486</v>
      </c>
      <c r="Z33" s="140">
        <v>2.82</v>
      </c>
      <c r="AA33" s="155">
        <v>92002668</v>
      </c>
    </row>
    <row r="34" spans="1:27" ht="13.5">
      <c r="A34" s="183" t="s">
        <v>43</v>
      </c>
      <c r="B34" s="182"/>
      <c r="C34" s="155">
        <v>2990829520</v>
      </c>
      <c r="D34" s="155"/>
      <c r="E34" s="156">
        <v>3790623492</v>
      </c>
      <c r="F34" s="60">
        <v>3535558077</v>
      </c>
      <c r="G34" s="60">
        <v>203307306</v>
      </c>
      <c r="H34" s="60">
        <v>217699435</v>
      </c>
      <c r="I34" s="60">
        <v>327466011</v>
      </c>
      <c r="J34" s="60">
        <v>748472752</v>
      </c>
      <c r="K34" s="60">
        <v>280604567</v>
      </c>
      <c r="L34" s="60">
        <v>282939053</v>
      </c>
      <c r="M34" s="60">
        <v>291466859</v>
      </c>
      <c r="N34" s="60">
        <v>855010479</v>
      </c>
      <c r="O34" s="60">
        <v>240101385</v>
      </c>
      <c r="P34" s="60">
        <v>257095551</v>
      </c>
      <c r="Q34" s="60">
        <v>218350864</v>
      </c>
      <c r="R34" s="60">
        <v>715547800</v>
      </c>
      <c r="S34" s="60">
        <v>282707063</v>
      </c>
      <c r="T34" s="60">
        <v>337483628</v>
      </c>
      <c r="U34" s="60">
        <v>379572174</v>
      </c>
      <c r="V34" s="60">
        <v>999762865</v>
      </c>
      <c r="W34" s="60">
        <v>3318793896</v>
      </c>
      <c r="X34" s="60">
        <v>3535558077</v>
      </c>
      <c r="Y34" s="60">
        <v>-216764181</v>
      </c>
      <c r="Z34" s="140">
        <v>-6.13</v>
      </c>
      <c r="AA34" s="155">
        <v>3535558077</v>
      </c>
    </row>
    <row r="35" spans="1:27" ht="13.5">
      <c r="A35" s="181" t="s">
        <v>122</v>
      </c>
      <c r="B35" s="185"/>
      <c r="C35" s="155">
        <v>1724183</v>
      </c>
      <c r="D35" s="155"/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276615</v>
      </c>
      <c r="Q35" s="60">
        <v>0</v>
      </c>
      <c r="R35" s="60">
        <v>276615</v>
      </c>
      <c r="S35" s="60">
        <v>0</v>
      </c>
      <c r="T35" s="60">
        <v>0</v>
      </c>
      <c r="U35" s="60">
        <v>926941</v>
      </c>
      <c r="V35" s="60">
        <v>926941</v>
      </c>
      <c r="W35" s="60">
        <v>1203556</v>
      </c>
      <c r="X35" s="60">
        <v>0</v>
      </c>
      <c r="Y35" s="60">
        <v>1203556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21181630003</v>
      </c>
      <c r="D36" s="188">
        <f>SUM(D25:D35)</f>
        <v>0</v>
      </c>
      <c r="E36" s="189">
        <f t="shared" si="1"/>
        <v>24362424954</v>
      </c>
      <c r="F36" s="190">
        <f t="shared" si="1"/>
        <v>24436318002</v>
      </c>
      <c r="G36" s="190">
        <f t="shared" si="1"/>
        <v>1072320879</v>
      </c>
      <c r="H36" s="190">
        <f t="shared" si="1"/>
        <v>1998601471</v>
      </c>
      <c r="I36" s="190">
        <f t="shared" si="1"/>
        <v>2203177857</v>
      </c>
      <c r="J36" s="190">
        <f t="shared" si="1"/>
        <v>5274100207</v>
      </c>
      <c r="K36" s="190">
        <f t="shared" si="1"/>
        <v>1797648731</v>
      </c>
      <c r="L36" s="190">
        <f t="shared" si="1"/>
        <v>2150025236</v>
      </c>
      <c r="M36" s="190">
        <f t="shared" si="1"/>
        <v>1816190403</v>
      </c>
      <c r="N36" s="190">
        <f t="shared" si="1"/>
        <v>5763864370</v>
      </c>
      <c r="O36" s="190">
        <f t="shared" si="1"/>
        <v>1678964692</v>
      </c>
      <c r="P36" s="190">
        <f t="shared" si="1"/>
        <v>1778765326</v>
      </c>
      <c r="Q36" s="190">
        <f t="shared" si="1"/>
        <v>2029053658</v>
      </c>
      <c r="R36" s="190">
        <f t="shared" si="1"/>
        <v>5486783676</v>
      </c>
      <c r="S36" s="190">
        <f t="shared" si="1"/>
        <v>1923559712</v>
      </c>
      <c r="T36" s="190">
        <f t="shared" si="1"/>
        <v>2003666638</v>
      </c>
      <c r="U36" s="190">
        <f t="shared" si="1"/>
        <v>2124955073</v>
      </c>
      <c r="V36" s="190">
        <f t="shared" si="1"/>
        <v>6052181423</v>
      </c>
      <c r="W36" s="190">
        <f t="shared" si="1"/>
        <v>22576929676</v>
      </c>
      <c r="X36" s="190">
        <f t="shared" si="1"/>
        <v>24436318002</v>
      </c>
      <c r="Y36" s="190">
        <f t="shared" si="1"/>
        <v>-1859388326</v>
      </c>
      <c r="Z36" s="191">
        <f>+IF(X36&lt;&gt;0,+(Y36/X36)*100,0)</f>
        <v>-7.609118222507244</v>
      </c>
      <c r="AA36" s="188">
        <f>SUM(AA25:AA35)</f>
        <v>24436318002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324923648</v>
      </c>
      <c r="D38" s="199">
        <f>+D22-D36</f>
        <v>0</v>
      </c>
      <c r="E38" s="200">
        <f t="shared" si="2"/>
        <v>-460768886</v>
      </c>
      <c r="F38" s="106">
        <f t="shared" si="2"/>
        <v>-484771828</v>
      </c>
      <c r="G38" s="106">
        <f t="shared" si="2"/>
        <v>976008416</v>
      </c>
      <c r="H38" s="106">
        <f t="shared" si="2"/>
        <v>295823651</v>
      </c>
      <c r="I38" s="106">
        <f t="shared" si="2"/>
        <v>-492066332</v>
      </c>
      <c r="J38" s="106">
        <f t="shared" si="2"/>
        <v>779765735</v>
      </c>
      <c r="K38" s="106">
        <f t="shared" si="2"/>
        <v>-174990974</v>
      </c>
      <c r="L38" s="106">
        <f t="shared" si="2"/>
        <v>-492034396</v>
      </c>
      <c r="M38" s="106">
        <f t="shared" si="2"/>
        <v>837470567</v>
      </c>
      <c r="N38" s="106">
        <f t="shared" si="2"/>
        <v>170445197</v>
      </c>
      <c r="O38" s="106">
        <f t="shared" si="2"/>
        <v>97605798</v>
      </c>
      <c r="P38" s="106">
        <f t="shared" si="2"/>
        <v>-40043537</v>
      </c>
      <c r="Q38" s="106">
        <f t="shared" si="2"/>
        <v>196793368</v>
      </c>
      <c r="R38" s="106">
        <f t="shared" si="2"/>
        <v>254355629</v>
      </c>
      <c r="S38" s="106">
        <f t="shared" si="2"/>
        <v>138647645</v>
      </c>
      <c r="T38" s="106">
        <f t="shared" si="2"/>
        <v>-338025325</v>
      </c>
      <c r="U38" s="106">
        <f t="shared" si="2"/>
        <v>43418895</v>
      </c>
      <c r="V38" s="106">
        <f t="shared" si="2"/>
        <v>-155958785</v>
      </c>
      <c r="W38" s="106">
        <f t="shared" si="2"/>
        <v>1048607776</v>
      </c>
      <c r="X38" s="106">
        <f>IF(F22=F36,0,X22-X36)</f>
        <v>-484771828</v>
      </c>
      <c r="Y38" s="106">
        <f t="shared" si="2"/>
        <v>1533379604</v>
      </c>
      <c r="Z38" s="201">
        <f>+IF(X38&lt;&gt;0,+(Y38/X38)*100,0)</f>
        <v>-316.30955336785786</v>
      </c>
      <c r="AA38" s="199">
        <f>+AA22-AA36</f>
        <v>-484771828</v>
      </c>
    </row>
    <row r="39" spans="1:27" ht="13.5">
      <c r="A39" s="181" t="s">
        <v>46</v>
      </c>
      <c r="B39" s="185"/>
      <c r="C39" s="155">
        <v>2182113256</v>
      </c>
      <c r="D39" s="155"/>
      <c r="E39" s="156">
        <v>3334828588</v>
      </c>
      <c r="F39" s="60">
        <v>3683892500</v>
      </c>
      <c r="G39" s="60">
        <v>28541428</v>
      </c>
      <c r="H39" s="60">
        <v>150481532</v>
      </c>
      <c r="I39" s="60">
        <v>205225011</v>
      </c>
      <c r="J39" s="60">
        <v>384247971</v>
      </c>
      <c r="K39" s="60">
        <v>210643793</v>
      </c>
      <c r="L39" s="60">
        <v>225531634</v>
      </c>
      <c r="M39" s="60">
        <v>338489206</v>
      </c>
      <c r="N39" s="60">
        <v>774664633</v>
      </c>
      <c r="O39" s="60">
        <v>98514276</v>
      </c>
      <c r="P39" s="60">
        <v>166369610</v>
      </c>
      <c r="Q39" s="60">
        <v>227143756</v>
      </c>
      <c r="R39" s="60">
        <v>492027642</v>
      </c>
      <c r="S39" s="60">
        <v>219673140</v>
      </c>
      <c r="T39" s="60">
        <v>350844177</v>
      </c>
      <c r="U39" s="60">
        <v>945365103</v>
      </c>
      <c r="V39" s="60">
        <v>1515882420</v>
      </c>
      <c r="W39" s="60">
        <v>3166822666</v>
      </c>
      <c r="X39" s="60">
        <v>3683892500</v>
      </c>
      <c r="Y39" s="60">
        <v>-517069834</v>
      </c>
      <c r="Z39" s="140">
        <v>-14.04</v>
      </c>
      <c r="AA39" s="155">
        <v>3683892500</v>
      </c>
    </row>
    <row r="40" spans="1:27" ht="13.5">
      <c r="A40" s="181" t="s">
        <v>123</v>
      </c>
      <c r="B40" s="185"/>
      <c r="C40" s="130">
        <v>0</v>
      </c>
      <c r="D40" s="130"/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/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2507036904</v>
      </c>
      <c r="D42" s="206">
        <f>SUM(D38:D41)</f>
        <v>0</v>
      </c>
      <c r="E42" s="207">
        <f t="shared" si="3"/>
        <v>2874059702</v>
      </c>
      <c r="F42" s="88">
        <f t="shared" si="3"/>
        <v>3199120672</v>
      </c>
      <c r="G42" s="88">
        <f t="shared" si="3"/>
        <v>1004549844</v>
      </c>
      <c r="H42" s="88">
        <f t="shared" si="3"/>
        <v>446305183</v>
      </c>
      <c r="I42" s="88">
        <f t="shared" si="3"/>
        <v>-286841321</v>
      </c>
      <c r="J42" s="88">
        <f t="shared" si="3"/>
        <v>1164013706</v>
      </c>
      <c r="K42" s="88">
        <f t="shared" si="3"/>
        <v>35652819</v>
      </c>
      <c r="L42" s="88">
        <f t="shared" si="3"/>
        <v>-266502762</v>
      </c>
      <c r="M42" s="88">
        <f t="shared" si="3"/>
        <v>1175959773</v>
      </c>
      <c r="N42" s="88">
        <f t="shared" si="3"/>
        <v>945109830</v>
      </c>
      <c r="O42" s="88">
        <f t="shared" si="3"/>
        <v>196120074</v>
      </c>
      <c r="P42" s="88">
        <f t="shared" si="3"/>
        <v>126326073</v>
      </c>
      <c r="Q42" s="88">
        <f t="shared" si="3"/>
        <v>423937124</v>
      </c>
      <c r="R42" s="88">
        <f t="shared" si="3"/>
        <v>746383271</v>
      </c>
      <c r="S42" s="88">
        <f t="shared" si="3"/>
        <v>358320785</v>
      </c>
      <c r="T42" s="88">
        <f t="shared" si="3"/>
        <v>12818852</v>
      </c>
      <c r="U42" s="88">
        <f t="shared" si="3"/>
        <v>988783998</v>
      </c>
      <c r="V42" s="88">
        <f t="shared" si="3"/>
        <v>1359923635</v>
      </c>
      <c r="W42" s="88">
        <f t="shared" si="3"/>
        <v>4215430442</v>
      </c>
      <c r="X42" s="88">
        <f t="shared" si="3"/>
        <v>3199120672</v>
      </c>
      <c r="Y42" s="88">
        <f t="shared" si="3"/>
        <v>1016309770</v>
      </c>
      <c r="Z42" s="208">
        <f>+IF(X42&lt;&gt;0,+(Y42/X42)*100,0)</f>
        <v>31.768409953871224</v>
      </c>
      <c r="AA42" s="206">
        <f>SUM(AA38:AA41)</f>
        <v>3199120672</v>
      </c>
    </row>
    <row r="43" spans="1:27" ht="13.5">
      <c r="A43" s="181" t="s">
        <v>125</v>
      </c>
      <c r="B43" s="185"/>
      <c r="C43" s="157">
        <v>0</v>
      </c>
      <c r="D43" s="157"/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2507036904</v>
      </c>
      <c r="D44" s="210">
        <f>+D42-D43</f>
        <v>0</v>
      </c>
      <c r="E44" s="211">
        <f t="shared" si="4"/>
        <v>2874059702</v>
      </c>
      <c r="F44" s="77">
        <f t="shared" si="4"/>
        <v>3199120672</v>
      </c>
      <c r="G44" s="77">
        <f t="shared" si="4"/>
        <v>1004549844</v>
      </c>
      <c r="H44" s="77">
        <f t="shared" si="4"/>
        <v>446305183</v>
      </c>
      <c r="I44" s="77">
        <f t="shared" si="4"/>
        <v>-286841321</v>
      </c>
      <c r="J44" s="77">
        <f t="shared" si="4"/>
        <v>1164013706</v>
      </c>
      <c r="K44" s="77">
        <f t="shared" si="4"/>
        <v>35652819</v>
      </c>
      <c r="L44" s="77">
        <f t="shared" si="4"/>
        <v>-266502762</v>
      </c>
      <c r="M44" s="77">
        <f t="shared" si="4"/>
        <v>1175959773</v>
      </c>
      <c r="N44" s="77">
        <f t="shared" si="4"/>
        <v>945109830</v>
      </c>
      <c r="O44" s="77">
        <f t="shared" si="4"/>
        <v>196120074</v>
      </c>
      <c r="P44" s="77">
        <f t="shared" si="4"/>
        <v>126326073</v>
      </c>
      <c r="Q44" s="77">
        <f t="shared" si="4"/>
        <v>423937124</v>
      </c>
      <c r="R44" s="77">
        <f t="shared" si="4"/>
        <v>746383271</v>
      </c>
      <c r="S44" s="77">
        <f t="shared" si="4"/>
        <v>358320785</v>
      </c>
      <c r="T44" s="77">
        <f t="shared" si="4"/>
        <v>12818852</v>
      </c>
      <c r="U44" s="77">
        <f t="shared" si="4"/>
        <v>988783998</v>
      </c>
      <c r="V44" s="77">
        <f t="shared" si="4"/>
        <v>1359923635</v>
      </c>
      <c r="W44" s="77">
        <f t="shared" si="4"/>
        <v>4215430442</v>
      </c>
      <c r="X44" s="77">
        <f t="shared" si="4"/>
        <v>3199120672</v>
      </c>
      <c r="Y44" s="77">
        <f t="shared" si="4"/>
        <v>1016309770</v>
      </c>
      <c r="Z44" s="212">
        <f>+IF(X44&lt;&gt;0,+(Y44/X44)*100,0)</f>
        <v>31.768409953871224</v>
      </c>
      <c r="AA44" s="210">
        <f>+AA42-AA43</f>
        <v>3199120672</v>
      </c>
    </row>
    <row r="45" spans="1:27" ht="13.5">
      <c r="A45" s="181" t="s">
        <v>127</v>
      </c>
      <c r="B45" s="185"/>
      <c r="C45" s="157">
        <v>0</v>
      </c>
      <c r="D45" s="157"/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2507036904</v>
      </c>
      <c r="D46" s="206">
        <f>SUM(D44:D45)</f>
        <v>0</v>
      </c>
      <c r="E46" s="207">
        <f t="shared" si="5"/>
        <v>2874059702</v>
      </c>
      <c r="F46" s="88">
        <f t="shared" si="5"/>
        <v>3199120672</v>
      </c>
      <c r="G46" s="88">
        <f t="shared" si="5"/>
        <v>1004549844</v>
      </c>
      <c r="H46" s="88">
        <f t="shared" si="5"/>
        <v>446305183</v>
      </c>
      <c r="I46" s="88">
        <f t="shared" si="5"/>
        <v>-286841321</v>
      </c>
      <c r="J46" s="88">
        <f t="shared" si="5"/>
        <v>1164013706</v>
      </c>
      <c r="K46" s="88">
        <f t="shared" si="5"/>
        <v>35652819</v>
      </c>
      <c r="L46" s="88">
        <f t="shared" si="5"/>
        <v>-266502762</v>
      </c>
      <c r="M46" s="88">
        <f t="shared" si="5"/>
        <v>1175959773</v>
      </c>
      <c r="N46" s="88">
        <f t="shared" si="5"/>
        <v>945109830</v>
      </c>
      <c r="O46" s="88">
        <f t="shared" si="5"/>
        <v>196120074</v>
      </c>
      <c r="P46" s="88">
        <f t="shared" si="5"/>
        <v>126326073</v>
      </c>
      <c r="Q46" s="88">
        <f t="shared" si="5"/>
        <v>423937124</v>
      </c>
      <c r="R46" s="88">
        <f t="shared" si="5"/>
        <v>746383271</v>
      </c>
      <c r="S46" s="88">
        <f t="shared" si="5"/>
        <v>358320785</v>
      </c>
      <c r="T46" s="88">
        <f t="shared" si="5"/>
        <v>12818852</v>
      </c>
      <c r="U46" s="88">
        <f t="shared" si="5"/>
        <v>988783998</v>
      </c>
      <c r="V46" s="88">
        <f t="shared" si="5"/>
        <v>1359923635</v>
      </c>
      <c r="W46" s="88">
        <f t="shared" si="5"/>
        <v>4215430442</v>
      </c>
      <c r="X46" s="88">
        <f t="shared" si="5"/>
        <v>3199120672</v>
      </c>
      <c r="Y46" s="88">
        <f t="shared" si="5"/>
        <v>1016309770</v>
      </c>
      <c r="Z46" s="208">
        <f>+IF(X46&lt;&gt;0,+(Y46/X46)*100,0)</f>
        <v>31.768409953871224</v>
      </c>
      <c r="AA46" s="206">
        <f>SUM(AA44:AA45)</f>
        <v>3199120672</v>
      </c>
    </row>
    <row r="47" spans="1:27" ht="13.5">
      <c r="A47" s="214" t="s">
        <v>48</v>
      </c>
      <c r="B47" s="185"/>
      <c r="C47" s="157">
        <v>0</v>
      </c>
      <c r="D47" s="157"/>
      <c r="E47" s="158">
        <v>0</v>
      </c>
      <c r="F47" s="159">
        <v>0</v>
      </c>
      <c r="G47" s="60">
        <v>0</v>
      </c>
      <c r="H47" s="60">
        <v>-1</v>
      </c>
      <c r="I47" s="82">
        <v>0</v>
      </c>
      <c r="J47" s="60">
        <v>-1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1</v>
      </c>
      <c r="Q47" s="60">
        <v>0</v>
      </c>
      <c r="R47" s="60">
        <v>1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2507036904</v>
      </c>
      <c r="D48" s="217">
        <f>SUM(D46:D47)</f>
        <v>0</v>
      </c>
      <c r="E48" s="218">
        <f t="shared" si="6"/>
        <v>2874059702</v>
      </c>
      <c r="F48" s="219">
        <f t="shared" si="6"/>
        <v>3199120672</v>
      </c>
      <c r="G48" s="219">
        <f t="shared" si="6"/>
        <v>1004549844</v>
      </c>
      <c r="H48" s="220">
        <f t="shared" si="6"/>
        <v>446305182</v>
      </c>
      <c r="I48" s="220">
        <f t="shared" si="6"/>
        <v>-286841321</v>
      </c>
      <c r="J48" s="220">
        <f t="shared" si="6"/>
        <v>1164013705</v>
      </c>
      <c r="K48" s="220">
        <f t="shared" si="6"/>
        <v>35652819</v>
      </c>
      <c r="L48" s="220">
        <f t="shared" si="6"/>
        <v>-266502762</v>
      </c>
      <c r="M48" s="219">
        <f t="shared" si="6"/>
        <v>1175959773</v>
      </c>
      <c r="N48" s="219">
        <f t="shared" si="6"/>
        <v>945109830</v>
      </c>
      <c r="O48" s="220">
        <f t="shared" si="6"/>
        <v>196120074</v>
      </c>
      <c r="P48" s="220">
        <f t="shared" si="6"/>
        <v>126326074</v>
      </c>
      <c r="Q48" s="220">
        <f t="shared" si="6"/>
        <v>423937124</v>
      </c>
      <c r="R48" s="220">
        <f t="shared" si="6"/>
        <v>746383272</v>
      </c>
      <c r="S48" s="220">
        <f t="shared" si="6"/>
        <v>358320785</v>
      </c>
      <c r="T48" s="219">
        <f t="shared" si="6"/>
        <v>12818852</v>
      </c>
      <c r="U48" s="219">
        <f t="shared" si="6"/>
        <v>988783998</v>
      </c>
      <c r="V48" s="220">
        <f t="shared" si="6"/>
        <v>1359923635</v>
      </c>
      <c r="W48" s="220">
        <f t="shared" si="6"/>
        <v>4215430442</v>
      </c>
      <c r="X48" s="220">
        <f t="shared" si="6"/>
        <v>3199120672</v>
      </c>
      <c r="Y48" s="220">
        <f t="shared" si="6"/>
        <v>1016309770</v>
      </c>
      <c r="Z48" s="221">
        <f>+IF(X48&lt;&gt;0,+(Y48/X48)*100,0)</f>
        <v>31.768409953871224</v>
      </c>
      <c r="AA48" s="222">
        <f>SUM(AA46:AA47)</f>
        <v>3199120672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359544625</v>
      </c>
      <c r="D5" s="153">
        <f>SUM(D6:D8)</f>
        <v>0</v>
      </c>
      <c r="E5" s="154">
        <f t="shared" si="0"/>
        <v>321303865</v>
      </c>
      <c r="F5" s="100">
        <f t="shared" si="0"/>
        <v>318946911</v>
      </c>
      <c r="G5" s="100">
        <f t="shared" si="0"/>
        <v>2830069</v>
      </c>
      <c r="H5" s="100">
        <f t="shared" si="0"/>
        <v>3074696</v>
      </c>
      <c r="I5" s="100">
        <f t="shared" si="0"/>
        <v>10637329</v>
      </c>
      <c r="J5" s="100">
        <f t="shared" si="0"/>
        <v>16542094</v>
      </c>
      <c r="K5" s="100">
        <f t="shared" si="0"/>
        <v>13395401</v>
      </c>
      <c r="L5" s="100">
        <f t="shared" si="0"/>
        <v>19825482</v>
      </c>
      <c r="M5" s="100">
        <f t="shared" si="0"/>
        <v>9630377</v>
      </c>
      <c r="N5" s="100">
        <f t="shared" si="0"/>
        <v>42851260</v>
      </c>
      <c r="O5" s="100">
        <f t="shared" si="0"/>
        <v>15663696</v>
      </c>
      <c r="P5" s="100">
        <f t="shared" si="0"/>
        <v>15674127</v>
      </c>
      <c r="Q5" s="100">
        <f t="shared" si="0"/>
        <v>21523905</v>
      </c>
      <c r="R5" s="100">
        <f t="shared" si="0"/>
        <v>52861728</v>
      </c>
      <c r="S5" s="100">
        <f t="shared" si="0"/>
        <v>19034626</v>
      </c>
      <c r="T5" s="100">
        <f t="shared" si="0"/>
        <v>46607091</v>
      </c>
      <c r="U5" s="100">
        <f t="shared" si="0"/>
        <v>88419607</v>
      </c>
      <c r="V5" s="100">
        <f t="shared" si="0"/>
        <v>154061324</v>
      </c>
      <c r="W5" s="100">
        <f t="shared" si="0"/>
        <v>266316406</v>
      </c>
      <c r="X5" s="100">
        <f t="shared" si="0"/>
        <v>318946911</v>
      </c>
      <c r="Y5" s="100">
        <f t="shared" si="0"/>
        <v>-52630505</v>
      </c>
      <c r="Z5" s="137">
        <f>+IF(X5&lt;&gt;0,+(Y5/X5)*100,0)</f>
        <v>-16.50133711437638</v>
      </c>
      <c r="AA5" s="153">
        <f>SUM(AA6:AA8)</f>
        <v>318946911</v>
      </c>
    </row>
    <row r="6" spans="1:27" ht="13.5">
      <c r="A6" s="138" t="s">
        <v>75</v>
      </c>
      <c r="B6" s="136"/>
      <c r="C6" s="155">
        <v>3554873</v>
      </c>
      <c r="D6" s="155"/>
      <c r="E6" s="156">
        <v>14203785</v>
      </c>
      <c r="F6" s="60">
        <v>7694793</v>
      </c>
      <c r="G6" s="60">
        <v>47725</v>
      </c>
      <c r="H6" s="60">
        <v>52208</v>
      </c>
      <c r="I6" s="60">
        <v>115106</v>
      </c>
      <c r="J6" s="60">
        <v>215039</v>
      </c>
      <c r="K6" s="60">
        <v>163707</v>
      </c>
      <c r="L6" s="60">
        <v>54308</v>
      </c>
      <c r="M6" s="60">
        <v>400149</v>
      </c>
      <c r="N6" s="60">
        <v>618164</v>
      </c>
      <c r="O6" s="60">
        <v>84506</v>
      </c>
      <c r="P6" s="60">
        <v>741411</v>
      </c>
      <c r="Q6" s="60">
        <v>246727</v>
      </c>
      <c r="R6" s="60">
        <v>1072644</v>
      </c>
      <c r="S6" s="60">
        <v>464559</v>
      </c>
      <c r="T6" s="60">
        <v>520876</v>
      </c>
      <c r="U6" s="60">
        <v>1100469</v>
      </c>
      <c r="V6" s="60">
        <v>2085904</v>
      </c>
      <c r="W6" s="60">
        <v>3991751</v>
      </c>
      <c r="X6" s="60">
        <v>7694793</v>
      </c>
      <c r="Y6" s="60">
        <v>-3703042</v>
      </c>
      <c r="Z6" s="140">
        <v>-48.12</v>
      </c>
      <c r="AA6" s="62">
        <v>7694793</v>
      </c>
    </row>
    <row r="7" spans="1:27" ht="13.5">
      <c r="A7" s="138" t="s">
        <v>76</v>
      </c>
      <c r="B7" s="136"/>
      <c r="C7" s="157">
        <v>17592744</v>
      </c>
      <c r="D7" s="157"/>
      <c r="E7" s="158">
        <v>6224186</v>
      </c>
      <c r="F7" s="159">
        <v>11289131</v>
      </c>
      <c r="G7" s="159"/>
      <c r="H7" s="159">
        <v>43844</v>
      </c>
      <c r="I7" s="159">
        <v>552065</v>
      </c>
      <c r="J7" s="159">
        <v>595909</v>
      </c>
      <c r="K7" s="159">
        <v>447757</v>
      </c>
      <c r="L7" s="159">
        <v>1088218</v>
      </c>
      <c r="M7" s="159">
        <v>976541</v>
      </c>
      <c r="N7" s="159">
        <v>2512516</v>
      </c>
      <c r="O7" s="159">
        <v>990170</v>
      </c>
      <c r="P7" s="159">
        <v>784581</v>
      </c>
      <c r="Q7" s="159">
        <v>1217269</v>
      </c>
      <c r="R7" s="159">
        <v>2992020</v>
      </c>
      <c r="S7" s="159">
        <v>1061292</v>
      </c>
      <c r="T7" s="159">
        <v>998261</v>
      </c>
      <c r="U7" s="159">
        <v>1602460</v>
      </c>
      <c r="V7" s="159">
        <v>3662013</v>
      </c>
      <c r="W7" s="159">
        <v>9762458</v>
      </c>
      <c r="X7" s="159">
        <v>11289131</v>
      </c>
      <c r="Y7" s="159">
        <v>-1526673</v>
      </c>
      <c r="Z7" s="141">
        <v>-13.52</v>
      </c>
      <c r="AA7" s="225">
        <v>11289131</v>
      </c>
    </row>
    <row r="8" spans="1:27" ht="13.5">
      <c r="A8" s="138" t="s">
        <v>77</v>
      </c>
      <c r="B8" s="136"/>
      <c r="C8" s="155">
        <v>338397008</v>
      </c>
      <c r="D8" s="155"/>
      <c r="E8" s="156">
        <v>300875894</v>
      </c>
      <c r="F8" s="60">
        <v>299962987</v>
      </c>
      <c r="G8" s="60">
        <v>2782344</v>
      </c>
      <c r="H8" s="60">
        <v>2978644</v>
      </c>
      <c r="I8" s="60">
        <v>9970158</v>
      </c>
      <c r="J8" s="60">
        <v>15731146</v>
      </c>
      <c r="K8" s="60">
        <v>12783937</v>
      </c>
      <c r="L8" s="60">
        <v>18682956</v>
      </c>
      <c r="M8" s="60">
        <v>8253687</v>
      </c>
      <c r="N8" s="60">
        <v>39720580</v>
      </c>
      <c r="O8" s="60">
        <v>14589020</v>
      </c>
      <c r="P8" s="60">
        <v>14148135</v>
      </c>
      <c r="Q8" s="60">
        <v>20059909</v>
      </c>
      <c r="R8" s="60">
        <v>48797064</v>
      </c>
      <c r="S8" s="60">
        <v>17508775</v>
      </c>
      <c r="T8" s="60">
        <v>45087954</v>
      </c>
      <c r="U8" s="60">
        <v>85716678</v>
      </c>
      <c r="V8" s="60">
        <v>148313407</v>
      </c>
      <c r="W8" s="60">
        <v>252562197</v>
      </c>
      <c r="X8" s="60">
        <v>299962987</v>
      </c>
      <c r="Y8" s="60">
        <v>-47400790</v>
      </c>
      <c r="Z8" s="140">
        <v>-15.8</v>
      </c>
      <c r="AA8" s="62">
        <v>299962987</v>
      </c>
    </row>
    <row r="9" spans="1:27" ht="13.5">
      <c r="A9" s="135" t="s">
        <v>78</v>
      </c>
      <c r="B9" s="136"/>
      <c r="C9" s="153">
        <f aca="true" t="shared" si="1" ref="C9:Y9">SUM(C10:C14)</f>
        <v>834940511</v>
      </c>
      <c r="D9" s="153">
        <f>SUM(D10:D14)</f>
        <v>0</v>
      </c>
      <c r="E9" s="154">
        <f t="shared" si="1"/>
        <v>1009007653</v>
      </c>
      <c r="F9" s="100">
        <f t="shared" si="1"/>
        <v>1087633674</v>
      </c>
      <c r="G9" s="100">
        <f t="shared" si="1"/>
        <v>22862085</v>
      </c>
      <c r="H9" s="100">
        <f t="shared" si="1"/>
        <v>37830155</v>
      </c>
      <c r="I9" s="100">
        <f t="shared" si="1"/>
        <v>66222943</v>
      </c>
      <c r="J9" s="100">
        <f t="shared" si="1"/>
        <v>126915183</v>
      </c>
      <c r="K9" s="100">
        <f t="shared" si="1"/>
        <v>57703906</v>
      </c>
      <c r="L9" s="100">
        <f t="shared" si="1"/>
        <v>77310731</v>
      </c>
      <c r="M9" s="100">
        <f t="shared" si="1"/>
        <v>112844951</v>
      </c>
      <c r="N9" s="100">
        <f t="shared" si="1"/>
        <v>247859588</v>
      </c>
      <c r="O9" s="100">
        <f t="shared" si="1"/>
        <v>17202294</v>
      </c>
      <c r="P9" s="100">
        <f t="shared" si="1"/>
        <v>56957682</v>
      </c>
      <c r="Q9" s="100">
        <f t="shared" si="1"/>
        <v>77395638</v>
      </c>
      <c r="R9" s="100">
        <f t="shared" si="1"/>
        <v>151555614</v>
      </c>
      <c r="S9" s="100">
        <f t="shared" si="1"/>
        <v>91907207</v>
      </c>
      <c r="T9" s="100">
        <f t="shared" si="1"/>
        <v>108654919</v>
      </c>
      <c r="U9" s="100">
        <f t="shared" si="1"/>
        <v>164573361</v>
      </c>
      <c r="V9" s="100">
        <f t="shared" si="1"/>
        <v>365135487</v>
      </c>
      <c r="W9" s="100">
        <f t="shared" si="1"/>
        <v>891465872</v>
      </c>
      <c r="X9" s="100">
        <f t="shared" si="1"/>
        <v>1087633674</v>
      </c>
      <c r="Y9" s="100">
        <f t="shared" si="1"/>
        <v>-196167802</v>
      </c>
      <c r="Z9" s="137">
        <f>+IF(X9&lt;&gt;0,+(Y9/X9)*100,0)</f>
        <v>-18.03620158969076</v>
      </c>
      <c r="AA9" s="102">
        <f>SUM(AA10:AA14)</f>
        <v>1087633674</v>
      </c>
    </row>
    <row r="10" spans="1:27" ht="13.5">
      <c r="A10" s="138" t="s">
        <v>79</v>
      </c>
      <c r="B10" s="136"/>
      <c r="C10" s="155">
        <v>56067793</v>
      </c>
      <c r="D10" s="155"/>
      <c r="E10" s="156">
        <v>81298192</v>
      </c>
      <c r="F10" s="60">
        <v>69518622</v>
      </c>
      <c r="G10" s="60">
        <v>384405</v>
      </c>
      <c r="H10" s="60">
        <v>2088584</v>
      </c>
      <c r="I10" s="60">
        <v>1934034</v>
      </c>
      <c r="J10" s="60">
        <v>4407023</v>
      </c>
      <c r="K10" s="60">
        <v>3256296</v>
      </c>
      <c r="L10" s="60">
        <v>1323252</v>
      </c>
      <c r="M10" s="60">
        <v>3896167</v>
      </c>
      <c r="N10" s="60">
        <v>8475715</v>
      </c>
      <c r="O10" s="60">
        <v>1684251</v>
      </c>
      <c r="P10" s="60">
        <v>1223937</v>
      </c>
      <c r="Q10" s="60">
        <v>2507145</v>
      </c>
      <c r="R10" s="60">
        <v>5415333</v>
      </c>
      <c r="S10" s="60">
        <v>2843952</v>
      </c>
      <c r="T10" s="60">
        <v>3699188</v>
      </c>
      <c r="U10" s="60">
        <v>4567829</v>
      </c>
      <c r="V10" s="60">
        <v>11110969</v>
      </c>
      <c r="W10" s="60">
        <v>29409040</v>
      </c>
      <c r="X10" s="60">
        <v>69518622</v>
      </c>
      <c r="Y10" s="60">
        <v>-40109582</v>
      </c>
      <c r="Z10" s="140">
        <v>-57.7</v>
      </c>
      <c r="AA10" s="62">
        <v>69518622</v>
      </c>
    </row>
    <row r="11" spans="1:27" ht="13.5">
      <c r="A11" s="138" t="s">
        <v>80</v>
      </c>
      <c r="B11" s="136"/>
      <c r="C11" s="155">
        <v>166051058</v>
      </c>
      <c r="D11" s="155"/>
      <c r="E11" s="156">
        <v>201181521</v>
      </c>
      <c r="F11" s="60">
        <v>227905669</v>
      </c>
      <c r="G11" s="60">
        <v>2962434</v>
      </c>
      <c r="H11" s="60">
        <v>9121088</v>
      </c>
      <c r="I11" s="60">
        <v>14038738</v>
      </c>
      <c r="J11" s="60">
        <v>26122260</v>
      </c>
      <c r="K11" s="60">
        <v>16930338</v>
      </c>
      <c r="L11" s="60">
        <v>17096089</v>
      </c>
      <c r="M11" s="60">
        <v>26751977</v>
      </c>
      <c r="N11" s="60">
        <v>60778404</v>
      </c>
      <c r="O11" s="60">
        <v>3838378</v>
      </c>
      <c r="P11" s="60">
        <v>17093325</v>
      </c>
      <c r="Q11" s="60">
        <v>18366705</v>
      </c>
      <c r="R11" s="60">
        <v>39298408</v>
      </c>
      <c r="S11" s="60">
        <v>20186357</v>
      </c>
      <c r="T11" s="60">
        <v>21818827</v>
      </c>
      <c r="U11" s="60">
        <v>29718042</v>
      </c>
      <c r="V11" s="60">
        <v>71723226</v>
      </c>
      <c r="W11" s="60">
        <v>197922298</v>
      </c>
      <c r="X11" s="60">
        <v>227905669</v>
      </c>
      <c r="Y11" s="60">
        <v>-29983371</v>
      </c>
      <c r="Z11" s="140">
        <v>-13.16</v>
      </c>
      <c r="AA11" s="62">
        <v>227905669</v>
      </c>
    </row>
    <row r="12" spans="1:27" ht="13.5">
      <c r="A12" s="138" t="s">
        <v>81</v>
      </c>
      <c r="B12" s="136"/>
      <c r="C12" s="155">
        <v>101231665</v>
      </c>
      <c r="D12" s="155"/>
      <c r="E12" s="156">
        <v>109995885</v>
      </c>
      <c r="F12" s="60">
        <v>116857766</v>
      </c>
      <c r="G12" s="60">
        <v>3206086</v>
      </c>
      <c r="H12" s="60">
        <v>4141224</v>
      </c>
      <c r="I12" s="60">
        <v>5437099</v>
      </c>
      <c r="J12" s="60">
        <v>12784409</v>
      </c>
      <c r="K12" s="60">
        <v>7628220</v>
      </c>
      <c r="L12" s="60">
        <v>8576404</v>
      </c>
      <c r="M12" s="60">
        <v>11857125</v>
      </c>
      <c r="N12" s="60">
        <v>28061749</v>
      </c>
      <c r="O12" s="60">
        <v>3382320</v>
      </c>
      <c r="P12" s="60">
        <v>8530514</v>
      </c>
      <c r="Q12" s="60">
        <v>5915240</v>
      </c>
      <c r="R12" s="60">
        <v>17828074</v>
      </c>
      <c r="S12" s="60">
        <v>8433139</v>
      </c>
      <c r="T12" s="60">
        <v>11597399</v>
      </c>
      <c r="U12" s="60">
        <v>15483330</v>
      </c>
      <c r="V12" s="60">
        <v>35513868</v>
      </c>
      <c r="W12" s="60">
        <v>94188100</v>
      </c>
      <c r="X12" s="60">
        <v>116857766</v>
      </c>
      <c r="Y12" s="60">
        <v>-22669666</v>
      </c>
      <c r="Z12" s="140">
        <v>-19.4</v>
      </c>
      <c r="AA12" s="62">
        <v>116857766</v>
      </c>
    </row>
    <row r="13" spans="1:27" ht="13.5">
      <c r="A13" s="138" t="s">
        <v>82</v>
      </c>
      <c r="B13" s="136"/>
      <c r="C13" s="155">
        <v>489925086</v>
      </c>
      <c r="D13" s="155"/>
      <c r="E13" s="156">
        <v>589472146</v>
      </c>
      <c r="F13" s="60">
        <v>641852471</v>
      </c>
      <c r="G13" s="60">
        <v>14682437</v>
      </c>
      <c r="H13" s="60">
        <v>21478806</v>
      </c>
      <c r="I13" s="60">
        <v>44471799</v>
      </c>
      <c r="J13" s="60">
        <v>80633042</v>
      </c>
      <c r="K13" s="60">
        <v>28884382</v>
      </c>
      <c r="L13" s="60">
        <v>49340409</v>
      </c>
      <c r="M13" s="60">
        <v>69146083</v>
      </c>
      <c r="N13" s="60">
        <v>147370874</v>
      </c>
      <c r="O13" s="60">
        <v>7340081</v>
      </c>
      <c r="P13" s="60">
        <v>28286518</v>
      </c>
      <c r="Q13" s="60">
        <v>48753138</v>
      </c>
      <c r="R13" s="60">
        <v>84379737</v>
      </c>
      <c r="S13" s="60">
        <v>58771577</v>
      </c>
      <c r="T13" s="60">
        <v>69536836</v>
      </c>
      <c r="U13" s="60">
        <v>109212086</v>
      </c>
      <c r="V13" s="60">
        <v>237520499</v>
      </c>
      <c r="W13" s="60">
        <v>549904152</v>
      </c>
      <c r="X13" s="60">
        <v>641852471</v>
      </c>
      <c r="Y13" s="60">
        <v>-91948319</v>
      </c>
      <c r="Z13" s="140">
        <v>-14.33</v>
      </c>
      <c r="AA13" s="62">
        <v>641852471</v>
      </c>
    </row>
    <row r="14" spans="1:27" ht="13.5">
      <c r="A14" s="138" t="s">
        <v>83</v>
      </c>
      <c r="B14" s="136"/>
      <c r="C14" s="157">
        <v>21664909</v>
      </c>
      <c r="D14" s="157"/>
      <c r="E14" s="158">
        <v>27059909</v>
      </c>
      <c r="F14" s="159">
        <v>31499146</v>
      </c>
      <c r="G14" s="159">
        <v>1626723</v>
      </c>
      <c r="H14" s="159">
        <v>1000453</v>
      </c>
      <c r="I14" s="159">
        <v>341273</v>
      </c>
      <c r="J14" s="159">
        <v>2968449</v>
      </c>
      <c r="K14" s="159">
        <v>1004670</v>
      </c>
      <c r="L14" s="159">
        <v>974577</v>
      </c>
      <c r="M14" s="159">
        <v>1193599</v>
      </c>
      <c r="N14" s="159">
        <v>3172846</v>
      </c>
      <c r="O14" s="159">
        <v>957264</v>
      </c>
      <c r="P14" s="159">
        <v>1823388</v>
      </c>
      <c r="Q14" s="159">
        <v>1853410</v>
      </c>
      <c r="R14" s="159">
        <v>4634062</v>
      </c>
      <c r="S14" s="159">
        <v>1672182</v>
      </c>
      <c r="T14" s="159">
        <v>2002669</v>
      </c>
      <c r="U14" s="159">
        <v>5592074</v>
      </c>
      <c r="V14" s="159">
        <v>9266925</v>
      </c>
      <c r="W14" s="159">
        <v>20042282</v>
      </c>
      <c r="X14" s="159">
        <v>31499146</v>
      </c>
      <c r="Y14" s="159">
        <v>-11456864</v>
      </c>
      <c r="Z14" s="141">
        <v>-36.37</v>
      </c>
      <c r="AA14" s="225">
        <v>31499146</v>
      </c>
    </row>
    <row r="15" spans="1:27" ht="13.5">
      <c r="A15" s="135" t="s">
        <v>84</v>
      </c>
      <c r="B15" s="142"/>
      <c r="C15" s="153">
        <f aca="true" t="shared" si="2" ref="C15:Y15">SUM(C16:C18)</f>
        <v>1311540198</v>
      </c>
      <c r="D15" s="153">
        <f>SUM(D16:D18)</f>
        <v>0</v>
      </c>
      <c r="E15" s="154">
        <f t="shared" si="2"/>
        <v>2397682879</v>
      </c>
      <c r="F15" s="100">
        <f t="shared" si="2"/>
        <v>2663947885</v>
      </c>
      <c r="G15" s="100">
        <f t="shared" si="2"/>
        <v>2164531</v>
      </c>
      <c r="H15" s="100">
        <f t="shared" si="2"/>
        <v>125725037</v>
      </c>
      <c r="I15" s="100">
        <f t="shared" si="2"/>
        <v>145923662</v>
      </c>
      <c r="J15" s="100">
        <f t="shared" si="2"/>
        <v>273813230</v>
      </c>
      <c r="K15" s="100">
        <f t="shared" si="2"/>
        <v>157118015</v>
      </c>
      <c r="L15" s="100">
        <f t="shared" si="2"/>
        <v>165251335</v>
      </c>
      <c r="M15" s="100">
        <f t="shared" si="2"/>
        <v>247802917</v>
      </c>
      <c r="N15" s="100">
        <f t="shared" si="2"/>
        <v>570172267</v>
      </c>
      <c r="O15" s="100">
        <f t="shared" si="2"/>
        <v>72091841</v>
      </c>
      <c r="P15" s="100">
        <f t="shared" si="2"/>
        <v>114669930</v>
      </c>
      <c r="Q15" s="100">
        <f t="shared" si="2"/>
        <v>148234623</v>
      </c>
      <c r="R15" s="100">
        <f t="shared" si="2"/>
        <v>334996394</v>
      </c>
      <c r="S15" s="100">
        <f t="shared" si="2"/>
        <v>141549633</v>
      </c>
      <c r="T15" s="100">
        <f t="shared" si="2"/>
        <v>174119454</v>
      </c>
      <c r="U15" s="100">
        <f t="shared" si="2"/>
        <v>786532653</v>
      </c>
      <c r="V15" s="100">
        <f t="shared" si="2"/>
        <v>1102201740</v>
      </c>
      <c r="W15" s="100">
        <f t="shared" si="2"/>
        <v>2281183631</v>
      </c>
      <c r="X15" s="100">
        <f t="shared" si="2"/>
        <v>2663947885</v>
      </c>
      <c r="Y15" s="100">
        <f t="shared" si="2"/>
        <v>-382764254</v>
      </c>
      <c r="Z15" s="137">
        <f>+IF(X15&lt;&gt;0,+(Y15/X15)*100,0)</f>
        <v>-14.368308635286986</v>
      </c>
      <c r="AA15" s="102">
        <f>SUM(AA16:AA18)</f>
        <v>2663947885</v>
      </c>
    </row>
    <row r="16" spans="1:27" ht="13.5">
      <c r="A16" s="138" t="s">
        <v>85</v>
      </c>
      <c r="B16" s="136"/>
      <c r="C16" s="155">
        <v>25960095</v>
      </c>
      <c r="D16" s="155"/>
      <c r="E16" s="156">
        <v>39529057</v>
      </c>
      <c r="F16" s="60">
        <v>34022404</v>
      </c>
      <c r="G16" s="60">
        <v>2116858</v>
      </c>
      <c r="H16" s="60">
        <v>410213</v>
      </c>
      <c r="I16" s="60">
        <v>791143</v>
      </c>
      <c r="J16" s="60">
        <v>3318214</v>
      </c>
      <c r="K16" s="60">
        <v>1166520</v>
      </c>
      <c r="L16" s="60">
        <v>665727</v>
      </c>
      <c r="M16" s="60">
        <v>2556856</v>
      </c>
      <c r="N16" s="60">
        <v>4389103</v>
      </c>
      <c r="O16" s="60">
        <v>1252868</v>
      </c>
      <c r="P16" s="60">
        <v>1127685</v>
      </c>
      <c r="Q16" s="60">
        <v>2211730</v>
      </c>
      <c r="R16" s="60">
        <v>4592283</v>
      </c>
      <c r="S16" s="60">
        <v>2973827</v>
      </c>
      <c r="T16" s="60">
        <v>1927894</v>
      </c>
      <c r="U16" s="60">
        <v>5450850</v>
      </c>
      <c r="V16" s="60">
        <v>10352571</v>
      </c>
      <c r="W16" s="60">
        <v>22652171</v>
      </c>
      <c r="X16" s="60">
        <v>34022404</v>
      </c>
      <c r="Y16" s="60">
        <v>-11370233</v>
      </c>
      <c r="Z16" s="140">
        <v>-33.42</v>
      </c>
      <c r="AA16" s="62">
        <v>34022404</v>
      </c>
    </row>
    <row r="17" spans="1:27" ht="13.5">
      <c r="A17" s="138" t="s">
        <v>86</v>
      </c>
      <c r="B17" s="136"/>
      <c r="C17" s="155">
        <v>1272448231</v>
      </c>
      <c r="D17" s="155"/>
      <c r="E17" s="156">
        <v>2326849074</v>
      </c>
      <c r="F17" s="60">
        <v>2610773572</v>
      </c>
      <c r="G17" s="60">
        <v>46873</v>
      </c>
      <c r="H17" s="60">
        <v>124927303</v>
      </c>
      <c r="I17" s="60">
        <v>144744186</v>
      </c>
      <c r="J17" s="60">
        <v>269718362</v>
      </c>
      <c r="K17" s="60">
        <v>155455717</v>
      </c>
      <c r="L17" s="60">
        <v>163987714</v>
      </c>
      <c r="M17" s="60">
        <v>244721896</v>
      </c>
      <c r="N17" s="60">
        <v>564165327</v>
      </c>
      <c r="O17" s="60">
        <v>70509031</v>
      </c>
      <c r="P17" s="60">
        <v>109287798</v>
      </c>
      <c r="Q17" s="60">
        <v>144865204</v>
      </c>
      <c r="R17" s="60">
        <v>324662033</v>
      </c>
      <c r="S17" s="60">
        <v>137932207</v>
      </c>
      <c r="T17" s="60">
        <v>170851962</v>
      </c>
      <c r="U17" s="60">
        <v>777277231</v>
      </c>
      <c r="V17" s="60">
        <v>1086061400</v>
      </c>
      <c r="W17" s="60">
        <v>2244607122</v>
      </c>
      <c r="X17" s="60">
        <v>2610773572</v>
      </c>
      <c r="Y17" s="60">
        <v>-366166450</v>
      </c>
      <c r="Z17" s="140">
        <v>-14.03</v>
      </c>
      <c r="AA17" s="62">
        <v>2610773572</v>
      </c>
    </row>
    <row r="18" spans="1:27" ht="13.5">
      <c r="A18" s="138" t="s">
        <v>87</v>
      </c>
      <c r="B18" s="136"/>
      <c r="C18" s="155">
        <v>13131872</v>
      </c>
      <c r="D18" s="155"/>
      <c r="E18" s="156">
        <v>31304748</v>
      </c>
      <c r="F18" s="60">
        <v>19151909</v>
      </c>
      <c r="G18" s="60">
        <v>800</v>
      </c>
      <c r="H18" s="60">
        <v>387521</v>
      </c>
      <c r="I18" s="60">
        <v>388333</v>
      </c>
      <c r="J18" s="60">
        <v>776654</v>
      </c>
      <c r="K18" s="60">
        <v>495778</v>
      </c>
      <c r="L18" s="60">
        <v>597894</v>
      </c>
      <c r="M18" s="60">
        <v>524165</v>
      </c>
      <c r="N18" s="60">
        <v>1617837</v>
      </c>
      <c r="O18" s="60">
        <v>329942</v>
      </c>
      <c r="P18" s="60">
        <v>4254447</v>
      </c>
      <c r="Q18" s="60">
        <v>1157689</v>
      </c>
      <c r="R18" s="60">
        <v>5742078</v>
      </c>
      <c r="S18" s="60">
        <v>643599</v>
      </c>
      <c r="T18" s="60">
        <v>1339598</v>
      </c>
      <c r="U18" s="60">
        <v>3804572</v>
      </c>
      <c r="V18" s="60">
        <v>5787769</v>
      </c>
      <c r="W18" s="60">
        <v>13924338</v>
      </c>
      <c r="X18" s="60">
        <v>19151909</v>
      </c>
      <c r="Y18" s="60">
        <v>-5227571</v>
      </c>
      <c r="Z18" s="140">
        <v>-27.3</v>
      </c>
      <c r="AA18" s="62">
        <v>19151909</v>
      </c>
    </row>
    <row r="19" spans="1:27" ht="13.5">
      <c r="A19" s="135" t="s">
        <v>88</v>
      </c>
      <c r="B19" s="142"/>
      <c r="C19" s="153">
        <f aca="true" t="shared" si="3" ref="C19:Y19">SUM(C20:C23)</f>
        <v>1723001600</v>
      </c>
      <c r="D19" s="153">
        <f>SUM(D20:D23)</f>
        <v>0</v>
      </c>
      <c r="E19" s="154">
        <f t="shared" si="3"/>
        <v>2194766158</v>
      </c>
      <c r="F19" s="100">
        <f t="shared" si="3"/>
        <v>2146938458</v>
      </c>
      <c r="G19" s="100">
        <f t="shared" si="3"/>
        <v>32043002</v>
      </c>
      <c r="H19" s="100">
        <f t="shared" si="3"/>
        <v>73879090</v>
      </c>
      <c r="I19" s="100">
        <f t="shared" si="3"/>
        <v>97785683</v>
      </c>
      <c r="J19" s="100">
        <f t="shared" si="3"/>
        <v>203707775</v>
      </c>
      <c r="K19" s="100">
        <f t="shared" si="3"/>
        <v>129530200</v>
      </c>
      <c r="L19" s="100">
        <f t="shared" si="3"/>
        <v>96545003</v>
      </c>
      <c r="M19" s="100">
        <f t="shared" si="3"/>
        <v>145598372</v>
      </c>
      <c r="N19" s="100">
        <f t="shared" si="3"/>
        <v>371673575</v>
      </c>
      <c r="O19" s="100">
        <f t="shared" si="3"/>
        <v>96747356</v>
      </c>
      <c r="P19" s="100">
        <f t="shared" si="3"/>
        <v>127339226</v>
      </c>
      <c r="Q19" s="100">
        <f t="shared" si="3"/>
        <v>178642259</v>
      </c>
      <c r="R19" s="100">
        <f t="shared" si="3"/>
        <v>402728841</v>
      </c>
      <c r="S19" s="100">
        <f t="shared" si="3"/>
        <v>156588747</v>
      </c>
      <c r="T19" s="100">
        <f t="shared" si="3"/>
        <v>315508669</v>
      </c>
      <c r="U19" s="100">
        <f t="shared" si="3"/>
        <v>417308617</v>
      </c>
      <c r="V19" s="100">
        <f t="shared" si="3"/>
        <v>889406033</v>
      </c>
      <c r="W19" s="100">
        <f t="shared" si="3"/>
        <v>1867516224</v>
      </c>
      <c r="X19" s="100">
        <f t="shared" si="3"/>
        <v>2146938458</v>
      </c>
      <c r="Y19" s="100">
        <f t="shared" si="3"/>
        <v>-279422234</v>
      </c>
      <c r="Z19" s="137">
        <f>+IF(X19&lt;&gt;0,+(Y19/X19)*100,0)</f>
        <v>-13.014915865837082</v>
      </c>
      <c r="AA19" s="102">
        <f>SUM(AA20:AA23)</f>
        <v>2146938458</v>
      </c>
    </row>
    <row r="20" spans="1:27" ht="13.5">
      <c r="A20" s="138" t="s">
        <v>89</v>
      </c>
      <c r="B20" s="136"/>
      <c r="C20" s="155">
        <v>880177638</v>
      </c>
      <c r="D20" s="155"/>
      <c r="E20" s="156">
        <v>1251120275</v>
      </c>
      <c r="F20" s="60">
        <v>1233971169</v>
      </c>
      <c r="G20" s="60">
        <v>23635659</v>
      </c>
      <c r="H20" s="60">
        <v>47793485</v>
      </c>
      <c r="I20" s="60">
        <v>55212871</v>
      </c>
      <c r="J20" s="60">
        <v>126642015</v>
      </c>
      <c r="K20" s="60">
        <v>83483620</v>
      </c>
      <c r="L20" s="60">
        <v>50941697</v>
      </c>
      <c r="M20" s="60">
        <v>68550568</v>
      </c>
      <c r="N20" s="60">
        <v>202975885</v>
      </c>
      <c r="O20" s="60">
        <v>64837481</v>
      </c>
      <c r="P20" s="60">
        <v>78468804</v>
      </c>
      <c r="Q20" s="60">
        <v>105888771</v>
      </c>
      <c r="R20" s="60">
        <v>249195056</v>
      </c>
      <c r="S20" s="60">
        <v>70830920</v>
      </c>
      <c r="T20" s="60">
        <v>209204024</v>
      </c>
      <c r="U20" s="60">
        <v>259324147</v>
      </c>
      <c r="V20" s="60">
        <v>539359091</v>
      </c>
      <c r="W20" s="60">
        <v>1118172047</v>
      </c>
      <c r="X20" s="60">
        <v>1233971169</v>
      </c>
      <c r="Y20" s="60">
        <v>-115799122</v>
      </c>
      <c r="Z20" s="140">
        <v>-9.38</v>
      </c>
      <c r="AA20" s="62">
        <v>1233971169</v>
      </c>
    </row>
    <row r="21" spans="1:27" ht="13.5">
      <c r="A21" s="138" t="s">
        <v>90</v>
      </c>
      <c r="B21" s="136"/>
      <c r="C21" s="155">
        <v>260052438</v>
      </c>
      <c r="D21" s="155"/>
      <c r="E21" s="156">
        <v>294083873</v>
      </c>
      <c r="F21" s="60">
        <v>342620507</v>
      </c>
      <c r="G21" s="60">
        <v>3499454</v>
      </c>
      <c r="H21" s="60">
        <v>11643780</v>
      </c>
      <c r="I21" s="60">
        <v>15306358</v>
      </c>
      <c r="J21" s="60">
        <v>30449592</v>
      </c>
      <c r="K21" s="60">
        <v>16824766</v>
      </c>
      <c r="L21" s="60">
        <v>22321659</v>
      </c>
      <c r="M21" s="60">
        <v>49611661</v>
      </c>
      <c r="N21" s="60">
        <v>88758086</v>
      </c>
      <c r="O21" s="60">
        <v>6459258</v>
      </c>
      <c r="P21" s="60">
        <v>24488160</v>
      </c>
      <c r="Q21" s="60">
        <v>27468376</v>
      </c>
      <c r="R21" s="60">
        <v>58415794</v>
      </c>
      <c r="S21" s="60">
        <v>23347530</v>
      </c>
      <c r="T21" s="60">
        <v>25931964</v>
      </c>
      <c r="U21" s="60">
        <v>51196382</v>
      </c>
      <c r="V21" s="60">
        <v>100475876</v>
      </c>
      <c r="W21" s="60">
        <v>278099348</v>
      </c>
      <c r="X21" s="60">
        <v>342620507</v>
      </c>
      <c r="Y21" s="60">
        <v>-64521159</v>
      </c>
      <c r="Z21" s="140">
        <v>-18.83</v>
      </c>
      <c r="AA21" s="62">
        <v>342620507</v>
      </c>
    </row>
    <row r="22" spans="1:27" ht="13.5">
      <c r="A22" s="138" t="s">
        <v>91</v>
      </c>
      <c r="B22" s="136"/>
      <c r="C22" s="157">
        <v>352868001</v>
      </c>
      <c r="D22" s="157"/>
      <c r="E22" s="158">
        <v>404056500</v>
      </c>
      <c r="F22" s="159">
        <v>356173482</v>
      </c>
      <c r="G22" s="159">
        <v>3746286</v>
      </c>
      <c r="H22" s="159">
        <v>7742687</v>
      </c>
      <c r="I22" s="159">
        <v>23163664</v>
      </c>
      <c r="J22" s="159">
        <v>34652637</v>
      </c>
      <c r="K22" s="159">
        <v>17714637</v>
      </c>
      <c r="L22" s="159">
        <v>22528976</v>
      </c>
      <c r="M22" s="159">
        <v>14924895</v>
      </c>
      <c r="N22" s="159">
        <v>55168508</v>
      </c>
      <c r="O22" s="159">
        <v>23014046</v>
      </c>
      <c r="P22" s="159">
        <v>13694978</v>
      </c>
      <c r="Q22" s="159">
        <v>21834176</v>
      </c>
      <c r="R22" s="159">
        <v>58543200</v>
      </c>
      <c r="S22" s="159">
        <v>23057081</v>
      </c>
      <c r="T22" s="159">
        <v>37865462</v>
      </c>
      <c r="U22" s="159">
        <v>62756465</v>
      </c>
      <c r="V22" s="159">
        <v>123679008</v>
      </c>
      <c r="W22" s="159">
        <v>272043353</v>
      </c>
      <c r="X22" s="159">
        <v>356173482</v>
      </c>
      <c r="Y22" s="159">
        <v>-84130129</v>
      </c>
      <c r="Z22" s="141">
        <v>-23.62</v>
      </c>
      <c r="AA22" s="225">
        <v>356173482</v>
      </c>
    </row>
    <row r="23" spans="1:27" ht="13.5">
      <c r="A23" s="138" t="s">
        <v>92</v>
      </c>
      <c r="B23" s="136"/>
      <c r="C23" s="155">
        <v>229903523</v>
      </c>
      <c r="D23" s="155"/>
      <c r="E23" s="156">
        <v>245505510</v>
      </c>
      <c r="F23" s="60">
        <v>214173300</v>
      </c>
      <c r="G23" s="60">
        <v>1161603</v>
      </c>
      <c r="H23" s="60">
        <v>6699138</v>
      </c>
      <c r="I23" s="60">
        <v>4102790</v>
      </c>
      <c r="J23" s="60">
        <v>11963531</v>
      </c>
      <c r="K23" s="60">
        <v>11507177</v>
      </c>
      <c r="L23" s="60">
        <v>752671</v>
      </c>
      <c r="M23" s="60">
        <v>12511248</v>
      </c>
      <c r="N23" s="60">
        <v>24771096</v>
      </c>
      <c r="O23" s="60">
        <v>2436571</v>
      </c>
      <c r="P23" s="60">
        <v>10687284</v>
      </c>
      <c r="Q23" s="60">
        <v>23450936</v>
      </c>
      <c r="R23" s="60">
        <v>36574791</v>
      </c>
      <c r="S23" s="60">
        <v>39353216</v>
      </c>
      <c r="T23" s="60">
        <v>42507219</v>
      </c>
      <c r="U23" s="60">
        <v>44031623</v>
      </c>
      <c r="V23" s="60">
        <v>125892058</v>
      </c>
      <c r="W23" s="60">
        <v>199201476</v>
      </c>
      <c r="X23" s="60">
        <v>214173300</v>
      </c>
      <c r="Y23" s="60">
        <v>-14971824</v>
      </c>
      <c r="Z23" s="140">
        <v>-6.99</v>
      </c>
      <c r="AA23" s="62">
        <v>214173300</v>
      </c>
    </row>
    <row r="24" spans="1:27" ht="13.5">
      <c r="A24" s="135" t="s">
        <v>93</v>
      </c>
      <c r="B24" s="142"/>
      <c r="C24" s="153">
        <v>4218026</v>
      </c>
      <c r="D24" s="153"/>
      <c r="E24" s="154">
        <v>3849447</v>
      </c>
      <c r="F24" s="100">
        <v>4342507</v>
      </c>
      <c r="G24" s="100">
        <v>-194</v>
      </c>
      <c r="H24" s="100">
        <v>194</v>
      </c>
      <c r="I24" s="100"/>
      <c r="J24" s="100"/>
      <c r="K24" s="100"/>
      <c r="L24" s="100">
        <v>4315</v>
      </c>
      <c r="M24" s="100">
        <v>48610</v>
      </c>
      <c r="N24" s="100">
        <v>52925</v>
      </c>
      <c r="O24" s="100">
        <v>6404</v>
      </c>
      <c r="P24" s="100">
        <v>19863</v>
      </c>
      <c r="Q24" s="100">
        <v>22889</v>
      </c>
      <c r="R24" s="100">
        <v>49156</v>
      </c>
      <c r="S24" s="100">
        <v>210044</v>
      </c>
      <c r="T24" s="100">
        <v>246953</v>
      </c>
      <c r="U24" s="100">
        <v>857246</v>
      </c>
      <c r="V24" s="100">
        <v>1314243</v>
      </c>
      <c r="W24" s="100">
        <v>1416324</v>
      </c>
      <c r="X24" s="100">
        <v>4342507</v>
      </c>
      <c r="Y24" s="100">
        <v>-2926183</v>
      </c>
      <c r="Z24" s="137">
        <v>-67.38</v>
      </c>
      <c r="AA24" s="102">
        <v>4342507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4233244960</v>
      </c>
      <c r="D25" s="217">
        <f>+D5+D9+D15+D19+D24</f>
        <v>0</v>
      </c>
      <c r="E25" s="230">
        <f t="shared" si="4"/>
        <v>5926610002</v>
      </c>
      <c r="F25" s="219">
        <f t="shared" si="4"/>
        <v>6221809435</v>
      </c>
      <c r="G25" s="219">
        <f t="shared" si="4"/>
        <v>59899493</v>
      </c>
      <c r="H25" s="219">
        <f t="shared" si="4"/>
        <v>240509172</v>
      </c>
      <c r="I25" s="219">
        <f t="shared" si="4"/>
        <v>320569617</v>
      </c>
      <c r="J25" s="219">
        <f t="shared" si="4"/>
        <v>620978282</v>
      </c>
      <c r="K25" s="219">
        <f t="shared" si="4"/>
        <v>357747522</v>
      </c>
      <c r="L25" s="219">
        <f t="shared" si="4"/>
        <v>358936866</v>
      </c>
      <c r="M25" s="219">
        <f t="shared" si="4"/>
        <v>515925227</v>
      </c>
      <c r="N25" s="219">
        <f t="shared" si="4"/>
        <v>1232609615</v>
      </c>
      <c r="O25" s="219">
        <f t="shared" si="4"/>
        <v>201711591</v>
      </c>
      <c r="P25" s="219">
        <f t="shared" si="4"/>
        <v>314660828</v>
      </c>
      <c r="Q25" s="219">
        <f t="shared" si="4"/>
        <v>425819314</v>
      </c>
      <c r="R25" s="219">
        <f t="shared" si="4"/>
        <v>942191733</v>
      </c>
      <c r="S25" s="219">
        <f t="shared" si="4"/>
        <v>409290257</v>
      </c>
      <c r="T25" s="219">
        <f t="shared" si="4"/>
        <v>645137086</v>
      </c>
      <c r="U25" s="219">
        <f t="shared" si="4"/>
        <v>1457691484</v>
      </c>
      <c r="V25" s="219">
        <f t="shared" si="4"/>
        <v>2512118827</v>
      </c>
      <c r="W25" s="219">
        <f t="shared" si="4"/>
        <v>5307898457</v>
      </c>
      <c r="X25" s="219">
        <f t="shared" si="4"/>
        <v>6221809435</v>
      </c>
      <c r="Y25" s="219">
        <f t="shared" si="4"/>
        <v>-913910978</v>
      </c>
      <c r="Z25" s="231">
        <f>+IF(X25&lt;&gt;0,+(Y25/X25)*100,0)</f>
        <v>-14.688829472322146</v>
      </c>
      <c r="AA25" s="232">
        <f>+AA5+AA9+AA15+AA19+AA24</f>
        <v>6221809435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1717563555</v>
      </c>
      <c r="D28" s="155"/>
      <c r="E28" s="156">
        <v>2921635486</v>
      </c>
      <c r="F28" s="60">
        <v>3246951647</v>
      </c>
      <c r="G28" s="60">
        <v>12214084</v>
      </c>
      <c r="H28" s="60">
        <v>128601312</v>
      </c>
      <c r="I28" s="60">
        <v>174501052</v>
      </c>
      <c r="J28" s="60">
        <v>315316448</v>
      </c>
      <c r="K28" s="60">
        <v>189101676</v>
      </c>
      <c r="L28" s="60">
        <v>192976601</v>
      </c>
      <c r="M28" s="60">
        <v>290141775</v>
      </c>
      <c r="N28" s="60">
        <v>672220052</v>
      </c>
      <c r="O28" s="60">
        <v>91694585</v>
      </c>
      <c r="P28" s="60">
        <v>145578065</v>
      </c>
      <c r="Q28" s="60">
        <v>193686766</v>
      </c>
      <c r="R28" s="60">
        <v>430959416</v>
      </c>
      <c r="S28" s="60">
        <v>173530115</v>
      </c>
      <c r="T28" s="60">
        <v>303145410</v>
      </c>
      <c r="U28" s="60">
        <v>882318984</v>
      </c>
      <c r="V28" s="60">
        <v>1358994509</v>
      </c>
      <c r="W28" s="60">
        <v>2777490425</v>
      </c>
      <c r="X28" s="60">
        <v>3246951647</v>
      </c>
      <c r="Y28" s="60">
        <v>-469461222</v>
      </c>
      <c r="Z28" s="140">
        <v>-14.46</v>
      </c>
      <c r="AA28" s="155">
        <v>3246951647</v>
      </c>
    </row>
    <row r="29" spans="1:27" ht="13.5">
      <c r="A29" s="234" t="s">
        <v>134</v>
      </c>
      <c r="B29" s="136"/>
      <c r="C29" s="155">
        <v>335474368</v>
      </c>
      <c r="D29" s="155"/>
      <c r="E29" s="156">
        <v>355486557</v>
      </c>
      <c r="F29" s="60">
        <v>390352415</v>
      </c>
      <c r="G29" s="60">
        <v>14493496</v>
      </c>
      <c r="H29" s="60">
        <v>18495802</v>
      </c>
      <c r="I29" s="60">
        <v>27764745</v>
      </c>
      <c r="J29" s="60">
        <v>60754043</v>
      </c>
      <c r="K29" s="60">
        <v>18188147</v>
      </c>
      <c r="L29" s="60">
        <v>28934020</v>
      </c>
      <c r="M29" s="60">
        <v>44628876</v>
      </c>
      <c r="N29" s="60">
        <v>91751043</v>
      </c>
      <c r="O29" s="60">
        <v>4298592</v>
      </c>
      <c r="P29" s="60">
        <v>14622238</v>
      </c>
      <c r="Q29" s="60">
        <v>29626909</v>
      </c>
      <c r="R29" s="60">
        <v>48547739</v>
      </c>
      <c r="S29" s="60">
        <v>42739857</v>
      </c>
      <c r="T29" s="60">
        <v>44532425</v>
      </c>
      <c r="U29" s="60">
        <v>65454083</v>
      </c>
      <c r="V29" s="60">
        <v>152726365</v>
      </c>
      <c r="W29" s="60">
        <v>353779190</v>
      </c>
      <c r="X29" s="60">
        <v>390352415</v>
      </c>
      <c r="Y29" s="60">
        <v>-36573225</v>
      </c>
      <c r="Z29" s="140">
        <v>-9.37</v>
      </c>
      <c r="AA29" s="62">
        <v>390352415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>
        <v>8717429</v>
      </c>
      <c r="D31" s="155"/>
      <c r="E31" s="156">
        <v>3324545</v>
      </c>
      <c r="F31" s="60">
        <v>3797074</v>
      </c>
      <c r="G31" s="60">
        <v>62913</v>
      </c>
      <c r="H31" s="60">
        <v>824783</v>
      </c>
      <c r="I31" s="60">
        <v>7071</v>
      </c>
      <c r="J31" s="60">
        <v>894767</v>
      </c>
      <c r="K31" s="60">
        <v>50699</v>
      </c>
      <c r="L31" s="60">
        <v>82917</v>
      </c>
      <c r="M31" s="60">
        <v>156581</v>
      </c>
      <c r="N31" s="60">
        <v>290197</v>
      </c>
      <c r="O31" s="60">
        <v>3548</v>
      </c>
      <c r="P31" s="60">
        <v>328002</v>
      </c>
      <c r="Q31" s="60">
        <v>556390</v>
      </c>
      <c r="R31" s="60">
        <v>887940</v>
      </c>
      <c r="S31" s="60">
        <v>290176</v>
      </c>
      <c r="T31" s="60">
        <v>641202</v>
      </c>
      <c r="U31" s="60">
        <v>275033</v>
      </c>
      <c r="V31" s="60">
        <v>1206411</v>
      </c>
      <c r="W31" s="60">
        <v>3279315</v>
      </c>
      <c r="X31" s="60">
        <v>3797074</v>
      </c>
      <c r="Y31" s="60">
        <v>-517759</v>
      </c>
      <c r="Z31" s="140">
        <v>-13.64</v>
      </c>
      <c r="AA31" s="62">
        <v>3797074</v>
      </c>
    </row>
    <row r="32" spans="1:27" ht="13.5">
      <c r="A32" s="236" t="s">
        <v>46</v>
      </c>
      <c r="B32" s="136"/>
      <c r="C32" s="210">
        <f aca="true" t="shared" si="5" ref="C32:Y32">SUM(C28:C31)</f>
        <v>2061755352</v>
      </c>
      <c r="D32" s="210">
        <f>SUM(D28:D31)</f>
        <v>0</v>
      </c>
      <c r="E32" s="211">
        <f t="shared" si="5"/>
        <v>3280446588</v>
      </c>
      <c r="F32" s="77">
        <f t="shared" si="5"/>
        <v>3641101136</v>
      </c>
      <c r="G32" s="77">
        <f t="shared" si="5"/>
        <v>26770493</v>
      </c>
      <c r="H32" s="77">
        <f t="shared" si="5"/>
        <v>147921897</v>
      </c>
      <c r="I32" s="77">
        <f t="shared" si="5"/>
        <v>202272868</v>
      </c>
      <c r="J32" s="77">
        <f t="shared" si="5"/>
        <v>376965258</v>
      </c>
      <c r="K32" s="77">
        <f t="shared" si="5"/>
        <v>207340522</v>
      </c>
      <c r="L32" s="77">
        <f t="shared" si="5"/>
        <v>221993538</v>
      </c>
      <c r="M32" s="77">
        <f t="shared" si="5"/>
        <v>334927232</v>
      </c>
      <c r="N32" s="77">
        <f t="shared" si="5"/>
        <v>764261292</v>
      </c>
      <c r="O32" s="77">
        <f t="shared" si="5"/>
        <v>95996725</v>
      </c>
      <c r="P32" s="77">
        <f t="shared" si="5"/>
        <v>160528305</v>
      </c>
      <c r="Q32" s="77">
        <f t="shared" si="5"/>
        <v>223870065</v>
      </c>
      <c r="R32" s="77">
        <f t="shared" si="5"/>
        <v>480395095</v>
      </c>
      <c r="S32" s="77">
        <f t="shared" si="5"/>
        <v>216560148</v>
      </c>
      <c r="T32" s="77">
        <f t="shared" si="5"/>
        <v>348319037</v>
      </c>
      <c r="U32" s="77">
        <f t="shared" si="5"/>
        <v>948048100</v>
      </c>
      <c r="V32" s="77">
        <f t="shared" si="5"/>
        <v>1512927285</v>
      </c>
      <c r="W32" s="77">
        <f t="shared" si="5"/>
        <v>3134548930</v>
      </c>
      <c r="X32" s="77">
        <f t="shared" si="5"/>
        <v>3641101136</v>
      </c>
      <c r="Y32" s="77">
        <f t="shared" si="5"/>
        <v>-506552206</v>
      </c>
      <c r="Z32" s="212">
        <f>+IF(X32&lt;&gt;0,+(Y32/X32)*100,0)</f>
        <v>-13.912060859602555</v>
      </c>
      <c r="AA32" s="79">
        <f>SUM(AA28:AA31)</f>
        <v>3641101136</v>
      </c>
    </row>
    <row r="33" spans="1:27" ht="13.5">
      <c r="A33" s="237" t="s">
        <v>51</v>
      </c>
      <c r="B33" s="136" t="s">
        <v>137</v>
      </c>
      <c r="C33" s="155">
        <v>44230026</v>
      </c>
      <c r="D33" s="155"/>
      <c r="E33" s="156">
        <v>54382000</v>
      </c>
      <c r="F33" s="60">
        <v>42791364</v>
      </c>
      <c r="G33" s="60">
        <v>1770937</v>
      </c>
      <c r="H33" s="60">
        <v>2591269</v>
      </c>
      <c r="I33" s="60">
        <v>2920510</v>
      </c>
      <c r="J33" s="60">
        <v>7282716</v>
      </c>
      <c r="K33" s="60">
        <v>3303272</v>
      </c>
      <c r="L33" s="60">
        <v>3135540</v>
      </c>
      <c r="M33" s="60">
        <v>3561975</v>
      </c>
      <c r="N33" s="60">
        <v>10000787</v>
      </c>
      <c r="O33" s="60">
        <v>2517551</v>
      </c>
      <c r="P33" s="60">
        <v>4025872</v>
      </c>
      <c r="Q33" s="60">
        <v>3273692</v>
      </c>
      <c r="R33" s="60">
        <v>9817115</v>
      </c>
      <c r="S33" s="60">
        <v>3106499</v>
      </c>
      <c r="T33" s="60">
        <v>2525139</v>
      </c>
      <c r="U33" s="60">
        <v>1867594</v>
      </c>
      <c r="V33" s="60">
        <v>7499232</v>
      </c>
      <c r="W33" s="60">
        <v>34599850</v>
      </c>
      <c r="X33" s="60">
        <v>42791364</v>
      </c>
      <c r="Y33" s="60">
        <v>-8191514</v>
      </c>
      <c r="Z33" s="140">
        <v>-19.14</v>
      </c>
      <c r="AA33" s="62">
        <v>42791364</v>
      </c>
    </row>
    <row r="34" spans="1:27" ht="13.5">
      <c r="A34" s="237" t="s">
        <v>52</v>
      </c>
      <c r="B34" s="136" t="s">
        <v>138</v>
      </c>
      <c r="C34" s="155">
        <v>1374790669</v>
      </c>
      <c r="D34" s="155"/>
      <c r="E34" s="156">
        <v>1765376682</v>
      </c>
      <c r="F34" s="60">
        <v>1784935167</v>
      </c>
      <c r="G34" s="60">
        <v>24640505</v>
      </c>
      <c r="H34" s="60">
        <v>74394335</v>
      </c>
      <c r="I34" s="60">
        <v>91491561</v>
      </c>
      <c r="J34" s="60">
        <v>190526401</v>
      </c>
      <c r="K34" s="60">
        <v>107585300</v>
      </c>
      <c r="L34" s="60">
        <v>103020234</v>
      </c>
      <c r="M34" s="60">
        <v>125669767</v>
      </c>
      <c r="N34" s="60">
        <v>336275301</v>
      </c>
      <c r="O34" s="60">
        <v>87203895</v>
      </c>
      <c r="P34" s="60">
        <v>104583878</v>
      </c>
      <c r="Q34" s="60">
        <v>136312611</v>
      </c>
      <c r="R34" s="60">
        <v>328100384</v>
      </c>
      <c r="S34" s="60">
        <v>138082367</v>
      </c>
      <c r="T34" s="60">
        <v>199974313</v>
      </c>
      <c r="U34" s="60">
        <v>355061493</v>
      </c>
      <c r="V34" s="60">
        <v>693118173</v>
      </c>
      <c r="W34" s="60">
        <v>1548020259</v>
      </c>
      <c r="X34" s="60">
        <v>1784935167</v>
      </c>
      <c r="Y34" s="60">
        <v>-236914908</v>
      </c>
      <c r="Z34" s="140">
        <v>-13.27</v>
      </c>
      <c r="AA34" s="62">
        <v>1784935167</v>
      </c>
    </row>
    <row r="35" spans="1:27" ht="13.5">
      <c r="A35" s="237" t="s">
        <v>53</v>
      </c>
      <c r="B35" s="136"/>
      <c r="C35" s="155">
        <v>752468913</v>
      </c>
      <c r="D35" s="155"/>
      <c r="E35" s="156">
        <v>826404732</v>
      </c>
      <c r="F35" s="60">
        <v>752981769</v>
      </c>
      <c r="G35" s="60">
        <v>6717558</v>
      </c>
      <c r="H35" s="60">
        <v>15601669</v>
      </c>
      <c r="I35" s="60">
        <v>23884678</v>
      </c>
      <c r="J35" s="60">
        <v>46203905</v>
      </c>
      <c r="K35" s="60">
        <v>39518424</v>
      </c>
      <c r="L35" s="60">
        <v>30787560</v>
      </c>
      <c r="M35" s="60">
        <v>51766249</v>
      </c>
      <c r="N35" s="60">
        <v>122072233</v>
      </c>
      <c r="O35" s="60">
        <v>15993419</v>
      </c>
      <c r="P35" s="60">
        <v>45522777</v>
      </c>
      <c r="Q35" s="60">
        <v>62362950</v>
      </c>
      <c r="R35" s="60">
        <v>123879146</v>
      </c>
      <c r="S35" s="60">
        <v>51541244</v>
      </c>
      <c r="T35" s="60">
        <v>94318598</v>
      </c>
      <c r="U35" s="60">
        <v>152714292</v>
      </c>
      <c r="V35" s="60">
        <v>298574134</v>
      </c>
      <c r="W35" s="60">
        <v>590729418</v>
      </c>
      <c r="X35" s="60">
        <v>752981769</v>
      </c>
      <c r="Y35" s="60">
        <v>-162252351</v>
      </c>
      <c r="Z35" s="140">
        <v>-21.55</v>
      </c>
      <c r="AA35" s="62">
        <v>752981769</v>
      </c>
    </row>
    <row r="36" spans="1:27" ht="13.5">
      <c r="A36" s="238" t="s">
        <v>139</v>
      </c>
      <c r="B36" s="149"/>
      <c r="C36" s="222">
        <f aca="true" t="shared" si="6" ref="C36:Y36">SUM(C32:C35)</f>
        <v>4233244960</v>
      </c>
      <c r="D36" s="222">
        <f>SUM(D32:D35)</f>
        <v>0</v>
      </c>
      <c r="E36" s="218">
        <f t="shared" si="6"/>
        <v>5926610002</v>
      </c>
      <c r="F36" s="220">
        <f t="shared" si="6"/>
        <v>6221809436</v>
      </c>
      <c r="G36" s="220">
        <f t="shared" si="6"/>
        <v>59899493</v>
      </c>
      <c r="H36" s="220">
        <f t="shared" si="6"/>
        <v>240509170</v>
      </c>
      <c r="I36" s="220">
        <f t="shared" si="6"/>
        <v>320569617</v>
      </c>
      <c r="J36" s="220">
        <f t="shared" si="6"/>
        <v>620978280</v>
      </c>
      <c r="K36" s="220">
        <f t="shared" si="6"/>
        <v>357747518</v>
      </c>
      <c r="L36" s="220">
        <f t="shared" si="6"/>
        <v>358936872</v>
      </c>
      <c r="M36" s="220">
        <f t="shared" si="6"/>
        <v>515925223</v>
      </c>
      <c r="N36" s="220">
        <f t="shared" si="6"/>
        <v>1232609613</v>
      </c>
      <c r="O36" s="220">
        <f t="shared" si="6"/>
        <v>201711590</v>
      </c>
      <c r="P36" s="220">
        <f t="shared" si="6"/>
        <v>314660832</v>
      </c>
      <c r="Q36" s="220">
        <f t="shared" si="6"/>
        <v>425819318</v>
      </c>
      <c r="R36" s="220">
        <f t="shared" si="6"/>
        <v>942191740</v>
      </c>
      <c r="S36" s="220">
        <f t="shared" si="6"/>
        <v>409290258</v>
      </c>
      <c r="T36" s="220">
        <f t="shared" si="6"/>
        <v>645137087</v>
      </c>
      <c r="U36" s="220">
        <f t="shared" si="6"/>
        <v>1457691479</v>
      </c>
      <c r="V36" s="220">
        <f t="shared" si="6"/>
        <v>2512118824</v>
      </c>
      <c r="W36" s="220">
        <f t="shared" si="6"/>
        <v>5307898457</v>
      </c>
      <c r="X36" s="220">
        <f t="shared" si="6"/>
        <v>6221809436</v>
      </c>
      <c r="Y36" s="220">
        <f t="shared" si="6"/>
        <v>-913910979</v>
      </c>
      <c r="Z36" s="221">
        <f>+IF(X36&lt;&gt;0,+(Y36/X36)*100,0)</f>
        <v>-14.68882948603378</v>
      </c>
      <c r="AA36" s="239">
        <f>SUM(AA32:AA35)</f>
        <v>6221809436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3327832000</v>
      </c>
      <c r="D6" s="155"/>
      <c r="E6" s="59"/>
      <c r="F6" s="60"/>
      <c r="G6" s="60">
        <v>26361025</v>
      </c>
      <c r="H6" s="60">
        <v>3058671974</v>
      </c>
      <c r="I6" s="60">
        <v>123178305</v>
      </c>
      <c r="J6" s="60">
        <v>123178305</v>
      </c>
      <c r="K6" s="60">
        <v>90578539</v>
      </c>
      <c r="L6" s="60">
        <v>621642340</v>
      </c>
      <c r="M6" s="60">
        <v>162056714</v>
      </c>
      <c r="N6" s="60">
        <v>162056714</v>
      </c>
      <c r="O6" s="60">
        <v>97425537</v>
      </c>
      <c r="P6" s="60">
        <v>642883411</v>
      </c>
      <c r="Q6" s="60">
        <v>170870039</v>
      </c>
      <c r="R6" s="60">
        <v>170870039</v>
      </c>
      <c r="S6" s="60">
        <v>85457351</v>
      </c>
      <c r="T6" s="60">
        <v>74885728</v>
      </c>
      <c r="U6" s="60">
        <v>187896871</v>
      </c>
      <c r="V6" s="60">
        <v>187896871</v>
      </c>
      <c r="W6" s="60">
        <v>187896871</v>
      </c>
      <c r="X6" s="60"/>
      <c r="Y6" s="60">
        <v>187896871</v>
      </c>
      <c r="Z6" s="140"/>
      <c r="AA6" s="62"/>
    </row>
    <row r="7" spans="1:27" ht="13.5">
      <c r="A7" s="249" t="s">
        <v>144</v>
      </c>
      <c r="B7" s="182"/>
      <c r="C7" s="155">
        <v>2883387000</v>
      </c>
      <c r="D7" s="155"/>
      <c r="E7" s="59">
        <v>4523511000</v>
      </c>
      <c r="F7" s="60">
        <v>7458972962</v>
      </c>
      <c r="G7" s="60"/>
      <c r="H7" s="60">
        <v>2883387154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>
        <v>9107342972</v>
      </c>
      <c r="U7" s="60">
        <v>10203099615</v>
      </c>
      <c r="V7" s="60">
        <v>10203099615</v>
      </c>
      <c r="W7" s="60">
        <v>10203099615</v>
      </c>
      <c r="X7" s="60">
        <v>7458972962</v>
      </c>
      <c r="Y7" s="60">
        <v>2744126653</v>
      </c>
      <c r="Z7" s="140">
        <v>36.79</v>
      </c>
      <c r="AA7" s="62">
        <v>7458972962</v>
      </c>
    </row>
    <row r="8" spans="1:27" ht="13.5">
      <c r="A8" s="249" t="s">
        <v>145</v>
      </c>
      <c r="B8" s="182"/>
      <c r="C8" s="155">
        <v>3979256000</v>
      </c>
      <c r="D8" s="155"/>
      <c r="E8" s="59">
        <v>4078848569</v>
      </c>
      <c r="F8" s="60">
        <v>3979256000</v>
      </c>
      <c r="G8" s="60">
        <v>-970470535</v>
      </c>
      <c r="H8" s="60">
        <v>2975645382</v>
      </c>
      <c r="I8" s="60">
        <v>2988300287</v>
      </c>
      <c r="J8" s="60">
        <v>2988300287</v>
      </c>
      <c r="K8" s="60">
        <v>2915224692</v>
      </c>
      <c r="L8" s="60">
        <v>2934894346</v>
      </c>
      <c r="M8" s="60">
        <v>3022145713</v>
      </c>
      <c r="N8" s="60">
        <v>3022145713</v>
      </c>
      <c r="O8" s="60">
        <v>3248606751</v>
      </c>
      <c r="P8" s="60">
        <v>3257763952</v>
      </c>
      <c r="Q8" s="60">
        <v>2391524174</v>
      </c>
      <c r="R8" s="60">
        <v>2391524174</v>
      </c>
      <c r="S8" s="60">
        <v>3241460044</v>
      </c>
      <c r="T8" s="60">
        <v>3154562123</v>
      </c>
      <c r="U8" s="60">
        <v>3116338593</v>
      </c>
      <c r="V8" s="60">
        <v>3116338593</v>
      </c>
      <c r="W8" s="60">
        <v>3116338593</v>
      </c>
      <c r="X8" s="60">
        <v>3979256000</v>
      </c>
      <c r="Y8" s="60">
        <v>-862917407</v>
      </c>
      <c r="Z8" s="140">
        <v>-21.69</v>
      </c>
      <c r="AA8" s="62">
        <v>3979256000</v>
      </c>
    </row>
    <row r="9" spans="1:27" ht="13.5">
      <c r="A9" s="249" t="s">
        <v>146</v>
      </c>
      <c r="B9" s="182"/>
      <c r="C9" s="155">
        <v>305949000</v>
      </c>
      <c r="D9" s="155"/>
      <c r="E9" s="59">
        <v>234483480</v>
      </c>
      <c r="F9" s="60">
        <v>336543900</v>
      </c>
      <c r="G9" s="60">
        <v>133200448</v>
      </c>
      <c r="H9" s="60">
        <v>373968751</v>
      </c>
      <c r="I9" s="60">
        <v>231198900</v>
      </c>
      <c r="J9" s="60">
        <v>231198900</v>
      </c>
      <c r="K9" s="60">
        <v>208883145</v>
      </c>
      <c r="L9" s="60">
        <v>215973378</v>
      </c>
      <c r="M9" s="60">
        <v>263826734</v>
      </c>
      <c r="N9" s="60">
        <v>263826734</v>
      </c>
      <c r="O9" s="60">
        <v>217990399</v>
      </c>
      <c r="P9" s="60">
        <v>196142618</v>
      </c>
      <c r="Q9" s="60">
        <v>700630995</v>
      </c>
      <c r="R9" s="60">
        <v>700630995</v>
      </c>
      <c r="S9" s="60">
        <v>194257264</v>
      </c>
      <c r="T9" s="60">
        <v>162618585</v>
      </c>
      <c r="U9" s="60">
        <v>367749000</v>
      </c>
      <c r="V9" s="60">
        <v>367749000</v>
      </c>
      <c r="W9" s="60">
        <v>367749000</v>
      </c>
      <c r="X9" s="60">
        <v>336543900</v>
      </c>
      <c r="Y9" s="60">
        <v>31205100</v>
      </c>
      <c r="Z9" s="140">
        <v>9.27</v>
      </c>
      <c r="AA9" s="62">
        <v>336543900</v>
      </c>
    </row>
    <row r="10" spans="1:27" ht="13.5">
      <c r="A10" s="249" t="s">
        <v>147</v>
      </c>
      <c r="B10" s="182"/>
      <c r="C10" s="155">
        <v>19758000</v>
      </c>
      <c r="D10" s="155"/>
      <c r="E10" s="59">
        <v>17321682</v>
      </c>
      <c r="F10" s="60">
        <v>18770100</v>
      </c>
      <c r="G10" s="159">
        <v>1</v>
      </c>
      <c r="H10" s="159">
        <v>19757522</v>
      </c>
      <c r="I10" s="159">
        <v>19757522</v>
      </c>
      <c r="J10" s="60">
        <v>19757522</v>
      </c>
      <c r="K10" s="159">
        <v>19757522</v>
      </c>
      <c r="L10" s="159">
        <v>19757522</v>
      </c>
      <c r="M10" s="60">
        <v>19757522</v>
      </c>
      <c r="N10" s="159">
        <v>19757522</v>
      </c>
      <c r="O10" s="159">
        <v>19757522</v>
      </c>
      <c r="P10" s="159">
        <v>19757522</v>
      </c>
      <c r="Q10" s="60">
        <v>19757522</v>
      </c>
      <c r="R10" s="159">
        <v>19757522</v>
      </c>
      <c r="S10" s="159">
        <v>19757522</v>
      </c>
      <c r="T10" s="60">
        <v>19757522</v>
      </c>
      <c r="U10" s="159">
        <v>19757522</v>
      </c>
      <c r="V10" s="159">
        <v>19757522</v>
      </c>
      <c r="W10" s="159">
        <v>19757522</v>
      </c>
      <c r="X10" s="60">
        <v>18770100</v>
      </c>
      <c r="Y10" s="159">
        <v>987422</v>
      </c>
      <c r="Z10" s="141">
        <v>5.26</v>
      </c>
      <c r="AA10" s="225">
        <v>18770100</v>
      </c>
    </row>
    <row r="11" spans="1:27" ht="13.5">
      <c r="A11" s="249" t="s">
        <v>148</v>
      </c>
      <c r="B11" s="182"/>
      <c r="C11" s="155">
        <v>253051000</v>
      </c>
      <c r="D11" s="155"/>
      <c r="E11" s="59">
        <v>259362022</v>
      </c>
      <c r="F11" s="60">
        <v>265658400</v>
      </c>
      <c r="G11" s="60">
        <v>20753367</v>
      </c>
      <c r="H11" s="60">
        <v>273820921</v>
      </c>
      <c r="I11" s="60">
        <v>261920435</v>
      </c>
      <c r="J11" s="60">
        <v>261920435</v>
      </c>
      <c r="K11" s="60">
        <v>255482883</v>
      </c>
      <c r="L11" s="60">
        <v>262288062</v>
      </c>
      <c r="M11" s="60">
        <v>284421882</v>
      </c>
      <c r="N11" s="60">
        <v>284421882</v>
      </c>
      <c r="O11" s="60">
        <v>284996019</v>
      </c>
      <c r="P11" s="60">
        <v>284902834</v>
      </c>
      <c r="Q11" s="60">
        <v>283417791</v>
      </c>
      <c r="R11" s="60">
        <v>283417791</v>
      </c>
      <c r="S11" s="60">
        <v>275863379</v>
      </c>
      <c r="T11" s="60">
        <v>270387904</v>
      </c>
      <c r="U11" s="60">
        <v>253912341</v>
      </c>
      <c r="V11" s="60">
        <v>253912341</v>
      </c>
      <c r="W11" s="60">
        <v>253912341</v>
      </c>
      <c r="X11" s="60">
        <v>265658400</v>
      </c>
      <c r="Y11" s="60">
        <v>-11746059</v>
      </c>
      <c r="Z11" s="140">
        <v>-4.42</v>
      </c>
      <c r="AA11" s="62">
        <v>265658400</v>
      </c>
    </row>
    <row r="12" spans="1:27" ht="13.5">
      <c r="A12" s="250" t="s">
        <v>56</v>
      </c>
      <c r="B12" s="251"/>
      <c r="C12" s="168">
        <f aca="true" t="shared" si="0" ref="C12:Y12">SUM(C6:C11)</f>
        <v>10769233000</v>
      </c>
      <c r="D12" s="168">
        <f>SUM(D6:D11)</f>
        <v>0</v>
      </c>
      <c r="E12" s="72">
        <f t="shared" si="0"/>
        <v>9113526753</v>
      </c>
      <c r="F12" s="73">
        <f t="shared" si="0"/>
        <v>12059201362</v>
      </c>
      <c r="G12" s="73">
        <f t="shared" si="0"/>
        <v>-790155694</v>
      </c>
      <c r="H12" s="73">
        <f t="shared" si="0"/>
        <v>9585251704</v>
      </c>
      <c r="I12" s="73">
        <f t="shared" si="0"/>
        <v>3624355449</v>
      </c>
      <c r="J12" s="73">
        <f t="shared" si="0"/>
        <v>3624355449</v>
      </c>
      <c r="K12" s="73">
        <f t="shared" si="0"/>
        <v>3489926781</v>
      </c>
      <c r="L12" s="73">
        <f t="shared" si="0"/>
        <v>4054555648</v>
      </c>
      <c r="M12" s="73">
        <f t="shared" si="0"/>
        <v>3752208565</v>
      </c>
      <c r="N12" s="73">
        <f t="shared" si="0"/>
        <v>3752208565</v>
      </c>
      <c r="O12" s="73">
        <f t="shared" si="0"/>
        <v>3868776228</v>
      </c>
      <c r="P12" s="73">
        <f t="shared" si="0"/>
        <v>4401450337</v>
      </c>
      <c r="Q12" s="73">
        <f t="shared" si="0"/>
        <v>3566200521</v>
      </c>
      <c r="R12" s="73">
        <f t="shared" si="0"/>
        <v>3566200521</v>
      </c>
      <c r="S12" s="73">
        <f t="shared" si="0"/>
        <v>3816795560</v>
      </c>
      <c r="T12" s="73">
        <f t="shared" si="0"/>
        <v>12789554834</v>
      </c>
      <c r="U12" s="73">
        <f t="shared" si="0"/>
        <v>14148753942</v>
      </c>
      <c r="V12" s="73">
        <f t="shared" si="0"/>
        <v>14148753942</v>
      </c>
      <c r="W12" s="73">
        <f t="shared" si="0"/>
        <v>14148753942</v>
      </c>
      <c r="X12" s="73">
        <f t="shared" si="0"/>
        <v>12059201362</v>
      </c>
      <c r="Y12" s="73">
        <f t="shared" si="0"/>
        <v>2089552580</v>
      </c>
      <c r="Z12" s="170">
        <f>+IF(X12&lt;&gt;0,+(Y12/X12)*100,0)</f>
        <v>17.32745409314113</v>
      </c>
      <c r="AA12" s="74">
        <f>SUM(AA6:AA11)</f>
        <v>12059201362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99328000</v>
      </c>
      <c r="D15" s="155"/>
      <c r="E15" s="59">
        <v>104262215</v>
      </c>
      <c r="F15" s="60">
        <v>94361600</v>
      </c>
      <c r="G15" s="60">
        <v>-1804368</v>
      </c>
      <c r="H15" s="60">
        <v>95057587</v>
      </c>
      <c r="I15" s="60">
        <v>93317067</v>
      </c>
      <c r="J15" s="60">
        <v>93317067</v>
      </c>
      <c r="K15" s="60">
        <v>91502621</v>
      </c>
      <c r="L15" s="60">
        <v>89751935</v>
      </c>
      <c r="M15" s="60">
        <v>87582384</v>
      </c>
      <c r="N15" s="60">
        <v>87582384</v>
      </c>
      <c r="O15" s="60">
        <v>85973232</v>
      </c>
      <c r="P15" s="60">
        <v>84292289</v>
      </c>
      <c r="Q15" s="60">
        <v>82675208</v>
      </c>
      <c r="R15" s="60">
        <v>82675208</v>
      </c>
      <c r="S15" s="60">
        <v>80913629</v>
      </c>
      <c r="T15" s="60">
        <v>79327704</v>
      </c>
      <c r="U15" s="60">
        <v>63435760</v>
      </c>
      <c r="V15" s="60">
        <v>63435760</v>
      </c>
      <c r="W15" s="60">
        <v>63435760</v>
      </c>
      <c r="X15" s="60">
        <v>94361600</v>
      </c>
      <c r="Y15" s="60">
        <v>-30925840</v>
      </c>
      <c r="Z15" s="140">
        <v>-32.77</v>
      </c>
      <c r="AA15" s="62">
        <v>94361600</v>
      </c>
    </row>
    <row r="16" spans="1:27" ht="13.5">
      <c r="A16" s="249" t="s">
        <v>151</v>
      </c>
      <c r="B16" s="182"/>
      <c r="C16" s="155">
        <v>150260000</v>
      </c>
      <c r="D16" s="155"/>
      <c r="E16" s="59">
        <v>949989000</v>
      </c>
      <c r="F16" s="60">
        <v>950998000</v>
      </c>
      <c r="G16" s="159">
        <v>-275914612</v>
      </c>
      <c r="H16" s="159">
        <v>333661087</v>
      </c>
      <c r="I16" s="159">
        <v>5595602028</v>
      </c>
      <c r="J16" s="60">
        <v>5595602028</v>
      </c>
      <c r="K16" s="159">
        <v>5512383795</v>
      </c>
      <c r="L16" s="159">
        <v>5378110204</v>
      </c>
      <c r="M16" s="60">
        <v>5709269202</v>
      </c>
      <c r="N16" s="159">
        <v>5709269202</v>
      </c>
      <c r="O16" s="159">
        <v>6313029400</v>
      </c>
      <c r="P16" s="159">
        <v>6380481966</v>
      </c>
      <c r="Q16" s="60">
        <v>9859924345</v>
      </c>
      <c r="R16" s="159">
        <v>9859924345</v>
      </c>
      <c r="S16" s="159">
        <v>9642420481</v>
      </c>
      <c r="T16" s="60"/>
      <c r="U16" s="159"/>
      <c r="V16" s="159"/>
      <c r="W16" s="159"/>
      <c r="X16" s="60">
        <v>950998000</v>
      </c>
      <c r="Y16" s="159">
        <v>-950998000</v>
      </c>
      <c r="Z16" s="141">
        <v>-100</v>
      </c>
      <c r="AA16" s="225">
        <v>950998000</v>
      </c>
    </row>
    <row r="17" spans="1:27" ht="13.5">
      <c r="A17" s="249" t="s">
        <v>152</v>
      </c>
      <c r="B17" s="182"/>
      <c r="C17" s="155">
        <v>192478000</v>
      </c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24217257000</v>
      </c>
      <c r="D19" s="155"/>
      <c r="E19" s="59">
        <v>28836812916</v>
      </c>
      <c r="F19" s="60">
        <v>28989574546</v>
      </c>
      <c r="G19" s="60">
        <v>-65183478</v>
      </c>
      <c r="H19" s="60">
        <v>24573008331</v>
      </c>
      <c r="I19" s="60">
        <v>24766640662</v>
      </c>
      <c r="J19" s="60">
        <v>24766640662</v>
      </c>
      <c r="K19" s="60">
        <v>24996380990</v>
      </c>
      <c r="L19" s="60">
        <v>25228162357</v>
      </c>
      <c r="M19" s="60">
        <v>25608453382</v>
      </c>
      <c r="N19" s="60">
        <v>25608453382</v>
      </c>
      <c r="O19" s="60">
        <v>25681152382</v>
      </c>
      <c r="P19" s="60">
        <v>25856466270</v>
      </c>
      <c r="Q19" s="60">
        <v>26414857513</v>
      </c>
      <c r="R19" s="60">
        <v>26414857513</v>
      </c>
      <c r="S19" s="60">
        <v>26411579392</v>
      </c>
      <c r="T19" s="60">
        <v>26908247212</v>
      </c>
      <c r="U19" s="60">
        <v>28220745026</v>
      </c>
      <c r="V19" s="60">
        <v>28220745026</v>
      </c>
      <c r="W19" s="60">
        <v>28220745026</v>
      </c>
      <c r="X19" s="60">
        <v>28989574546</v>
      </c>
      <c r="Y19" s="60">
        <v>-768829520</v>
      </c>
      <c r="Z19" s="140">
        <v>-2.65</v>
      </c>
      <c r="AA19" s="62">
        <v>28989574546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100432000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>
        <v>12742000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24772497000</v>
      </c>
      <c r="D24" s="168">
        <f>SUM(D15:D23)</f>
        <v>0</v>
      </c>
      <c r="E24" s="76">
        <f t="shared" si="1"/>
        <v>29891064131</v>
      </c>
      <c r="F24" s="77">
        <f t="shared" si="1"/>
        <v>30034934146</v>
      </c>
      <c r="G24" s="77">
        <f t="shared" si="1"/>
        <v>-342902458</v>
      </c>
      <c r="H24" s="77">
        <f t="shared" si="1"/>
        <v>25001727005</v>
      </c>
      <c r="I24" s="77">
        <f t="shared" si="1"/>
        <v>30455559757</v>
      </c>
      <c r="J24" s="77">
        <f t="shared" si="1"/>
        <v>30455559757</v>
      </c>
      <c r="K24" s="77">
        <f t="shared" si="1"/>
        <v>30600267406</v>
      </c>
      <c r="L24" s="77">
        <f t="shared" si="1"/>
        <v>30696024496</v>
      </c>
      <c r="M24" s="77">
        <f t="shared" si="1"/>
        <v>31405304968</v>
      </c>
      <c r="N24" s="77">
        <f t="shared" si="1"/>
        <v>31405304968</v>
      </c>
      <c r="O24" s="77">
        <f t="shared" si="1"/>
        <v>32080155014</v>
      </c>
      <c r="P24" s="77">
        <f t="shared" si="1"/>
        <v>32321240525</v>
      </c>
      <c r="Q24" s="77">
        <f t="shared" si="1"/>
        <v>36357457066</v>
      </c>
      <c r="R24" s="77">
        <f t="shared" si="1"/>
        <v>36357457066</v>
      </c>
      <c r="S24" s="77">
        <f t="shared" si="1"/>
        <v>36134913502</v>
      </c>
      <c r="T24" s="77">
        <f t="shared" si="1"/>
        <v>26987574916</v>
      </c>
      <c r="U24" s="77">
        <f t="shared" si="1"/>
        <v>28284180786</v>
      </c>
      <c r="V24" s="77">
        <f t="shared" si="1"/>
        <v>28284180786</v>
      </c>
      <c r="W24" s="77">
        <f t="shared" si="1"/>
        <v>28284180786</v>
      </c>
      <c r="X24" s="77">
        <f t="shared" si="1"/>
        <v>30034934146</v>
      </c>
      <c r="Y24" s="77">
        <f t="shared" si="1"/>
        <v>-1750753360</v>
      </c>
      <c r="Z24" s="212">
        <f>+IF(X24&lt;&gt;0,+(Y24/X24)*100,0)</f>
        <v>-5.829056762667023</v>
      </c>
      <c r="AA24" s="79">
        <f>SUM(AA15:AA23)</f>
        <v>30034934146</v>
      </c>
    </row>
    <row r="25" spans="1:27" ht="13.5">
      <c r="A25" s="250" t="s">
        <v>159</v>
      </c>
      <c r="B25" s="251"/>
      <c r="C25" s="168">
        <f aca="true" t="shared" si="2" ref="C25:Y25">+C12+C24</f>
        <v>35541730000</v>
      </c>
      <c r="D25" s="168">
        <f>+D12+D24</f>
        <v>0</v>
      </c>
      <c r="E25" s="72">
        <f t="shared" si="2"/>
        <v>39004590884</v>
      </c>
      <c r="F25" s="73">
        <f t="shared" si="2"/>
        <v>42094135508</v>
      </c>
      <c r="G25" s="73">
        <f t="shared" si="2"/>
        <v>-1133058152</v>
      </c>
      <c r="H25" s="73">
        <f t="shared" si="2"/>
        <v>34586978709</v>
      </c>
      <c r="I25" s="73">
        <f t="shared" si="2"/>
        <v>34079915206</v>
      </c>
      <c r="J25" s="73">
        <f t="shared" si="2"/>
        <v>34079915206</v>
      </c>
      <c r="K25" s="73">
        <f t="shared" si="2"/>
        <v>34090194187</v>
      </c>
      <c r="L25" s="73">
        <f t="shared" si="2"/>
        <v>34750580144</v>
      </c>
      <c r="M25" s="73">
        <f t="shared" si="2"/>
        <v>35157513533</v>
      </c>
      <c r="N25" s="73">
        <f t="shared" si="2"/>
        <v>35157513533</v>
      </c>
      <c r="O25" s="73">
        <f t="shared" si="2"/>
        <v>35948931242</v>
      </c>
      <c r="P25" s="73">
        <f t="shared" si="2"/>
        <v>36722690862</v>
      </c>
      <c r="Q25" s="73">
        <f t="shared" si="2"/>
        <v>39923657587</v>
      </c>
      <c r="R25" s="73">
        <f t="shared" si="2"/>
        <v>39923657587</v>
      </c>
      <c r="S25" s="73">
        <f t="shared" si="2"/>
        <v>39951709062</v>
      </c>
      <c r="T25" s="73">
        <f t="shared" si="2"/>
        <v>39777129750</v>
      </c>
      <c r="U25" s="73">
        <f t="shared" si="2"/>
        <v>42432934728</v>
      </c>
      <c r="V25" s="73">
        <f t="shared" si="2"/>
        <v>42432934728</v>
      </c>
      <c r="W25" s="73">
        <f t="shared" si="2"/>
        <v>42432934728</v>
      </c>
      <c r="X25" s="73">
        <f t="shared" si="2"/>
        <v>42094135508</v>
      </c>
      <c r="Y25" s="73">
        <f t="shared" si="2"/>
        <v>338799220</v>
      </c>
      <c r="Z25" s="170">
        <f>+IF(X25&lt;&gt;0,+(Y25/X25)*100,0)</f>
        <v>0.8048608574836063</v>
      </c>
      <c r="AA25" s="74">
        <f>+AA12+AA24</f>
        <v>42094135508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294186000</v>
      </c>
      <c r="D30" s="155"/>
      <c r="E30" s="59">
        <v>370393000</v>
      </c>
      <c r="F30" s="60">
        <v>563763000</v>
      </c>
      <c r="G30" s="60"/>
      <c r="H30" s="60">
        <v>294185850</v>
      </c>
      <c r="I30" s="60">
        <v>294185850</v>
      </c>
      <c r="J30" s="60">
        <v>294185850</v>
      </c>
      <c r="K30" s="60">
        <v>294185850</v>
      </c>
      <c r="L30" s="60">
        <v>294185850</v>
      </c>
      <c r="M30" s="60">
        <v>294185850</v>
      </c>
      <c r="N30" s="60">
        <v>294185850</v>
      </c>
      <c r="O30" s="60">
        <v>294185850</v>
      </c>
      <c r="P30" s="60">
        <v>294185850</v>
      </c>
      <c r="Q30" s="60">
        <v>294185850</v>
      </c>
      <c r="R30" s="60">
        <v>294185850</v>
      </c>
      <c r="S30" s="60">
        <v>294185850</v>
      </c>
      <c r="T30" s="60">
        <v>294185850</v>
      </c>
      <c r="U30" s="60">
        <v>294185850</v>
      </c>
      <c r="V30" s="60">
        <v>294185850</v>
      </c>
      <c r="W30" s="60">
        <v>294185850</v>
      </c>
      <c r="X30" s="60">
        <v>563763000</v>
      </c>
      <c r="Y30" s="60">
        <v>-269577150</v>
      </c>
      <c r="Z30" s="140">
        <v>-47.82</v>
      </c>
      <c r="AA30" s="62">
        <v>563763000</v>
      </c>
    </row>
    <row r="31" spans="1:27" ht="13.5">
      <c r="A31" s="249" t="s">
        <v>163</v>
      </c>
      <c r="B31" s="182"/>
      <c r="C31" s="155">
        <v>274944000</v>
      </c>
      <c r="D31" s="155"/>
      <c r="E31" s="59">
        <v>282525318</v>
      </c>
      <c r="F31" s="60">
        <v>302438399</v>
      </c>
      <c r="G31" s="60">
        <v>-2842207</v>
      </c>
      <c r="H31" s="60">
        <v>277416286</v>
      </c>
      <c r="I31" s="60">
        <v>289412676</v>
      </c>
      <c r="J31" s="60">
        <v>289412676</v>
      </c>
      <c r="K31" s="60">
        <v>292569127</v>
      </c>
      <c r="L31" s="60">
        <v>294242505</v>
      </c>
      <c r="M31" s="60">
        <v>297634899</v>
      </c>
      <c r="N31" s="60">
        <v>297634899</v>
      </c>
      <c r="O31" s="60">
        <v>297756878</v>
      </c>
      <c r="P31" s="60">
        <v>300661711</v>
      </c>
      <c r="Q31" s="60">
        <v>305568920</v>
      </c>
      <c r="R31" s="60">
        <v>305568920</v>
      </c>
      <c r="S31" s="60">
        <v>312533299</v>
      </c>
      <c r="T31" s="60">
        <v>306221880</v>
      </c>
      <c r="U31" s="60">
        <v>308215876</v>
      </c>
      <c r="V31" s="60">
        <v>308215876</v>
      </c>
      <c r="W31" s="60">
        <v>308215876</v>
      </c>
      <c r="X31" s="60">
        <v>302438399</v>
      </c>
      <c r="Y31" s="60">
        <v>5777477</v>
      </c>
      <c r="Z31" s="140">
        <v>1.91</v>
      </c>
      <c r="AA31" s="62">
        <v>302438399</v>
      </c>
    </row>
    <row r="32" spans="1:27" ht="13.5">
      <c r="A32" s="249" t="s">
        <v>164</v>
      </c>
      <c r="B32" s="182"/>
      <c r="C32" s="155">
        <v>5506661000</v>
      </c>
      <c r="D32" s="155"/>
      <c r="E32" s="59">
        <v>4360118816</v>
      </c>
      <c r="F32" s="60">
        <v>5922387319</v>
      </c>
      <c r="G32" s="60">
        <v>-2152332675</v>
      </c>
      <c r="H32" s="60">
        <v>3059730067</v>
      </c>
      <c r="I32" s="60">
        <v>2853112317</v>
      </c>
      <c r="J32" s="60">
        <v>2853112317</v>
      </c>
      <c r="K32" s="60">
        <v>2772899907</v>
      </c>
      <c r="L32" s="60">
        <v>3618725562</v>
      </c>
      <c r="M32" s="60">
        <v>3043063127</v>
      </c>
      <c r="N32" s="60">
        <v>3043063127</v>
      </c>
      <c r="O32" s="60">
        <v>3578814926</v>
      </c>
      <c r="P32" s="60">
        <v>4154533320</v>
      </c>
      <c r="Q32" s="60">
        <v>4396881952</v>
      </c>
      <c r="R32" s="60">
        <v>4396881952</v>
      </c>
      <c r="S32" s="60">
        <v>3941571924</v>
      </c>
      <c r="T32" s="60">
        <v>3645635804</v>
      </c>
      <c r="U32" s="60">
        <v>6447705049</v>
      </c>
      <c r="V32" s="60">
        <v>6447705049</v>
      </c>
      <c r="W32" s="60">
        <v>6447705049</v>
      </c>
      <c r="X32" s="60">
        <v>5922387319</v>
      </c>
      <c r="Y32" s="60">
        <v>525317730</v>
      </c>
      <c r="Z32" s="140">
        <v>8.87</v>
      </c>
      <c r="AA32" s="62">
        <v>5922387319</v>
      </c>
    </row>
    <row r="33" spans="1:27" ht="13.5">
      <c r="A33" s="249" t="s">
        <v>165</v>
      </c>
      <c r="B33" s="182"/>
      <c r="C33" s="155">
        <v>1025777000</v>
      </c>
      <c r="D33" s="155"/>
      <c r="E33" s="59">
        <v>862478368</v>
      </c>
      <c r="F33" s="60">
        <v>1077065850</v>
      </c>
      <c r="G33" s="60"/>
      <c r="H33" s="60">
        <v>984776890</v>
      </c>
      <c r="I33" s="60">
        <v>984776890</v>
      </c>
      <c r="J33" s="60">
        <v>984776890</v>
      </c>
      <c r="K33" s="60">
        <v>974040290</v>
      </c>
      <c r="L33" s="60">
        <v>974040290</v>
      </c>
      <c r="M33" s="60">
        <v>974040290</v>
      </c>
      <c r="N33" s="60">
        <v>974040290</v>
      </c>
      <c r="O33" s="60">
        <v>974040290</v>
      </c>
      <c r="P33" s="60">
        <v>974040290</v>
      </c>
      <c r="Q33" s="60">
        <v>1176540290</v>
      </c>
      <c r="R33" s="60">
        <v>1176540290</v>
      </c>
      <c r="S33" s="60">
        <v>1199040290</v>
      </c>
      <c r="T33" s="60">
        <v>1221540290</v>
      </c>
      <c r="U33" s="60">
        <v>1765945162</v>
      </c>
      <c r="V33" s="60">
        <v>1765945162</v>
      </c>
      <c r="W33" s="60">
        <v>1765945162</v>
      </c>
      <c r="X33" s="60">
        <v>1077065850</v>
      </c>
      <c r="Y33" s="60">
        <v>688879312</v>
      </c>
      <c r="Z33" s="140">
        <v>63.96</v>
      </c>
      <c r="AA33" s="62">
        <v>1077065850</v>
      </c>
    </row>
    <row r="34" spans="1:27" ht="13.5">
      <c r="A34" s="250" t="s">
        <v>58</v>
      </c>
      <c r="B34" s="251"/>
      <c r="C34" s="168">
        <f aca="true" t="shared" si="3" ref="C34:Y34">SUM(C29:C33)</f>
        <v>7101568000</v>
      </c>
      <c r="D34" s="168">
        <f>SUM(D29:D33)</f>
        <v>0</v>
      </c>
      <c r="E34" s="72">
        <f t="shared" si="3"/>
        <v>5875515502</v>
      </c>
      <c r="F34" s="73">
        <f t="shared" si="3"/>
        <v>7865654568</v>
      </c>
      <c r="G34" s="73">
        <f t="shared" si="3"/>
        <v>-2155174882</v>
      </c>
      <c r="H34" s="73">
        <f t="shared" si="3"/>
        <v>4616109093</v>
      </c>
      <c r="I34" s="73">
        <f t="shared" si="3"/>
        <v>4421487733</v>
      </c>
      <c r="J34" s="73">
        <f t="shared" si="3"/>
        <v>4421487733</v>
      </c>
      <c r="K34" s="73">
        <f t="shared" si="3"/>
        <v>4333695174</v>
      </c>
      <c r="L34" s="73">
        <f t="shared" si="3"/>
        <v>5181194207</v>
      </c>
      <c r="M34" s="73">
        <f t="shared" si="3"/>
        <v>4608924166</v>
      </c>
      <c r="N34" s="73">
        <f t="shared" si="3"/>
        <v>4608924166</v>
      </c>
      <c r="O34" s="73">
        <f t="shared" si="3"/>
        <v>5144797944</v>
      </c>
      <c r="P34" s="73">
        <f t="shared" si="3"/>
        <v>5723421171</v>
      </c>
      <c r="Q34" s="73">
        <f t="shared" si="3"/>
        <v>6173177012</v>
      </c>
      <c r="R34" s="73">
        <f t="shared" si="3"/>
        <v>6173177012</v>
      </c>
      <c r="S34" s="73">
        <f t="shared" si="3"/>
        <v>5747331363</v>
      </c>
      <c r="T34" s="73">
        <f t="shared" si="3"/>
        <v>5467583824</v>
      </c>
      <c r="U34" s="73">
        <f t="shared" si="3"/>
        <v>8816051937</v>
      </c>
      <c r="V34" s="73">
        <f t="shared" si="3"/>
        <v>8816051937</v>
      </c>
      <c r="W34" s="73">
        <f t="shared" si="3"/>
        <v>8816051937</v>
      </c>
      <c r="X34" s="73">
        <f t="shared" si="3"/>
        <v>7865654568</v>
      </c>
      <c r="Y34" s="73">
        <f t="shared" si="3"/>
        <v>950397369</v>
      </c>
      <c r="Z34" s="170">
        <f>+IF(X34&lt;&gt;0,+(Y34/X34)*100,0)</f>
        <v>12.082877029287818</v>
      </c>
      <c r="AA34" s="74">
        <f>SUM(AA29:AA33)</f>
        <v>7865654568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5176421000</v>
      </c>
      <c r="D37" s="155"/>
      <c r="E37" s="59">
        <v>6975308000</v>
      </c>
      <c r="F37" s="60">
        <v>7243313000</v>
      </c>
      <c r="G37" s="60">
        <v>4445201</v>
      </c>
      <c r="H37" s="60">
        <v>5235847496</v>
      </c>
      <c r="I37" s="60">
        <v>5154995452</v>
      </c>
      <c r="J37" s="60">
        <v>5154995452</v>
      </c>
      <c r="K37" s="60">
        <v>5206627722</v>
      </c>
      <c r="L37" s="60">
        <v>5258259991</v>
      </c>
      <c r="M37" s="60">
        <v>5046370641</v>
      </c>
      <c r="N37" s="60">
        <v>5046370641</v>
      </c>
      <c r="O37" s="60">
        <v>5098002911</v>
      </c>
      <c r="P37" s="60">
        <v>5149635180</v>
      </c>
      <c r="Q37" s="60">
        <v>7461531476</v>
      </c>
      <c r="R37" s="60">
        <v>7461531476</v>
      </c>
      <c r="S37" s="60">
        <v>7525400640</v>
      </c>
      <c r="T37" s="60">
        <v>7598363465</v>
      </c>
      <c r="U37" s="60">
        <v>7060614564</v>
      </c>
      <c r="V37" s="60">
        <v>7060614564</v>
      </c>
      <c r="W37" s="60">
        <v>7060614564</v>
      </c>
      <c r="X37" s="60">
        <v>7243313000</v>
      </c>
      <c r="Y37" s="60">
        <v>-182698436</v>
      </c>
      <c r="Z37" s="140">
        <v>-2.52</v>
      </c>
      <c r="AA37" s="62">
        <v>7243313000</v>
      </c>
    </row>
    <row r="38" spans="1:27" ht="13.5">
      <c r="A38" s="249" t="s">
        <v>165</v>
      </c>
      <c r="B38" s="182"/>
      <c r="C38" s="155">
        <v>4076201000</v>
      </c>
      <c r="D38" s="155"/>
      <c r="E38" s="59">
        <v>4369621858</v>
      </c>
      <c r="F38" s="60">
        <v>4518383278</v>
      </c>
      <c r="G38" s="60">
        <v>17597982</v>
      </c>
      <c r="H38" s="60">
        <v>4111397396</v>
      </c>
      <c r="I38" s="60">
        <v>4130941021</v>
      </c>
      <c r="J38" s="60">
        <v>4130941021</v>
      </c>
      <c r="K38" s="60">
        <v>4149187551</v>
      </c>
      <c r="L38" s="60">
        <v>4167434080</v>
      </c>
      <c r="M38" s="60">
        <v>4185680610</v>
      </c>
      <c r="N38" s="60">
        <v>4185680610</v>
      </c>
      <c r="O38" s="60">
        <v>4203927139</v>
      </c>
      <c r="P38" s="60">
        <v>4222173669</v>
      </c>
      <c r="Q38" s="60">
        <v>4240420199</v>
      </c>
      <c r="R38" s="60">
        <v>4240420199</v>
      </c>
      <c r="S38" s="60">
        <v>4258666729</v>
      </c>
      <c r="T38" s="60">
        <v>4276913258</v>
      </c>
      <c r="U38" s="60">
        <v>4295159788</v>
      </c>
      <c r="V38" s="60">
        <v>4295159788</v>
      </c>
      <c r="W38" s="60">
        <v>4295159788</v>
      </c>
      <c r="X38" s="60">
        <v>4518383278</v>
      </c>
      <c r="Y38" s="60">
        <v>-223223490</v>
      </c>
      <c r="Z38" s="140">
        <v>-4.94</v>
      </c>
      <c r="AA38" s="62">
        <v>4518383278</v>
      </c>
    </row>
    <row r="39" spans="1:27" ht="13.5">
      <c r="A39" s="250" t="s">
        <v>59</v>
      </c>
      <c r="B39" s="253"/>
      <c r="C39" s="168">
        <f aca="true" t="shared" si="4" ref="C39:Y39">SUM(C37:C38)</f>
        <v>9252622000</v>
      </c>
      <c r="D39" s="168">
        <f>SUM(D37:D38)</f>
        <v>0</v>
      </c>
      <c r="E39" s="76">
        <f t="shared" si="4"/>
        <v>11344929858</v>
      </c>
      <c r="F39" s="77">
        <f t="shared" si="4"/>
        <v>11761696278</v>
      </c>
      <c r="G39" s="77">
        <f t="shared" si="4"/>
        <v>22043183</v>
      </c>
      <c r="H39" s="77">
        <f t="shared" si="4"/>
        <v>9347244892</v>
      </c>
      <c r="I39" s="77">
        <f t="shared" si="4"/>
        <v>9285936473</v>
      </c>
      <c r="J39" s="77">
        <f t="shared" si="4"/>
        <v>9285936473</v>
      </c>
      <c r="K39" s="77">
        <f t="shared" si="4"/>
        <v>9355815273</v>
      </c>
      <c r="L39" s="77">
        <f t="shared" si="4"/>
        <v>9425694071</v>
      </c>
      <c r="M39" s="77">
        <f t="shared" si="4"/>
        <v>9232051251</v>
      </c>
      <c r="N39" s="77">
        <f t="shared" si="4"/>
        <v>9232051251</v>
      </c>
      <c r="O39" s="77">
        <f t="shared" si="4"/>
        <v>9301930050</v>
      </c>
      <c r="P39" s="77">
        <f t="shared" si="4"/>
        <v>9371808849</v>
      </c>
      <c r="Q39" s="77">
        <f t="shared" si="4"/>
        <v>11701951675</v>
      </c>
      <c r="R39" s="77">
        <f t="shared" si="4"/>
        <v>11701951675</v>
      </c>
      <c r="S39" s="77">
        <f t="shared" si="4"/>
        <v>11784067369</v>
      </c>
      <c r="T39" s="77">
        <f t="shared" si="4"/>
        <v>11875276723</v>
      </c>
      <c r="U39" s="77">
        <f t="shared" si="4"/>
        <v>11355774352</v>
      </c>
      <c r="V39" s="77">
        <f t="shared" si="4"/>
        <v>11355774352</v>
      </c>
      <c r="W39" s="77">
        <f t="shared" si="4"/>
        <v>11355774352</v>
      </c>
      <c r="X39" s="77">
        <f t="shared" si="4"/>
        <v>11761696278</v>
      </c>
      <c r="Y39" s="77">
        <f t="shared" si="4"/>
        <v>-405921926</v>
      </c>
      <c r="Z39" s="212">
        <f>+IF(X39&lt;&gt;0,+(Y39/X39)*100,0)</f>
        <v>-3.451219249380451</v>
      </c>
      <c r="AA39" s="79">
        <f>SUM(AA37:AA38)</f>
        <v>11761696278</v>
      </c>
    </row>
    <row r="40" spans="1:27" ht="13.5">
      <c r="A40" s="250" t="s">
        <v>167</v>
      </c>
      <c r="B40" s="251"/>
      <c r="C40" s="168">
        <f aca="true" t="shared" si="5" ref="C40:Y40">+C34+C39</f>
        <v>16354190000</v>
      </c>
      <c r="D40" s="168">
        <f>+D34+D39</f>
        <v>0</v>
      </c>
      <c r="E40" s="72">
        <f t="shared" si="5"/>
        <v>17220445360</v>
      </c>
      <c r="F40" s="73">
        <f t="shared" si="5"/>
        <v>19627350846</v>
      </c>
      <c r="G40" s="73">
        <f t="shared" si="5"/>
        <v>-2133131699</v>
      </c>
      <c r="H40" s="73">
        <f t="shared" si="5"/>
        <v>13963353985</v>
      </c>
      <c r="I40" s="73">
        <f t="shared" si="5"/>
        <v>13707424206</v>
      </c>
      <c r="J40" s="73">
        <f t="shared" si="5"/>
        <v>13707424206</v>
      </c>
      <c r="K40" s="73">
        <f t="shared" si="5"/>
        <v>13689510447</v>
      </c>
      <c r="L40" s="73">
        <f t="shared" si="5"/>
        <v>14606888278</v>
      </c>
      <c r="M40" s="73">
        <f t="shared" si="5"/>
        <v>13840975417</v>
      </c>
      <c r="N40" s="73">
        <f t="shared" si="5"/>
        <v>13840975417</v>
      </c>
      <c r="O40" s="73">
        <f t="shared" si="5"/>
        <v>14446727994</v>
      </c>
      <c r="P40" s="73">
        <f t="shared" si="5"/>
        <v>15095230020</v>
      </c>
      <c r="Q40" s="73">
        <f t="shared" si="5"/>
        <v>17875128687</v>
      </c>
      <c r="R40" s="73">
        <f t="shared" si="5"/>
        <v>17875128687</v>
      </c>
      <c r="S40" s="73">
        <f t="shared" si="5"/>
        <v>17531398732</v>
      </c>
      <c r="T40" s="73">
        <f t="shared" si="5"/>
        <v>17342860547</v>
      </c>
      <c r="U40" s="73">
        <f t="shared" si="5"/>
        <v>20171826289</v>
      </c>
      <c r="V40" s="73">
        <f t="shared" si="5"/>
        <v>20171826289</v>
      </c>
      <c r="W40" s="73">
        <f t="shared" si="5"/>
        <v>20171826289</v>
      </c>
      <c r="X40" s="73">
        <f t="shared" si="5"/>
        <v>19627350846</v>
      </c>
      <c r="Y40" s="73">
        <f t="shared" si="5"/>
        <v>544475443</v>
      </c>
      <c r="Z40" s="170">
        <f>+IF(X40&lt;&gt;0,+(Y40/X40)*100,0)</f>
        <v>2.7740648611830494</v>
      </c>
      <c r="AA40" s="74">
        <f>+AA34+AA39</f>
        <v>19627350846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19187540000</v>
      </c>
      <c r="D42" s="257">
        <f>+D25-D40</f>
        <v>0</v>
      </c>
      <c r="E42" s="258">
        <f t="shared" si="6"/>
        <v>21784145524</v>
      </c>
      <c r="F42" s="259">
        <f t="shared" si="6"/>
        <v>22466784662</v>
      </c>
      <c r="G42" s="259">
        <f t="shared" si="6"/>
        <v>1000073547</v>
      </c>
      <c r="H42" s="259">
        <f t="shared" si="6"/>
        <v>20623624724</v>
      </c>
      <c r="I42" s="259">
        <f t="shared" si="6"/>
        <v>20372491000</v>
      </c>
      <c r="J42" s="259">
        <f t="shared" si="6"/>
        <v>20372491000</v>
      </c>
      <c r="K42" s="259">
        <f t="shared" si="6"/>
        <v>20400683740</v>
      </c>
      <c r="L42" s="259">
        <f t="shared" si="6"/>
        <v>20143691866</v>
      </c>
      <c r="M42" s="259">
        <f t="shared" si="6"/>
        <v>21316538116</v>
      </c>
      <c r="N42" s="259">
        <f t="shared" si="6"/>
        <v>21316538116</v>
      </c>
      <c r="O42" s="259">
        <f t="shared" si="6"/>
        <v>21502203248</v>
      </c>
      <c r="P42" s="259">
        <f t="shared" si="6"/>
        <v>21627460842</v>
      </c>
      <c r="Q42" s="259">
        <f t="shared" si="6"/>
        <v>22048528900</v>
      </c>
      <c r="R42" s="259">
        <f t="shared" si="6"/>
        <v>22048528900</v>
      </c>
      <c r="S42" s="259">
        <f t="shared" si="6"/>
        <v>22420310330</v>
      </c>
      <c r="T42" s="259">
        <f t="shared" si="6"/>
        <v>22434269203</v>
      </c>
      <c r="U42" s="259">
        <f t="shared" si="6"/>
        <v>22261108439</v>
      </c>
      <c r="V42" s="259">
        <f t="shared" si="6"/>
        <v>22261108439</v>
      </c>
      <c r="W42" s="259">
        <f t="shared" si="6"/>
        <v>22261108439</v>
      </c>
      <c r="X42" s="259">
        <f t="shared" si="6"/>
        <v>22466784662</v>
      </c>
      <c r="Y42" s="259">
        <f t="shared" si="6"/>
        <v>-205676223</v>
      </c>
      <c r="Z42" s="260">
        <f>+IF(X42&lt;&gt;0,+(Y42/X42)*100,0)</f>
        <v>-0.9154679946164164</v>
      </c>
      <c r="AA42" s="261">
        <f>+AA25-AA40</f>
        <v>22466784662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16895822000</v>
      </c>
      <c r="D45" s="155"/>
      <c r="E45" s="59">
        <v>19872203973</v>
      </c>
      <c r="F45" s="60">
        <v>20263915557</v>
      </c>
      <c r="G45" s="60">
        <v>1001867343</v>
      </c>
      <c r="H45" s="60">
        <v>18363003063</v>
      </c>
      <c r="I45" s="60">
        <v>18106966759</v>
      </c>
      <c r="J45" s="60">
        <v>18106966759</v>
      </c>
      <c r="K45" s="60">
        <v>18160754029</v>
      </c>
      <c r="L45" s="60">
        <v>17925661381</v>
      </c>
      <c r="M45" s="60">
        <v>19143967865</v>
      </c>
      <c r="N45" s="60">
        <v>19143967865</v>
      </c>
      <c r="O45" s="60">
        <v>19316671694</v>
      </c>
      <c r="P45" s="60">
        <v>19471036062</v>
      </c>
      <c r="Q45" s="60">
        <v>19946744579</v>
      </c>
      <c r="R45" s="60">
        <v>19946744579</v>
      </c>
      <c r="S45" s="60">
        <v>20356334451</v>
      </c>
      <c r="T45" s="60">
        <v>20448269951</v>
      </c>
      <c r="U45" s="60">
        <v>20393115522</v>
      </c>
      <c r="V45" s="60">
        <v>20393115522</v>
      </c>
      <c r="W45" s="60">
        <v>20393115522</v>
      </c>
      <c r="X45" s="60">
        <v>20263915557</v>
      </c>
      <c r="Y45" s="60">
        <v>129199965</v>
      </c>
      <c r="Z45" s="139">
        <v>0.64</v>
      </c>
      <c r="AA45" s="62">
        <v>20263915557</v>
      </c>
    </row>
    <row r="46" spans="1:27" ht="13.5">
      <c r="A46" s="249" t="s">
        <v>171</v>
      </c>
      <c r="B46" s="182"/>
      <c r="C46" s="155">
        <v>2291718000</v>
      </c>
      <c r="D46" s="155"/>
      <c r="E46" s="59">
        <v>1911941551</v>
      </c>
      <c r="F46" s="60">
        <v>2202869105</v>
      </c>
      <c r="G46" s="60">
        <v>-1793796</v>
      </c>
      <c r="H46" s="60">
        <v>2260621661</v>
      </c>
      <c r="I46" s="60">
        <v>2265524241</v>
      </c>
      <c r="J46" s="60">
        <v>2265524241</v>
      </c>
      <c r="K46" s="60">
        <v>2239929711</v>
      </c>
      <c r="L46" s="60">
        <v>2218030485</v>
      </c>
      <c r="M46" s="60">
        <v>2172570251</v>
      </c>
      <c r="N46" s="60">
        <v>2172570251</v>
      </c>
      <c r="O46" s="60">
        <v>2185531554</v>
      </c>
      <c r="P46" s="60">
        <v>2156424780</v>
      </c>
      <c r="Q46" s="60">
        <v>2101784321</v>
      </c>
      <c r="R46" s="60">
        <v>2101784321</v>
      </c>
      <c r="S46" s="60">
        <v>2063975879</v>
      </c>
      <c r="T46" s="60">
        <v>1985999252</v>
      </c>
      <c r="U46" s="60">
        <v>1867992917</v>
      </c>
      <c r="V46" s="60">
        <v>1867992917</v>
      </c>
      <c r="W46" s="60">
        <v>1867992917</v>
      </c>
      <c r="X46" s="60">
        <v>2202869105</v>
      </c>
      <c r="Y46" s="60">
        <v>-334876188</v>
      </c>
      <c r="Z46" s="139">
        <v>-15.2</v>
      </c>
      <c r="AA46" s="62">
        <v>2202869105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19187540000</v>
      </c>
      <c r="D48" s="217">
        <f>SUM(D45:D47)</f>
        <v>0</v>
      </c>
      <c r="E48" s="264">
        <f t="shared" si="7"/>
        <v>21784145524</v>
      </c>
      <c r="F48" s="219">
        <f t="shared" si="7"/>
        <v>22466784662</v>
      </c>
      <c r="G48" s="219">
        <f t="shared" si="7"/>
        <v>1000073547</v>
      </c>
      <c r="H48" s="219">
        <f t="shared" si="7"/>
        <v>20623624724</v>
      </c>
      <c r="I48" s="219">
        <f t="shared" si="7"/>
        <v>20372491000</v>
      </c>
      <c r="J48" s="219">
        <f t="shared" si="7"/>
        <v>20372491000</v>
      </c>
      <c r="K48" s="219">
        <f t="shared" si="7"/>
        <v>20400683740</v>
      </c>
      <c r="L48" s="219">
        <f t="shared" si="7"/>
        <v>20143691866</v>
      </c>
      <c r="M48" s="219">
        <f t="shared" si="7"/>
        <v>21316538116</v>
      </c>
      <c r="N48" s="219">
        <f t="shared" si="7"/>
        <v>21316538116</v>
      </c>
      <c r="O48" s="219">
        <f t="shared" si="7"/>
        <v>21502203248</v>
      </c>
      <c r="P48" s="219">
        <f t="shared" si="7"/>
        <v>21627460842</v>
      </c>
      <c r="Q48" s="219">
        <f t="shared" si="7"/>
        <v>22048528900</v>
      </c>
      <c r="R48" s="219">
        <f t="shared" si="7"/>
        <v>22048528900</v>
      </c>
      <c r="S48" s="219">
        <f t="shared" si="7"/>
        <v>22420310330</v>
      </c>
      <c r="T48" s="219">
        <f t="shared" si="7"/>
        <v>22434269203</v>
      </c>
      <c r="U48" s="219">
        <f t="shared" si="7"/>
        <v>22261108439</v>
      </c>
      <c r="V48" s="219">
        <f t="shared" si="7"/>
        <v>22261108439</v>
      </c>
      <c r="W48" s="219">
        <f t="shared" si="7"/>
        <v>22261108439</v>
      </c>
      <c r="X48" s="219">
        <f t="shared" si="7"/>
        <v>22466784662</v>
      </c>
      <c r="Y48" s="219">
        <f t="shared" si="7"/>
        <v>-205676223</v>
      </c>
      <c r="Z48" s="265">
        <f>+IF(X48&lt;&gt;0,+(Y48/X48)*100,0)</f>
        <v>-0.9154679946164164</v>
      </c>
      <c r="AA48" s="232">
        <f>SUM(AA45:AA47)</f>
        <v>22466784662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17195152130</v>
      </c>
      <c r="D6" s="155"/>
      <c r="E6" s="59">
        <v>19664743084</v>
      </c>
      <c r="F6" s="60">
        <v>19942153161</v>
      </c>
      <c r="G6" s="60">
        <v>1699544379</v>
      </c>
      <c r="H6" s="60">
        <v>2410898593</v>
      </c>
      <c r="I6" s="60">
        <v>1848070830</v>
      </c>
      <c r="J6" s="60">
        <v>5958513802</v>
      </c>
      <c r="K6" s="60">
        <v>1868856182</v>
      </c>
      <c r="L6" s="60">
        <v>2041204568</v>
      </c>
      <c r="M6" s="60">
        <v>2049656056</v>
      </c>
      <c r="N6" s="60">
        <v>5959716806</v>
      </c>
      <c r="O6" s="60">
        <v>1593573944</v>
      </c>
      <c r="P6" s="60">
        <v>1679985863</v>
      </c>
      <c r="Q6" s="60">
        <v>2068327608</v>
      </c>
      <c r="R6" s="60">
        <v>5341887415</v>
      </c>
      <c r="S6" s="60">
        <v>1673796339</v>
      </c>
      <c r="T6" s="60">
        <v>1730084296</v>
      </c>
      <c r="U6" s="60">
        <v>1623317267</v>
      </c>
      <c r="V6" s="60">
        <v>5027197902</v>
      </c>
      <c r="W6" s="60">
        <v>22287315925</v>
      </c>
      <c r="X6" s="60">
        <v>19942153161</v>
      </c>
      <c r="Y6" s="60">
        <v>2345162764</v>
      </c>
      <c r="Z6" s="140">
        <v>11.76</v>
      </c>
      <c r="AA6" s="62">
        <v>19942153161</v>
      </c>
    </row>
    <row r="7" spans="1:27" ht="13.5">
      <c r="A7" s="249" t="s">
        <v>178</v>
      </c>
      <c r="B7" s="182"/>
      <c r="C7" s="155">
        <v>1510958000</v>
      </c>
      <c r="D7" s="155"/>
      <c r="E7" s="59">
        <v>2325524619</v>
      </c>
      <c r="F7" s="60">
        <v>2170614421</v>
      </c>
      <c r="G7" s="60">
        <v>392368923</v>
      </c>
      <c r="H7" s="60">
        <v>19396590</v>
      </c>
      <c r="I7" s="60">
        <v>17998893</v>
      </c>
      <c r="J7" s="60">
        <v>429764406</v>
      </c>
      <c r="K7" s="60">
        <v>5834933</v>
      </c>
      <c r="L7" s="60">
        <v>282987476</v>
      </c>
      <c r="M7" s="60">
        <v>145405000</v>
      </c>
      <c r="N7" s="60">
        <v>434227409</v>
      </c>
      <c r="O7" s="60">
        <v>40405470</v>
      </c>
      <c r="P7" s="60">
        <v>475821852</v>
      </c>
      <c r="Q7" s="60">
        <v>9213998</v>
      </c>
      <c r="R7" s="60">
        <v>525441320</v>
      </c>
      <c r="S7" s="60">
        <v>29398630</v>
      </c>
      <c r="T7" s="60">
        <v>2732863</v>
      </c>
      <c r="U7" s="60">
        <v>8775913</v>
      </c>
      <c r="V7" s="60">
        <v>40907406</v>
      </c>
      <c r="W7" s="60">
        <v>1430340541</v>
      </c>
      <c r="X7" s="60">
        <v>2170614421</v>
      </c>
      <c r="Y7" s="60">
        <v>-740273880</v>
      </c>
      <c r="Z7" s="140">
        <v>-34.1</v>
      </c>
      <c r="AA7" s="62">
        <v>2170614421</v>
      </c>
    </row>
    <row r="8" spans="1:27" ht="13.5">
      <c r="A8" s="249" t="s">
        <v>179</v>
      </c>
      <c r="B8" s="182"/>
      <c r="C8" s="155">
        <v>2822565000</v>
      </c>
      <c r="D8" s="155"/>
      <c r="E8" s="59">
        <v>3334828589</v>
      </c>
      <c r="F8" s="60">
        <v>3680095427</v>
      </c>
      <c r="G8" s="60">
        <v>588553385</v>
      </c>
      <c r="H8" s="60">
        <v>29094885</v>
      </c>
      <c r="I8" s="60">
        <v>11999262</v>
      </c>
      <c r="J8" s="60">
        <v>629647532</v>
      </c>
      <c r="K8" s="60">
        <v>8752399</v>
      </c>
      <c r="L8" s="60">
        <v>424481214</v>
      </c>
      <c r="M8" s="60">
        <v>8130400</v>
      </c>
      <c r="N8" s="60">
        <v>441364013</v>
      </c>
      <c r="O8" s="60">
        <v>400000000</v>
      </c>
      <c r="P8" s="60">
        <v>713732779</v>
      </c>
      <c r="Q8" s="60">
        <v>863083363</v>
      </c>
      <c r="R8" s="60">
        <v>1976816142</v>
      </c>
      <c r="S8" s="60">
        <v>44097944</v>
      </c>
      <c r="T8" s="60">
        <v>1821908</v>
      </c>
      <c r="U8" s="60">
        <v>13163870</v>
      </c>
      <c r="V8" s="60">
        <v>59083722</v>
      </c>
      <c r="W8" s="60">
        <v>3106911409</v>
      </c>
      <c r="X8" s="60">
        <v>3680095427</v>
      </c>
      <c r="Y8" s="60">
        <v>-573184018</v>
      </c>
      <c r="Z8" s="140">
        <v>-15.58</v>
      </c>
      <c r="AA8" s="62">
        <v>3680095427</v>
      </c>
    </row>
    <row r="9" spans="1:27" ht="13.5">
      <c r="A9" s="249" t="s">
        <v>180</v>
      </c>
      <c r="B9" s="182"/>
      <c r="C9" s="155">
        <v>305279450</v>
      </c>
      <c r="D9" s="155"/>
      <c r="E9" s="59">
        <v>481236074</v>
      </c>
      <c r="F9" s="60">
        <v>482537518</v>
      </c>
      <c r="G9" s="60">
        <v>31541775</v>
      </c>
      <c r="H9" s="60">
        <v>27257586</v>
      </c>
      <c r="I9" s="60">
        <v>26860546</v>
      </c>
      <c r="J9" s="60">
        <v>85659907</v>
      </c>
      <c r="K9" s="60">
        <v>24862860</v>
      </c>
      <c r="L9" s="60">
        <v>24736161</v>
      </c>
      <c r="M9" s="60">
        <v>26429465</v>
      </c>
      <c r="N9" s="60">
        <v>76028486</v>
      </c>
      <c r="O9" s="60">
        <v>28384320</v>
      </c>
      <c r="P9" s="60">
        <v>19292000</v>
      </c>
      <c r="Q9" s="60">
        <v>35982603</v>
      </c>
      <c r="R9" s="60">
        <v>83658923</v>
      </c>
      <c r="S9" s="60">
        <v>38036430</v>
      </c>
      <c r="T9" s="60">
        <v>38484682</v>
      </c>
      <c r="U9" s="60">
        <v>40253521</v>
      </c>
      <c r="V9" s="60">
        <v>116774633</v>
      </c>
      <c r="W9" s="60">
        <v>362121949</v>
      </c>
      <c r="X9" s="60">
        <v>482537518</v>
      </c>
      <c r="Y9" s="60">
        <v>-120415569</v>
      </c>
      <c r="Z9" s="140">
        <v>-24.95</v>
      </c>
      <c r="AA9" s="62">
        <v>482537518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-17254373530</v>
      </c>
      <c r="D12" s="155"/>
      <c r="E12" s="59">
        <v>-20458764260</v>
      </c>
      <c r="F12" s="60">
        <v>-20627596677</v>
      </c>
      <c r="G12" s="60">
        <v>-2499422690</v>
      </c>
      <c r="H12" s="60">
        <v>-2153195590</v>
      </c>
      <c r="I12" s="60">
        <v>-2007166529</v>
      </c>
      <c r="J12" s="60">
        <v>-6659784809</v>
      </c>
      <c r="K12" s="60">
        <v>-1862535823</v>
      </c>
      <c r="L12" s="60">
        <v>-2114918770</v>
      </c>
      <c r="M12" s="60">
        <v>-1777161245</v>
      </c>
      <c r="N12" s="60">
        <v>-5754615838</v>
      </c>
      <c r="O12" s="60">
        <v>-1630954938</v>
      </c>
      <c r="P12" s="60">
        <v>-1834944817</v>
      </c>
      <c r="Q12" s="60">
        <v>-1892138124</v>
      </c>
      <c r="R12" s="60">
        <v>-5358037879</v>
      </c>
      <c r="S12" s="60">
        <v>-1670771033</v>
      </c>
      <c r="T12" s="60">
        <v>-1687584865</v>
      </c>
      <c r="U12" s="60">
        <v>-2063434315</v>
      </c>
      <c r="V12" s="60">
        <v>-5421790213</v>
      </c>
      <c r="W12" s="60">
        <v>-23194228739</v>
      </c>
      <c r="X12" s="60">
        <v>-20627596677</v>
      </c>
      <c r="Y12" s="60">
        <v>-2566632062</v>
      </c>
      <c r="Z12" s="140">
        <v>12.44</v>
      </c>
      <c r="AA12" s="62">
        <v>-20627596677</v>
      </c>
    </row>
    <row r="13" spans="1:27" ht="13.5">
      <c r="A13" s="249" t="s">
        <v>40</v>
      </c>
      <c r="B13" s="182"/>
      <c r="C13" s="155">
        <v>-560800000</v>
      </c>
      <c r="D13" s="155"/>
      <c r="E13" s="59">
        <v>-768508353</v>
      </c>
      <c r="F13" s="60">
        <v>-618411734</v>
      </c>
      <c r="G13" s="60"/>
      <c r="H13" s="60"/>
      <c r="I13" s="60">
        <v>-123909841</v>
      </c>
      <c r="J13" s="60">
        <v>-123909841</v>
      </c>
      <c r="K13" s="60">
        <v>-9353</v>
      </c>
      <c r="L13" s="60"/>
      <c r="M13" s="60">
        <v>-187815950</v>
      </c>
      <c r="N13" s="60">
        <v>-187825303</v>
      </c>
      <c r="O13" s="60">
        <v>-5410</v>
      </c>
      <c r="P13" s="60">
        <v>-490</v>
      </c>
      <c r="Q13" s="60">
        <v>-123909531</v>
      </c>
      <c r="R13" s="60">
        <v>-123915431</v>
      </c>
      <c r="S13" s="60">
        <v>-63120</v>
      </c>
      <c r="T13" s="60">
        <v>-1232</v>
      </c>
      <c r="U13" s="60">
        <v>-168387252</v>
      </c>
      <c r="V13" s="60">
        <v>-168451604</v>
      </c>
      <c r="W13" s="60">
        <v>-604102179</v>
      </c>
      <c r="X13" s="60">
        <v>-618411734</v>
      </c>
      <c r="Y13" s="60">
        <v>14309555</v>
      </c>
      <c r="Z13" s="140">
        <v>-2.31</v>
      </c>
      <c r="AA13" s="62">
        <v>-618411734</v>
      </c>
    </row>
    <row r="14" spans="1:27" ht="13.5">
      <c r="A14" s="249" t="s">
        <v>42</v>
      </c>
      <c r="B14" s="182"/>
      <c r="C14" s="155"/>
      <c r="D14" s="155"/>
      <c r="E14" s="59"/>
      <c r="F14" s="60">
        <v>-87342668</v>
      </c>
      <c r="G14" s="60"/>
      <c r="H14" s="60">
        <v>-8701</v>
      </c>
      <c r="I14" s="60">
        <v>-2005643</v>
      </c>
      <c r="J14" s="60">
        <v>-2014344</v>
      </c>
      <c r="K14" s="60"/>
      <c r="L14" s="60">
        <v>-26837153</v>
      </c>
      <c r="M14" s="60"/>
      <c r="N14" s="60">
        <v>-26837153</v>
      </c>
      <c r="O14" s="60"/>
      <c r="P14" s="60"/>
      <c r="Q14" s="60"/>
      <c r="R14" s="60"/>
      <c r="S14" s="60"/>
      <c r="T14" s="60"/>
      <c r="U14" s="60">
        <v>-464545</v>
      </c>
      <c r="V14" s="60">
        <v>-464545</v>
      </c>
      <c r="W14" s="60">
        <v>-29316042</v>
      </c>
      <c r="X14" s="60">
        <v>-87342668</v>
      </c>
      <c r="Y14" s="60">
        <v>58026626</v>
      </c>
      <c r="Z14" s="140">
        <v>-66.44</v>
      </c>
      <c r="AA14" s="62">
        <v>-87342668</v>
      </c>
    </row>
    <row r="15" spans="1:27" ht="13.5">
      <c r="A15" s="250" t="s">
        <v>184</v>
      </c>
      <c r="B15" s="251"/>
      <c r="C15" s="168">
        <f aca="true" t="shared" si="0" ref="C15:Y15">SUM(C6:C14)</f>
        <v>4018781050</v>
      </c>
      <c r="D15" s="168">
        <f>SUM(D6:D14)</f>
        <v>0</v>
      </c>
      <c r="E15" s="72">
        <f t="shared" si="0"/>
        <v>4579059753</v>
      </c>
      <c r="F15" s="73">
        <f t="shared" si="0"/>
        <v>4942049448</v>
      </c>
      <c r="G15" s="73">
        <f t="shared" si="0"/>
        <v>212585772</v>
      </c>
      <c r="H15" s="73">
        <f t="shared" si="0"/>
        <v>333443363</v>
      </c>
      <c r="I15" s="73">
        <f t="shared" si="0"/>
        <v>-228152482</v>
      </c>
      <c r="J15" s="73">
        <f t="shared" si="0"/>
        <v>317876653</v>
      </c>
      <c r="K15" s="73">
        <f t="shared" si="0"/>
        <v>45761198</v>
      </c>
      <c r="L15" s="73">
        <f t="shared" si="0"/>
        <v>631653496</v>
      </c>
      <c r="M15" s="73">
        <f t="shared" si="0"/>
        <v>264643726</v>
      </c>
      <c r="N15" s="73">
        <f t="shared" si="0"/>
        <v>942058420</v>
      </c>
      <c r="O15" s="73">
        <f t="shared" si="0"/>
        <v>431403386</v>
      </c>
      <c r="P15" s="73">
        <f t="shared" si="0"/>
        <v>1053887187</v>
      </c>
      <c r="Q15" s="73">
        <f t="shared" si="0"/>
        <v>960559917</v>
      </c>
      <c r="R15" s="73">
        <f t="shared" si="0"/>
        <v>2445850490</v>
      </c>
      <c r="S15" s="73">
        <f t="shared" si="0"/>
        <v>114495190</v>
      </c>
      <c r="T15" s="73">
        <f t="shared" si="0"/>
        <v>85537652</v>
      </c>
      <c r="U15" s="73">
        <f t="shared" si="0"/>
        <v>-546775541</v>
      </c>
      <c r="V15" s="73">
        <f t="shared" si="0"/>
        <v>-346742699</v>
      </c>
      <c r="W15" s="73">
        <f t="shared" si="0"/>
        <v>3359042864</v>
      </c>
      <c r="X15" s="73">
        <f t="shared" si="0"/>
        <v>4942049448</v>
      </c>
      <c r="Y15" s="73">
        <f t="shared" si="0"/>
        <v>-1583006584</v>
      </c>
      <c r="Z15" s="170">
        <f>+IF(X15&lt;&gt;0,+(Y15/X15)*100,0)</f>
        <v>-32.03137889768844</v>
      </c>
      <c r="AA15" s="74">
        <f>SUM(AA6:AA14)</f>
        <v>4942049448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69000000</v>
      </c>
      <c r="F19" s="60">
        <v>115588438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>
        <v>115588438</v>
      </c>
      <c r="Y19" s="159">
        <v>-115588438</v>
      </c>
      <c r="Z19" s="141">
        <v>-100</v>
      </c>
      <c r="AA19" s="225">
        <v>115588438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-2161172000</v>
      </c>
      <c r="D24" s="155"/>
      <c r="E24" s="59">
        <v>-5630279502</v>
      </c>
      <c r="F24" s="60">
        <v>-5910718964</v>
      </c>
      <c r="G24" s="60">
        <v>-411151268</v>
      </c>
      <c r="H24" s="60">
        <v>-166185709</v>
      </c>
      <c r="I24" s="60">
        <v>-320569614</v>
      </c>
      <c r="J24" s="60">
        <v>-897906591</v>
      </c>
      <c r="K24" s="60">
        <v>-176836981</v>
      </c>
      <c r="L24" s="60">
        <v>-194128697</v>
      </c>
      <c r="M24" s="60">
        <v>-332614200</v>
      </c>
      <c r="N24" s="60">
        <v>-703579878</v>
      </c>
      <c r="O24" s="60">
        <v>-207444700</v>
      </c>
      <c r="P24" s="60">
        <v>-106409732</v>
      </c>
      <c r="Q24" s="60">
        <v>-325552912</v>
      </c>
      <c r="R24" s="60">
        <v>-639407344</v>
      </c>
      <c r="S24" s="60">
        <v>-409499667</v>
      </c>
      <c r="T24" s="60">
        <v>-643183337</v>
      </c>
      <c r="U24" s="60">
        <v>-328310042</v>
      </c>
      <c r="V24" s="60">
        <v>-1380993046</v>
      </c>
      <c r="W24" s="60">
        <v>-3621886859</v>
      </c>
      <c r="X24" s="60">
        <v>-5910718964</v>
      </c>
      <c r="Y24" s="60">
        <v>2288832105</v>
      </c>
      <c r="Z24" s="140">
        <v>-38.72</v>
      </c>
      <c r="AA24" s="62">
        <v>-5910718964</v>
      </c>
    </row>
    <row r="25" spans="1:27" ht="13.5">
      <c r="A25" s="250" t="s">
        <v>191</v>
      </c>
      <c r="B25" s="251"/>
      <c r="C25" s="168">
        <f aca="true" t="shared" si="1" ref="C25:Y25">SUM(C19:C24)</f>
        <v>-2161172000</v>
      </c>
      <c r="D25" s="168">
        <f>SUM(D19:D24)</f>
        <v>0</v>
      </c>
      <c r="E25" s="72">
        <f t="shared" si="1"/>
        <v>-5561279502</v>
      </c>
      <c r="F25" s="73">
        <f t="shared" si="1"/>
        <v>-5795130526</v>
      </c>
      <c r="G25" s="73">
        <f t="shared" si="1"/>
        <v>-411151268</v>
      </c>
      <c r="H25" s="73">
        <f t="shared" si="1"/>
        <v>-166185709</v>
      </c>
      <c r="I25" s="73">
        <f t="shared" si="1"/>
        <v>-320569614</v>
      </c>
      <c r="J25" s="73">
        <f t="shared" si="1"/>
        <v>-897906591</v>
      </c>
      <c r="K25" s="73">
        <f t="shared" si="1"/>
        <v>-176836981</v>
      </c>
      <c r="L25" s="73">
        <f t="shared" si="1"/>
        <v>-194128697</v>
      </c>
      <c r="M25" s="73">
        <f t="shared" si="1"/>
        <v>-332614200</v>
      </c>
      <c r="N25" s="73">
        <f t="shared" si="1"/>
        <v>-703579878</v>
      </c>
      <c r="O25" s="73">
        <f t="shared" si="1"/>
        <v>-207444700</v>
      </c>
      <c r="P25" s="73">
        <f t="shared" si="1"/>
        <v>-106409732</v>
      </c>
      <c r="Q25" s="73">
        <f t="shared" si="1"/>
        <v>-325552912</v>
      </c>
      <c r="R25" s="73">
        <f t="shared" si="1"/>
        <v>-639407344</v>
      </c>
      <c r="S25" s="73">
        <f t="shared" si="1"/>
        <v>-409499667</v>
      </c>
      <c r="T25" s="73">
        <f t="shared" si="1"/>
        <v>-643183337</v>
      </c>
      <c r="U25" s="73">
        <f t="shared" si="1"/>
        <v>-328310042</v>
      </c>
      <c r="V25" s="73">
        <f t="shared" si="1"/>
        <v>-1380993046</v>
      </c>
      <c r="W25" s="73">
        <f t="shared" si="1"/>
        <v>-3621886859</v>
      </c>
      <c r="X25" s="73">
        <f t="shared" si="1"/>
        <v>-5795130526</v>
      </c>
      <c r="Y25" s="73">
        <f t="shared" si="1"/>
        <v>2173243667</v>
      </c>
      <c r="Z25" s="170">
        <f>+IF(X25&lt;&gt;0,+(Y25/X25)*100,0)</f>
        <v>-37.50120307471397</v>
      </c>
      <c r="AA25" s="74">
        <f>SUM(AA19:AA24)</f>
        <v>-5795130526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2000000000</v>
      </c>
      <c r="F30" s="60">
        <v>2400000000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>
        <v>2384420000</v>
      </c>
      <c r="R30" s="60">
        <v>2384420000</v>
      </c>
      <c r="S30" s="60"/>
      <c r="T30" s="60"/>
      <c r="U30" s="60"/>
      <c r="V30" s="60"/>
      <c r="W30" s="60">
        <v>2384420000</v>
      </c>
      <c r="X30" s="60">
        <v>2400000000</v>
      </c>
      <c r="Y30" s="60">
        <v>-15580000</v>
      </c>
      <c r="Z30" s="140">
        <v>-0.65</v>
      </c>
      <c r="AA30" s="62">
        <v>2400000000</v>
      </c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-946150050</v>
      </c>
      <c r="D33" s="155"/>
      <c r="E33" s="59">
        <v>-168659523</v>
      </c>
      <c r="F33" s="60">
        <v>-168661582</v>
      </c>
      <c r="G33" s="60">
        <v>-47187069</v>
      </c>
      <c r="H33" s="60"/>
      <c r="I33" s="60">
        <v>-8574473</v>
      </c>
      <c r="J33" s="60">
        <v>-55761542</v>
      </c>
      <c r="K33" s="60"/>
      <c r="L33" s="60"/>
      <c r="M33" s="60">
        <v>-75704618</v>
      </c>
      <c r="N33" s="60">
        <v>-75704618</v>
      </c>
      <c r="O33" s="60"/>
      <c r="P33" s="60"/>
      <c r="Q33" s="60">
        <v>-8574473</v>
      </c>
      <c r="R33" s="60">
        <v>-8574473</v>
      </c>
      <c r="S33" s="60"/>
      <c r="T33" s="60"/>
      <c r="U33" s="60">
        <v>-43009406</v>
      </c>
      <c r="V33" s="60">
        <v>-43009406</v>
      </c>
      <c r="W33" s="60">
        <v>-183050039</v>
      </c>
      <c r="X33" s="60">
        <v>-168661582</v>
      </c>
      <c r="Y33" s="60">
        <v>-14388457</v>
      </c>
      <c r="Z33" s="140">
        <v>8.53</v>
      </c>
      <c r="AA33" s="62">
        <v>-168661582</v>
      </c>
    </row>
    <row r="34" spans="1:27" ht="13.5">
      <c r="A34" s="250" t="s">
        <v>197</v>
      </c>
      <c r="B34" s="251"/>
      <c r="C34" s="168">
        <f aca="true" t="shared" si="2" ref="C34:Y34">SUM(C29:C33)</f>
        <v>-946150050</v>
      </c>
      <c r="D34" s="168">
        <f>SUM(D29:D33)</f>
        <v>0</v>
      </c>
      <c r="E34" s="72">
        <f t="shared" si="2"/>
        <v>1831340477</v>
      </c>
      <c r="F34" s="73">
        <f t="shared" si="2"/>
        <v>2231338418</v>
      </c>
      <c r="G34" s="73">
        <f t="shared" si="2"/>
        <v>-47187069</v>
      </c>
      <c r="H34" s="73">
        <f t="shared" si="2"/>
        <v>0</v>
      </c>
      <c r="I34" s="73">
        <f t="shared" si="2"/>
        <v>-8574473</v>
      </c>
      <c r="J34" s="73">
        <f t="shared" si="2"/>
        <v>-55761542</v>
      </c>
      <c r="K34" s="73">
        <f t="shared" si="2"/>
        <v>0</v>
      </c>
      <c r="L34" s="73">
        <f t="shared" si="2"/>
        <v>0</v>
      </c>
      <c r="M34" s="73">
        <f t="shared" si="2"/>
        <v>-75704618</v>
      </c>
      <c r="N34" s="73">
        <f t="shared" si="2"/>
        <v>-75704618</v>
      </c>
      <c r="O34" s="73">
        <f t="shared" si="2"/>
        <v>0</v>
      </c>
      <c r="P34" s="73">
        <f t="shared" si="2"/>
        <v>0</v>
      </c>
      <c r="Q34" s="73">
        <f t="shared" si="2"/>
        <v>2375845527</v>
      </c>
      <c r="R34" s="73">
        <f t="shared" si="2"/>
        <v>2375845527</v>
      </c>
      <c r="S34" s="73">
        <f t="shared" si="2"/>
        <v>0</v>
      </c>
      <c r="T34" s="73">
        <f t="shared" si="2"/>
        <v>0</v>
      </c>
      <c r="U34" s="73">
        <f t="shared" si="2"/>
        <v>-43009406</v>
      </c>
      <c r="V34" s="73">
        <f t="shared" si="2"/>
        <v>-43009406</v>
      </c>
      <c r="W34" s="73">
        <f t="shared" si="2"/>
        <v>2201369961</v>
      </c>
      <c r="X34" s="73">
        <f t="shared" si="2"/>
        <v>2231338418</v>
      </c>
      <c r="Y34" s="73">
        <f t="shared" si="2"/>
        <v>-29968457</v>
      </c>
      <c r="Z34" s="170">
        <f>+IF(X34&lt;&gt;0,+(Y34/X34)*100,0)</f>
        <v>-1.3430709012244506</v>
      </c>
      <c r="AA34" s="74">
        <f>SUM(AA29:AA33)</f>
        <v>2231338418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911459000</v>
      </c>
      <c r="D36" s="153">
        <f>+D15+D25+D34</f>
        <v>0</v>
      </c>
      <c r="E36" s="99">
        <f t="shared" si="3"/>
        <v>849120728</v>
      </c>
      <c r="F36" s="100">
        <f t="shared" si="3"/>
        <v>1378257340</v>
      </c>
      <c r="G36" s="100">
        <f t="shared" si="3"/>
        <v>-245752565</v>
      </c>
      <c r="H36" s="100">
        <f t="shared" si="3"/>
        <v>167257654</v>
      </c>
      <c r="I36" s="100">
        <f t="shared" si="3"/>
        <v>-557296569</v>
      </c>
      <c r="J36" s="100">
        <f t="shared" si="3"/>
        <v>-635791480</v>
      </c>
      <c r="K36" s="100">
        <f t="shared" si="3"/>
        <v>-131075783</v>
      </c>
      <c r="L36" s="100">
        <f t="shared" si="3"/>
        <v>437524799</v>
      </c>
      <c r="M36" s="100">
        <f t="shared" si="3"/>
        <v>-143675092</v>
      </c>
      <c r="N36" s="100">
        <f t="shared" si="3"/>
        <v>162773924</v>
      </c>
      <c r="O36" s="100">
        <f t="shared" si="3"/>
        <v>223958686</v>
      </c>
      <c r="P36" s="100">
        <f t="shared" si="3"/>
        <v>947477455</v>
      </c>
      <c r="Q36" s="100">
        <f t="shared" si="3"/>
        <v>3010852532</v>
      </c>
      <c r="R36" s="100">
        <f t="shared" si="3"/>
        <v>4182288673</v>
      </c>
      <c r="S36" s="100">
        <f t="shared" si="3"/>
        <v>-295004477</v>
      </c>
      <c r="T36" s="100">
        <f t="shared" si="3"/>
        <v>-557645685</v>
      </c>
      <c r="U36" s="100">
        <f t="shared" si="3"/>
        <v>-918094989</v>
      </c>
      <c r="V36" s="100">
        <f t="shared" si="3"/>
        <v>-1770745151</v>
      </c>
      <c r="W36" s="100">
        <f t="shared" si="3"/>
        <v>1938525966</v>
      </c>
      <c r="X36" s="100">
        <f t="shared" si="3"/>
        <v>1378257340</v>
      </c>
      <c r="Y36" s="100">
        <f t="shared" si="3"/>
        <v>560268626</v>
      </c>
      <c r="Z36" s="137">
        <f>+IF(X36&lt;&gt;0,+(Y36/X36)*100,0)</f>
        <v>40.65050914221868</v>
      </c>
      <c r="AA36" s="102">
        <f>+AA15+AA25+AA34</f>
        <v>1378257340</v>
      </c>
    </row>
    <row r="37" spans="1:27" ht="13.5">
      <c r="A37" s="249" t="s">
        <v>199</v>
      </c>
      <c r="B37" s="182"/>
      <c r="C37" s="153">
        <v>5249381000</v>
      </c>
      <c r="D37" s="153"/>
      <c r="E37" s="99">
        <v>3674390000</v>
      </c>
      <c r="F37" s="100">
        <v>6160839544</v>
      </c>
      <c r="G37" s="100">
        <v>6160840000</v>
      </c>
      <c r="H37" s="100">
        <v>5915087435</v>
      </c>
      <c r="I37" s="100">
        <v>6082345089</v>
      </c>
      <c r="J37" s="100">
        <v>6160840000</v>
      </c>
      <c r="K37" s="100">
        <v>5525048520</v>
      </c>
      <c r="L37" s="100">
        <v>5393972737</v>
      </c>
      <c r="M37" s="100">
        <v>5831497536</v>
      </c>
      <c r="N37" s="100">
        <v>5525048520</v>
      </c>
      <c r="O37" s="100">
        <v>5687822444</v>
      </c>
      <c r="P37" s="100">
        <v>5911781130</v>
      </c>
      <c r="Q37" s="100">
        <v>6859258585</v>
      </c>
      <c r="R37" s="100">
        <v>5687822444</v>
      </c>
      <c r="S37" s="100">
        <v>9870111117</v>
      </c>
      <c r="T37" s="100">
        <v>9575106640</v>
      </c>
      <c r="U37" s="100">
        <v>9017460955</v>
      </c>
      <c r="V37" s="100">
        <v>9870111117</v>
      </c>
      <c r="W37" s="100">
        <v>6160840000</v>
      </c>
      <c r="X37" s="100">
        <v>6160839544</v>
      </c>
      <c r="Y37" s="100">
        <v>456</v>
      </c>
      <c r="Z37" s="137"/>
      <c r="AA37" s="102">
        <v>6160839544</v>
      </c>
    </row>
    <row r="38" spans="1:27" ht="13.5">
      <c r="A38" s="269" t="s">
        <v>200</v>
      </c>
      <c r="B38" s="256"/>
      <c r="C38" s="257">
        <v>6160840000</v>
      </c>
      <c r="D38" s="257"/>
      <c r="E38" s="258">
        <v>4523510728</v>
      </c>
      <c r="F38" s="259">
        <v>7539096884</v>
      </c>
      <c r="G38" s="259">
        <v>5915087435</v>
      </c>
      <c r="H38" s="259">
        <v>6082345089</v>
      </c>
      <c r="I38" s="259">
        <v>5525048520</v>
      </c>
      <c r="J38" s="259">
        <v>5525048520</v>
      </c>
      <c r="K38" s="259">
        <v>5393972737</v>
      </c>
      <c r="L38" s="259">
        <v>5831497536</v>
      </c>
      <c r="M38" s="259">
        <v>5687822444</v>
      </c>
      <c r="N38" s="259">
        <v>5687822444</v>
      </c>
      <c r="O38" s="259">
        <v>5911781130</v>
      </c>
      <c r="P38" s="259">
        <v>6859258585</v>
      </c>
      <c r="Q38" s="259">
        <v>9870111117</v>
      </c>
      <c r="R38" s="259">
        <v>5911781130</v>
      </c>
      <c r="S38" s="259">
        <v>9575106640</v>
      </c>
      <c r="T38" s="259">
        <v>9017460955</v>
      </c>
      <c r="U38" s="259">
        <v>8099365966</v>
      </c>
      <c r="V38" s="259">
        <v>8099365966</v>
      </c>
      <c r="W38" s="259">
        <v>8099365966</v>
      </c>
      <c r="X38" s="259">
        <v>7539096884</v>
      </c>
      <c r="Y38" s="259">
        <v>560269082</v>
      </c>
      <c r="Z38" s="260">
        <v>7.43</v>
      </c>
      <c r="AA38" s="261">
        <v>7539096884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2135965620</v>
      </c>
      <c r="D5" s="200">
        <f t="shared" si="0"/>
        <v>0</v>
      </c>
      <c r="E5" s="106">
        <f t="shared" si="0"/>
        <v>3291293338</v>
      </c>
      <c r="F5" s="106">
        <f t="shared" si="0"/>
        <v>3376608547</v>
      </c>
      <c r="G5" s="106">
        <f t="shared" si="0"/>
        <v>20471306</v>
      </c>
      <c r="H5" s="106">
        <f t="shared" si="0"/>
        <v>136357954</v>
      </c>
      <c r="I5" s="106">
        <f t="shared" si="0"/>
        <v>206312406</v>
      </c>
      <c r="J5" s="106">
        <f t="shared" si="0"/>
        <v>363141666</v>
      </c>
      <c r="K5" s="106">
        <f t="shared" si="0"/>
        <v>218610357</v>
      </c>
      <c r="L5" s="106">
        <f t="shared" si="0"/>
        <v>238037160</v>
      </c>
      <c r="M5" s="106">
        <f t="shared" si="0"/>
        <v>355083669</v>
      </c>
      <c r="N5" s="106">
        <f t="shared" si="0"/>
        <v>811731186</v>
      </c>
      <c r="O5" s="106">
        <f t="shared" si="0"/>
        <v>130252830</v>
      </c>
      <c r="P5" s="106">
        <f t="shared" si="0"/>
        <v>183939857</v>
      </c>
      <c r="Q5" s="106">
        <f t="shared" si="0"/>
        <v>246394070</v>
      </c>
      <c r="R5" s="106">
        <f t="shared" si="0"/>
        <v>560586757</v>
      </c>
      <c r="S5" s="106">
        <f t="shared" si="0"/>
        <v>209706771</v>
      </c>
      <c r="T5" s="106">
        <f t="shared" si="0"/>
        <v>371842518</v>
      </c>
      <c r="U5" s="106">
        <f t="shared" si="0"/>
        <v>549628292</v>
      </c>
      <c r="V5" s="106">
        <f t="shared" si="0"/>
        <v>1131177581</v>
      </c>
      <c r="W5" s="106">
        <f t="shared" si="0"/>
        <v>2866637190</v>
      </c>
      <c r="X5" s="106">
        <f t="shared" si="0"/>
        <v>3376608547</v>
      </c>
      <c r="Y5" s="106">
        <f t="shared" si="0"/>
        <v>-509971357</v>
      </c>
      <c r="Z5" s="201">
        <f>+IF(X5&lt;&gt;0,+(Y5/X5)*100,0)</f>
        <v>-15.10306421077717</v>
      </c>
      <c r="AA5" s="199">
        <f>SUM(AA11:AA18)</f>
        <v>3376608547</v>
      </c>
    </row>
    <row r="6" spans="1:27" ht="13.5">
      <c r="A6" s="291" t="s">
        <v>204</v>
      </c>
      <c r="B6" s="142"/>
      <c r="C6" s="62">
        <v>647328334</v>
      </c>
      <c r="D6" s="156"/>
      <c r="E6" s="60">
        <v>701710052</v>
      </c>
      <c r="F6" s="60">
        <v>746614352</v>
      </c>
      <c r="G6" s="60">
        <v>31807</v>
      </c>
      <c r="H6" s="60">
        <v>56433180</v>
      </c>
      <c r="I6" s="60">
        <v>65091791</v>
      </c>
      <c r="J6" s="60">
        <v>121556778</v>
      </c>
      <c r="K6" s="60">
        <v>64842106</v>
      </c>
      <c r="L6" s="60">
        <v>68170436</v>
      </c>
      <c r="M6" s="60">
        <v>101216947</v>
      </c>
      <c r="N6" s="60">
        <v>234229489</v>
      </c>
      <c r="O6" s="60">
        <v>5040655</v>
      </c>
      <c r="P6" s="60">
        <v>40036056</v>
      </c>
      <c r="Q6" s="60">
        <v>46798731</v>
      </c>
      <c r="R6" s="60">
        <v>91875442</v>
      </c>
      <c r="S6" s="60">
        <v>47058343</v>
      </c>
      <c r="T6" s="60">
        <v>29824142</v>
      </c>
      <c r="U6" s="60">
        <v>70477298</v>
      </c>
      <c r="V6" s="60">
        <v>147359783</v>
      </c>
      <c r="W6" s="60">
        <v>595021492</v>
      </c>
      <c r="X6" s="60">
        <v>746614352</v>
      </c>
      <c r="Y6" s="60">
        <v>-151592860</v>
      </c>
      <c r="Z6" s="140">
        <v>-20.3</v>
      </c>
      <c r="AA6" s="155">
        <v>746614352</v>
      </c>
    </row>
    <row r="7" spans="1:27" ht="13.5">
      <c r="A7" s="291" t="s">
        <v>205</v>
      </c>
      <c r="B7" s="142"/>
      <c r="C7" s="62">
        <v>341321476</v>
      </c>
      <c r="D7" s="156"/>
      <c r="E7" s="60">
        <v>479670500</v>
      </c>
      <c r="F7" s="60">
        <v>487951417</v>
      </c>
      <c r="G7" s="60">
        <v>12465347</v>
      </c>
      <c r="H7" s="60">
        <v>10117475</v>
      </c>
      <c r="I7" s="60">
        <v>23431918</v>
      </c>
      <c r="J7" s="60">
        <v>46014740</v>
      </c>
      <c r="K7" s="60">
        <v>30865709</v>
      </c>
      <c r="L7" s="60">
        <v>18706410</v>
      </c>
      <c r="M7" s="60">
        <v>26251008</v>
      </c>
      <c r="N7" s="60">
        <v>75823127</v>
      </c>
      <c r="O7" s="60">
        <v>20811219</v>
      </c>
      <c r="P7" s="60">
        <v>25461837</v>
      </c>
      <c r="Q7" s="60">
        <v>42900313</v>
      </c>
      <c r="R7" s="60">
        <v>89173369</v>
      </c>
      <c r="S7" s="60">
        <v>34626464</v>
      </c>
      <c r="T7" s="60">
        <v>104101124</v>
      </c>
      <c r="U7" s="60">
        <v>114748087</v>
      </c>
      <c r="V7" s="60">
        <v>253475675</v>
      </c>
      <c r="W7" s="60">
        <v>464486911</v>
      </c>
      <c r="X7" s="60">
        <v>487951417</v>
      </c>
      <c r="Y7" s="60">
        <v>-23464506</v>
      </c>
      <c r="Z7" s="140">
        <v>-4.81</v>
      </c>
      <c r="AA7" s="155">
        <v>487951417</v>
      </c>
    </row>
    <row r="8" spans="1:27" ht="13.5">
      <c r="A8" s="291" t="s">
        <v>206</v>
      </c>
      <c r="B8" s="142"/>
      <c r="C8" s="62">
        <v>79632982</v>
      </c>
      <c r="D8" s="156"/>
      <c r="E8" s="60">
        <v>132206375</v>
      </c>
      <c r="F8" s="60">
        <v>152992671</v>
      </c>
      <c r="G8" s="60">
        <v>2092475</v>
      </c>
      <c r="H8" s="60">
        <v>5101169</v>
      </c>
      <c r="I8" s="60">
        <v>8663808</v>
      </c>
      <c r="J8" s="60">
        <v>15857452</v>
      </c>
      <c r="K8" s="60">
        <v>5205073</v>
      </c>
      <c r="L8" s="60">
        <v>8748689</v>
      </c>
      <c r="M8" s="60">
        <v>27470824</v>
      </c>
      <c r="N8" s="60">
        <v>41424586</v>
      </c>
      <c r="O8" s="60">
        <v>3821097</v>
      </c>
      <c r="P8" s="60">
        <v>9914057</v>
      </c>
      <c r="Q8" s="60">
        <v>7383062</v>
      </c>
      <c r="R8" s="60">
        <v>21118216</v>
      </c>
      <c r="S8" s="60">
        <v>12121865</v>
      </c>
      <c r="T8" s="60">
        <v>11976839</v>
      </c>
      <c r="U8" s="60">
        <v>22072376</v>
      </c>
      <c r="V8" s="60">
        <v>46171080</v>
      </c>
      <c r="W8" s="60">
        <v>124571334</v>
      </c>
      <c r="X8" s="60">
        <v>152992671</v>
      </c>
      <c r="Y8" s="60">
        <v>-28421337</v>
      </c>
      <c r="Z8" s="140">
        <v>-18.58</v>
      </c>
      <c r="AA8" s="155">
        <v>152992671</v>
      </c>
    </row>
    <row r="9" spans="1:27" ht="13.5">
      <c r="A9" s="291" t="s">
        <v>207</v>
      </c>
      <c r="B9" s="142"/>
      <c r="C9" s="62">
        <v>152021788</v>
      </c>
      <c r="D9" s="156"/>
      <c r="E9" s="60">
        <v>253971252</v>
      </c>
      <c r="F9" s="60">
        <v>220057986</v>
      </c>
      <c r="G9" s="60">
        <v>2006181</v>
      </c>
      <c r="H9" s="60">
        <v>7316813</v>
      </c>
      <c r="I9" s="60">
        <v>18752664</v>
      </c>
      <c r="J9" s="60">
        <v>28075658</v>
      </c>
      <c r="K9" s="60">
        <v>12924189</v>
      </c>
      <c r="L9" s="60">
        <v>14058741</v>
      </c>
      <c r="M9" s="60">
        <v>11023345</v>
      </c>
      <c r="N9" s="60">
        <v>38006275</v>
      </c>
      <c r="O9" s="60">
        <v>20785834</v>
      </c>
      <c r="P9" s="60">
        <v>9185917</v>
      </c>
      <c r="Q9" s="60">
        <v>13376889</v>
      </c>
      <c r="R9" s="60">
        <v>43348640</v>
      </c>
      <c r="S9" s="60">
        <v>12047603</v>
      </c>
      <c r="T9" s="60">
        <v>21204940</v>
      </c>
      <c r="U9" s="60">
        <v>38717288</v>
      </c>
      <c r="V9" s="60">
        <v>71969831</v>
      </c>
      <c r="W9" s="60">
        <v>181400404</v>
      </c>
      <c r="X9" s="60">
        <v>220057986</v>
      </c>
      <c r="Y9" s="60">
        <v>-38657582</v>
      </c>
      <c r="Z9" s="140">
        <v>-17.57</v>
      </c>
      <c r="AA9" s="155">
        <v>220057986</v>
      </c>
    </row>
    <row r="10" spans="1:27" ht="13.5">
      <c r="A10" s="291" t="s">
        <v>208</v>
      </c>
      <c r="B10" s="142"/>
      <c r="C10" s="62">
        <v>171081157</v>
      </c>
      <c r="D10" s="156"/>
      <c r="E10" s="60">
        <v>266886744</v>
      </c>
      <c r="F10" s="60">
        <v>325482355</v>
      </c>
      <c r="G10" s="60">
        <v>44909</v>
      </c>
      <c r="H10" s="60">
        <v>21101354</v>
      </c>
      <c r="I10" s="60">
        <v>14905297</v>
      </c>
      <c r="J10" s="60">
        <v>36051560</v>
      </c>
      <c r="K10" s="60">
        <v>25215544</v>
      </c>
      <c r="L10" s="60">
        <v>35709863</v>
      </c>
      <c r="M10" s="60">
        <v>55226402</v>
      </c>
      <c r="N10" s="60">
        <v>116151809</v>
      </c>
      <c r="O10" s="60">
        <v>5258423</v>
      </c>
      <c r="P10" s="60">
        <v>13529957</v>
      </c>
      <c r="Q10" s="60">
        <v>21695998</v>
      </c>
      <c r="R10" s="60">
        <v>40484378</v>
      </c>
      <c r="S10" s="60">
        <v>24056517</v>
      </c>
      <c r="T10" s="60">
        <v>21323067</v>
      </c>
      <c r="U10" s="60">
        <v>60084536</v>
      </c>
      <c r="V10" s="60">
        <v>105464120</v>
      </c>
      <c r="W10" s="60">
        <v>298151867</v>
      </c>
      <c r="X10" s="60">
        <v>325482355</v>
      </c>
      <c r="Y10" s="60">
        <v>-27330488</v>
      </c>
      <c r="Z10" s="140">
        <v>-8.4</v>
      </c>
      <c r="AA10" s="155">
        <v>325482355</v>
      </c>
    </row>
    <row r="11" spans="1:27" ht="13.5">
      <c r="A11" s="292" t="s">
        <v>209</v>
      </c>
      <c r="B11" s="142"/>
      <c r="C11" s="293">
        <f aca="true" t="shared" si="1" ref="C11:Y11">SUM(C6:C10)</f>
        <v>1391385737</v>
      </c>
      <c r="D11" s="294">
        <f t="shared" si="1"/>
        <v>0</v>
      </c>
      <c r="E11" s="295">
        <f t="shared" si="1"/>
        <v>1834444923</v>
      </c>
      <c r="F11" s="295">
        <f t="shared" si="1"/>
        <v>1933098781</v>
      </c>
      <c r="G11" s="295">
        <f t="shared" si="1"/>
        <v>16640719</v>
      </c>
      <c r="H11" s="295">
        <f t="shared" si="1"/>
        <v>100069991</v>
      </c>
      <c r="I11" s="295">
        <f t="shared" si="1"/>
        <v>130845478</v>
      </c>
      <c r="J11" s="295">
        <f t="shared" si="1"/>
        <v>247556188</v>
      </c>
      <c r="K11" s="295">
        <f t="shared" si="1"/>
        <v>139052621</v>
      </c>
      <c r="L11" s="295">
        <f t="shared" si="1"/>
        <v>145394139</v>
      </c>
      <c r="M11" s="295">
        <f t="shared" si="1"/>
        <v>221188526</v>
      </c>
      <c r="N11" s="295">
        <f t="shared" si="1"/>
        <v>505635286</v>
      </c>
      <c r="O11" s="295">
        <f t="shared" si="1"/>
        <v>55717228</v>
      </c>
      <c r="P11" s="295">
        <f t="shared" si="1"/>
        <v>98127824</v>
      </c>
      <c r="Q11" s="295">
        <f t="shared" si="1"/>
        <v>132154993</v>
      </c>
      <c r="R11" s="295">
        <f t="shared" si="1"/>
        <v>286000045</v>
      </c>
      <c r="S11" s="295">
        <f t="shared" si="1"/>
        <v>129910792</v>
      </c>
      <c r="T11" s="295">
        <f t="shared" si="1"/>
        <v>188430112</v>
      </c>
      <c r="U11" s="295">
        <f t="shared" si="1"/>
        <v>306099585</v>
      </c>
      <c r="V11" s="295">
        <f t="shared" si="1"/>
        <v>624440489</v>
      </c>
      <c r="W11" s="295">
        <f t="shared" si="1"/>
        <v>1663632008</v>
      </c>
      <c r="X11" s="295">
        <f t="shared" si="1"/>
        <v>1933098781</v>
      </c>
      <c r="Y11" s="295">
        <f t="shared" si="1"/>
        <v>-269466773</v>
      </c>
      <c r="Z11" s="296">
        <f>+IF(X11&lt;&gt;0,+(Y11/X11)*100,0)</f>
        <v>-13.939627692517801</v>
      </c>
      <c r="AA11" s="297">
        <f>SUM(AA6:AA10)</f>
        <v>1933098781</v>
      </c>
    </row>
    <row r="12" spans="1:27" ht="13.5">
      <c r="A12" s="298" t="s">
        <v>210</v>
      </c>
      <c r="B12" s="136"/>
      <c r="C12" s="62">
        <v>199696067</v>
      </c>
      <c r="D12" s="156"/>
      <c r="E12" s="60">
        <v>685092602</v>
      </c>
      <c r="F12" s="60">
        <v>729479845</v>
      </c>
      <c r="G12" s="60">
        <v>3592909</v>
      </c>
      <c r="H12" s="60">
        <v>22395783</v>
      </c>
      <c r="I12" s="60">
        <v>65201329</v>
      </c>
      <c r="J12" s="60">
        <v>91190021</v>
      </c>
      <c r="K12" s="60">
        <v>44395678</v>
      </c>
      <c r="L12" s="60">
        <v>51309191</v>
      </c>
      <c r="M12" s="60">
        <v>71130841</v>
      </c>
      <c r="N12" s="60">
        <v>166835710</v>
      </c>
      <c r="O12" s="60">
        <v>26486996</v>
      </c>
      <c r="P12" s="60">
        <v>47659360</v>
      </c>
      <c r="Q12" s="60">
        <v>70272025</v>
      </c>
      <c r="R12" s="60">
        <v>144418381</v>
      </c>
      <c r="S12" s="60">
        <v>56265126</v>
      </c>
      <c r="T12" s="60">
        <v>61593918</v>
      </c>
      <c r="U12" s="60">
        <v>97198598</v>
      </c>
      <c r="V12" s="60">
        <v>215057642</v>
      </c>
      <c r="W12" s="60">
        <v>617501754</v>
      </c>
      <c r="X12" s="60">
        <v>729479845</v>
      </c>
      <c r="Y12" s="60">
        <v>-111978091</v>
      </c>
      <c r="Z12" s="140">
        <v>-15.35</v>
      </c>
      <c r="AA12" s="155">
        <v>729479845</v>
      </c>
    </row>
    <row r="13" spans="1:27" ht="13.5">
      <c r="A13" s="298" t="s">
        <v>211</v>
      </c>
      <c r="B13" s="136"/>
      <c r="C13" s="273">
        <v>10842236</v>
      </c>
      <c r="D13" s="274"/>
      <c r="E13" s="275">
        <v>7203650</v>
      </c>
      <c r="F13" s="275">
        <v>7653997</v>
      </c>
      <c r="G13" s="275">
        <v>46861</v>
      </c>
      <c r="H13" s="275">
        <v>310594</v>
      </c>
      <c r="I13" s="275">
        <v>519896</v>
      </c>
      <c r="J13" s="275">
        <v>877351</v>
      </c>
      <c r="K13" s="275">
        <v>852501</v>
      </c>
      <c r="L13" s="275">
        <v>756412</v>
      </c>
      <c r="M13" s="275">
        <v>671435</v>
      </c>
      <c r="N13" s="275">
        <v>2280348</v>
      </c>
      <c r="O13" s="275">
        <v>718455</v>
      </c>
      <c r="P13" s="275">
        <v>567656</v>
      </c>
      <c r="Q13" s="275">
        <v>707043</v>
      </c>
      <c r="R13" s="275">
        <v>1993154</v>
      </c>
      <c r="S13" s="275">
        <v>848385</v>
      </c>
      <c r="T13" s="275">
        <v>1141638</v>
      </c>
      <c r="U13" s="275">
        <v>442514</v>
      </c>
      <c r="V13" s="275">
        <v>2432537</v>
      </c>
      <c r="W13" s="275">
        <v>7583390</v>
      </c>
      <c r="X13" s="275">
        <v>7653997</v>
      </c>
      <c r="Y13" s="275">
        <v>-70607</v>
      </c>
      <c r="Z13" s="140">
        <v>-0.92</v>
      </c>
      <c r="AA13" s="277">
        <v>7653997</v>
      </c>
    </row>
    <row r="14" spans="1:27" ht="13.5">
      <c r="A14" s="298" t="s">
        <v>212</v>
      </c>
      <c r="B14" s="136"/>
      <c r="C14" s="62">
        <v>41742396</v>
      </c>
      <c r="D14" s="156"/>
      <c r="E14" s="60">
        <v>37624677</v>
      </c>
      <c r="F14" s="60">
        <v>23768098</v>
      </c>
      <c r="G14" s="60"/>
      <c r="H14" s="60">
        <v>225153</v>
      </c>
      <c r="I14" s="60">
        <v>381104</v>
      </c>
      <c r="J14" s="60">
        <v>606257</v>
      </c>
      <c r="K14" s="60">
        <v>430162</v>
      </c>
      <c r="L14" s="60">
        <v>7062643</v>
      </c>
      <c r="M14" s="60">
        <v>700297</v>
      </c>
      <c r="N14" s="60">
        <v>8193102</v>
      </c>
      <c r="O14" s="60">
        <v>-3359</v>
      </c>
      <c r="P14" s="60">
        <v>1724782</v>
      </c>
      <c r="Q14" s="60">
        <v>406039</v>
      </c>
      <c r="R14" s="60">
        <v>2127462</v>
      </c>
      <c r="S14" s="60">
        <v>547090</v>
      </c>
      <c r="T14" s="60">
        <v>739950</v>
      </c>
      <c r="U14" s="60">
        <v>3605801</v>
      </c>
      <c r="V14" s="60">
        <v>4892841</v>
      </c>
      <c r="W14" s="60">
        <v>15819662</v>
      </c>
      <c r="X14" s="60">
        <v>23768098</v>
      </c>
      <c r="Y14" s="60">
        <v>-7948436</v>
      </c>
      <c r="Z14" s="140">
        <v>-33.44</v>
      </c>
      <c r="AA14" s="155">
        <v>23768098</v>
      </c>
    </row>
    <row r="15" spans="1:27" ht="13.5">
      <c r="A15" s="298" t="s">
        <v>213</v>
      </c>
      <c r="B15" s="136" t="s">
        <v>138</v>
      </c>
      <c r="C15" s="62">
        <v>492299184</v>
      </c>
      <c r="D15" s="156"/>
      <c r="E15" s="60">
        <v>726927486</v>
      </c>
      <c r="F15" s="60">
        <v>682607826</v>
      </c>
      <c r="G15" s="60">
        <v>190817</v>
      </c>
      <c r="H15" s="60">
        <v>13356433</v>
      </c>
      <c r="I15" s="60">
        <v>9364599</v>
      </c>
      <c r="J15" s="60">
        <v>22911849</v>
      </c>
      <c r="K15" s="60">
        <v>33879395</v>
      </c>
      <c r="L15" s="60">
        <v>33514775</v>
      </c>
      <c r="M15" s="60">
        <v>61392570</v>
      </c>
      <c r="N15" s="60">
        <v>128786740</v>
      </c>
      <c r="O15" s="60">
        <v>47333510</v>
      </c>
      <c r="P15" s="60">
        <v>35860235</v>
      </c>
      <c r="Q15" s="60">
        <v>42853970</v>
      </c>
      <c r="R15" s="60">
        <v>126047715</v>
      </c>
      <c r="S15" s="60">
        <v>22135378</v>
      </c>
      <c r="T15" s="60">
        <v>119936900</v>
      </c>
      <c r="U15" s="60">
        <v>142281794</v>
      </c>
      <c r="V15" s="60">
        <v>284354072</v>
      </c>
      <c r="W15" s="60">
        <v>562100376</v>
      </c>
      <c r="X15" s="60">
        <v>682607826</v>
      </c>
      <c r="Y15" s="60">
        <v>-120507450</v>
      </c>
      <c r="Z15" s="140">
        <v>-17.65</v>
      </c>
      <c r="AA15" s="155">
        <v>682607826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2097279340</v>
      </c>
      <c r="D20" s="154">
        <f t="shared" si="2"/>
        <v>0</v>
      </c>
      <c r="E20" s="100">
        <f t="shared" si="2"/>
        <v>2635316664</v>
      </c>
      <c r="F20" s="100">
        <f t="shared" si="2"/>
        <v>2845200888</v>
      </c>
      <c r="G20" s="100">
        <f t="shared" si="2"/>
        <v>39428187</v>
      </c>
      <c r="H20" s="100">
        <f t="shared" si="2"/>
        <v>104151218</v>
      </c>
      <c r="I20" s="100">
        <f t="shared" si="2"/>
        <v>114257211</v>
      </c>
      <c r="J20" s="100">
        <f t="shared" si="2"/>
        <v>257836616</v>
      </c>
      <c r="K20" s="100">
        <f t="shared" si="2"/>
        <v>139137165</v>
      </c>
      <c r="L20" s="100">
        <f t="shared" si="2"/>
        <v>120899706</v>
      </c>
      <c r="M20" s="100">
        <f t="shared" si="2"/>
        <v>160841558</v>
      </c>
      <c r="N20" s="100">
        <f t="shared" si="2"/>
        <v>420878429</v>
      </c>
      <c r="O20" s="100">
        <f t="shared" si="2"/>
        <v>71458761</v>
      </c>
      <c r="P20" s="100">
        <f t="shared" si="2"/>
        <v>130720971</v>
      </c>
      <c r="Q20" s="100">
        <f t="shared" si="2"/>
        <v>179425244</v>
      </c>
      <c r="R20" s="100">
        <f t="shared" si="2"/>
        <v>381604976</v>
      </c>
      <c r="S20" s="100">
        <f t="shared" si="2"/>
        <v>199583486</v>
      </c>
      <c r="T20" s="100">
        <f t="shared" si="2"/>
        <v>273294568</v>
      </c>
      <c r="U20" s="100">
        <f t="shared" si="2"/>
        <v>908063192</v>
      </c>
      <c r="V20" s="100">
        <f t="shared" si="2"/>
        <v>1380941246</v>
      </c>
      <c r="W20" s="100">
        <f t="shared" si="2"/>
        <v>2441261267</v>
      </c>
      <c r="X20" s="100">
        <f t="shared" si="2"/>
        <v>2845200888</v>
      </c>
      <c r="Y20" s="100">
        <f t="shared" si="2"/>
        <v>-403939621</v>
      </c>
      <c r="Z20" s="137">
        <f>+IF(X20&lt;&gt;0,+(Y20/X20)*100,0)</f>
        <v>-14.197226730234311</v>
      </c>
      <c r="AA20" s="153">
        <f>SUM(AA26:AA33)</f>
        <v>2845200888</v>
      </c>
    </row>
    <row r="21" spans="1:27" ht="13.5">
      <c r="A21" s="291" t="s">
        <v>204</v>
      </c>
      <c r="B21" s="142"/>
      <c r="C21" s="62">
        <v>218797863</v>
      </c>
      <c r="D21" s="156"/>
      <c r="E21" s="60">
        <v>780435509</v>
      </c>
      <c r="F21" s="60">
        <v>413219737</v>
      </c>
      <c r="G21" s="60">
        <v>1412333</v>
      </c>
      <c r="H21" s="60">
        <v>32123465</v>
      </c>
      <c r="I21" s="60">
        <v>18340825</v>
      </c>
      <c r="J21" s="60">
        <v>51876623</v>
      </c>
      <c r="K21" s="60">
        <v>25847718</v>
      </c>
      <c r="L21" s="60">
        <v>20280184</v>
      </c>
      <c r="M21" s="60">
        <v>27051054</v>
      </c>
      <c r="N21" s="60">
        <v>73178956</v>
      </c>
      <c r="O21" s="60">
        <v>3038526</v>
      </c>
      <c r="P21" s="60">
        <v>17546594</v>
      </c>
      <c r="Q21" s="60">
        <v>32478111</v>
      </c>
      <c r="R21" s="60">
        <v>53063231</v>
      </c>
      <c r="S21" s="60">
        <v>34977436</v>
      </c>
      <c r="T21" s="60">
        <v>51764226</v>
      </c>
      <c r="U21" s="60">
        <v>44630833</v>
      </c>
      <c r="V21" s="60">
        <v>131372495</v>
      </c>
      <c r="W21" s="60">
        <v>309491305</v>
      </c>
      <c r="X21" s="60">
        <v>413219737</v>
      </c>
      <c r="Y21" s="60">
        <v>-103728432</v>
      </c>
      <c r="Z21" s="140">
        <v>-25.1</v>
      </c>
      <c r="AA21" s="155">
        <v>413219737</v>
      </c>
    </row>
    <row r="22" spans="1:27" ht="13.5">
      <c r="A22" s="291" t="s">
        <v>205</v>
      </c>
      <c r="B22" s="142"/>
      <c r="C22" s="62">
        <v>423719555</v>
      </c>
      <c r="D22" s="156"/>
      <c r="E22" s="60">
        <v>426924535</v>
      </c>
      <c r="F22" s="60">
        <v>449901697</v>
      </c>
      <c r="G22" s="60">
        <v>12517192</v>
      </c>
      <c r="H22" s="60">
        <v>31139450</v>
      </c>
      <c r="I22" s="60">
        <v>33445653</v>
      </c>
      <c r="J22" s="60">
        <v>77102295</v>
      </c>
      <c r="K22" s="60">
        <v>37778546</v>
      </c>
      <c r="L22" s="60">
        <v>28265048</v>
      </c>
      <c r="M22" s="60">
        <v>22765522</v>
      </c>
      <c r="N22" s="60">
        <v>88809116</v>
      </c>
      <c r="O22" s="60">
        <v>42837330</v>
      </c>
      <c r="P22" s="60">
        <v>35160239</v>
      </c>
      <c r="Q22" s="60">
        <v>36225850</v>
      </c>
      <c r="R22" s="60">
        <v>114223419</v>
      </c>
      <c r="S22" s="60">
        <v>26616640</v>
      </c>
      <c r="T22" s="60">
        <v>52384665</v>
      </c>
      <c r="U22" s="60">
        <v>65724259</v>
      </c>
      <c r="V22" s="60">
        <v>144725564</v>
      </c>
      <c r="W22" s="60">
        <v>424860394</v>
      </c>
      <c r="X22" s="60">
        <v>449901697</v>
      </c>
      <c r="Y22" s="60">
        <v>-25041303</v>
      </c>
      <c r="Z22" s="140">
        <v>-5.57</v>
      </c>
      <c r="AA22" s="155">
        <v>449901697</v>
      </c>
    </row>
    <row r="23" spans="1:27" ht="13.5">
      <c r="A23" s="291" t="s">
        <v>206</v>
      </c>
      <c r="B23" s="142"/>
      <c r="C23" s="62">
        <v>99670675</v>
      </c>
      <c r="D23" s="156"/>
      <c r="E23" s="60">
        <v>93411000</v>
      </c>
      <c r="F23" s="60">
        <v>119938878</v>
      </c>
      <c r="G23" s="60">
        <v>1348593</v>
      </c>
      <c r="H23" s="60">
        <v>5915361</v>
      </c>
      <c r="I23" s="60">
        <v>7408870</v>
      </c>
      <c r="J23" s="60">
        <v>14672824</v>
      </c>
      <c r="K23" s="60">
        <v>9325260</v>
      </c>
      <c r="L23" s="60">
        <v>9422036</v>
      </c>
      <c r="M23" s="60">
        <v>19633123</v>
      </c>
      <c r="N23" s="60">
        <v>38380419</v>
      </c>
      <c r="O23" s="60">
        <v>-632110</v>
      </c>
      <c r="P23" s="60">
        <v>8042437</v>
      </c>
      <c r="Q23" s="60">
        <v>15735848</v>
      </c>
      <c r="R23" s="60">
        <v>23146175</v>
      </c>
      <c r="S23" s="60">
        <v>9273645</v>
      </c>
      <c r="T23" s="60">
        <v>7722091</v>
      </c>
      <c r="U23" s="60">
        <v>17834844</v>
      </c>
      <c r="V23" s="60">
        <v>34830580</v>
      </c>
      <c r="W23" s="60">
        <v>111029998</v>
      </c>
      <c r="X23" s="60">
        <v>119938878</v>
      </c>
      <c r="Y23" s="60">
        <v>-8908880</v>
      </c>
      <c r="Z23" s="140">
        <v>-7.43</v>
      </c>
      <c r="AA23" s="155">
        <v>119938878</v>
      </c>
    </row>
    <row r="24" spans="1:27" ht="13.5">
      <c r="A24" s="291" t="s">
        <v>207</v>
      </c>
      <c r="B24" s="142"/>
      <c r="C24" s="62">
        <v>209427470</v>
      </c>
      <c r="D24" s="156"/>
      <c r="E24" s="60">
        <v>196863750</v>
      </c>
      <c r="F24" s="60">
        <v>181869020</v>
      </c>
      <c r="G24" s="60">
        <v>1740105</v>
      </c>
      <c r="H24" s="60">
        <v>1533561</v>
      </c>
      <c r="I24" s="60">
        <v>6962395</v>
      </c>
      <c r="J24" s="60">
        <v>10236061</v>
      </c>
      <c r="K24" s="60">
        <v>7491685</v>
      </c>
      <c r="L24" s="60">
        <v>14101497</v>
      </c>
      <c r="M24" s="60">
        <v>11562435</v>
      </c>
      <c r="N24" s="60">
        <v>33155617</v>
      </c>
      <c r="O24" s="60">
        <v>5531840</v>
      </c>
      <c r="P24" s="60">
        <v>11086995</v>
      </c>
      <c r="Q24" s="60">
        <v>9889464</v>
      </c>
      <c r="R24" s="60">
        <v>26508299</v>
      </c>
      <c r="S24" s="60">
        <v>12174039</v>
      </c>
      <c r="T24" s="60">
        <v>21082014</v>
      </c>
      <c r="U24" s="60">
        <v>28963833</v>
      </c>
      <c r="V24" s="60">
        <v>62219886</v>
      </c>
      <c r="W24" s="60">
        <v>132119863</v>
      </c>
      <c r="X24" s="60">
        <v>181869020</v>
      </c>
      <c r="Y24" s="60">
        <v>-49749157</v>
      </c>
      <c r="Z24" s="140">
        <v>-27.35</v>
      </c>
      <c r="AA24" s="155">
        <v>181869020</v>
      </c>
    </row>
    <row r="25" spans="1:27" ht="13.5">
      <c r="A25" s="291" t="s">
        <v>208</v>
      </c>
      <c r="B25" s="142"/>
      <c r="C25" s="62">
        <v>448258958</v>
      </c>
      <c r="D25" s="156"/>
      <c r="E25" s="60">
        <v>475458400</v>
      </c>
      <c r="F25" s="60">
        <v>464290743</v>
      </c>
      <c r="G25" s="60">
        <v>15826139</v>
      </c>
      <c r="H25" s="60">
        <v>20878120</v>
      </c>
      <c r="I25" s="60">
        <v>28725487</v>
      </c>
      <c r="J25" s="60">
        <v>65429746</v>
      </c>
      <c r="K25" s="60">
        <v>24352218</v>
      </c>
      <c r="L25" s="60">
        <v>21926670</v>
      </c>
      <c r="M25" s="60">
        <v>45272637</v>
      </c>
      <c r="N25" s="60">
        <v>91551525</v>
      </c>
      <c r="O25" s="60">
        <v>622654</v>
      </c>
      <c r="P25" s="60">
        <v>21426943</v>
      </c>
      <c r="Q25" s="60">
        <v>35052188</v>
      </c>
      <c r="R25" s="60">
        <v>57101785</v>
      </c>
      <c r="S25" s="60">
        <v>55606735</v>
      </c>
      <c r="T25" s="60">
        <v>55506989</v>
      </c>
      <c r="U25" s="60">
        <v>79805398</v>
      </c>
      <c r="V25" s="60">
        <v>190919122</v>
      </c>
      <c r="W25" s="60">
        <v>405002178</v>
      </c>
      <c r="X25" s="60">
        <v>464290743</v>
      </c>
      <c r="Y25" s="60">
        <v>-59288565</v>
      </c>
      <c r="Z25" s="140">
        <v>-12.77</v>
      </c>
      <c r="AA25" s="155">
        <v>464290743</v>
      </c>
    </row>
    <row r="26" spans="1:27" ht="13.5">
      <c r="A26" s="292" t="s">
        <v>209</v>
      </c>
      <c r="B26" s="302"/>
      <c r="C26" s="293">
        <f aca="true" t="shared" si="3" ref="C26:Y26">SUM(C21:C25)</f>
        <v>1399874521</v>
      </c>
      <c r="D26" s="294">
        <f t="shared" si="3"/>
        <v>0</v>
      </c>
      <c r="E26" s="295">
        <f t="shared" si="3"/>
        <v>1973093194</v>
      </c>
      <c r="F26" s="295">
        <f t="shared" si="3"/>
        <v>1629220075</v>
      </c>
      <c r="G26" s="295">
        <f t="shared" si="3"/>
        <v>32844362</v>
      </c>
      <c r="H26" s="295">
        <f t="shared" si="3"/>
        <v>91589957</v>
      </c>
      <c r="I26" s="295">
        <f t="shared" si="3"/>
        <v>94883230</v>
      </c>
      <c r="J26" s="295">
        <f t="shared" si="3"/>
        <v>219317549</v>
      </c>
      <c r="K26" s="295">
        <f t="shared" si="3"/>
        <v>104795427</v>
      </c>
      <c r="L26" s="295">
        <f t="shared" si="3"/>
        <v>93995435</v>
      </c>
      <c r="M26" s="295">
        <f t="shared" si="3"/>
        <v>126284771</v>
      </c>
      <c r="N26" s="295">
        <f t="shared" si="3"/>
        <v>325075633</v>
      </c>
      <c r="O26" s="295">
        <f t="shared" si="3"/>
        <v>51398240</v>
      </c>
      <c r="P26" s="295">
        <f t="shared" si="3"/>
        <v>93263208</v>
      </c>
      <c r="Q26" s="295">
        <f t="shared" si="3"/>
        <v>129381461</v>
      </c>
      <c r="R26" s="295">
        <f t="shared" si="3"/>
        <v>274042909</v>
      </c>
      <c r="S26" s="295">
        <f t="shared" si="3"/>
        <v>138648495</v>
      </c>
      <c r="T26" s="295">
        <f t="shared" si="3"/>
        <v>188459985</v>
      </c>
      <c r="U26" s="295">
        <f t="shared" si="3"/>
        <v>236959167</v>
      </c>
      <c r="V26" s="295">
        <f t="shared" si="3"/>
        <v>564067647</v>
      </c>
      <c r="W26" s="295">
        <f t="shared" si="3"/>
        <v>1382503738</v>
      </c>
      <c r="X26" s="295">
        <f t="shared" si="3"/>
        <v>1629220075</v>
      </c>
      <c r="Y26" s="295">
        <f t="shared" si="3"/>
        <v>-246716337</v>
      </c>
      <c r="Z26" s="296">
        <f>+IF(X26&lt;&gt;0,+(Y26/X26)*100,0)</f>
        <v>-15.143217345882507</v>
      </c>
      <c r="AA26" s="297">
        <f>SUM(AA21:AA25)</f>
        <v>1629220075</v>
      </c>
    </row>
    <row r="27" spans="1:27" ht="13.5">
      <c r="A27" s="298" t="s">
        <v>210</v>
      </c>
      <c r="B27" s="147"/>
      <c r="C27" s="62">
        <v>140209788</v>
      </c>
      <c r="D27" s="156"/>
      <c r="E27" s="60">
        <v>157400313</v>
      </c>
      <c r="F27" s="60">
        <v>172491902</v>
      </c>
      <c r="G27" s="60">
        <v>1905528</v>
      </c>
      <c r="H27" s="60">
        <v>5515889</v>
      </c>
      <c r="I27" s="60">
        <v>6588259</v>
      </c>
      <c r="J27" s="60">
        <v>14009676</v>
      </c>
      <c r="K27" s="60">
        <v>10011392</v>
      </c>
      <c r="L27" s="60">
        <v>8623112</v>
      </c>
      <c r="M27" s="60">
        <v>12468192</v>
      </c>
      <c r="N27" s="60">
        <v>31102696</v>
      </c>
      <c r="O27" s="60">
        <v>4198838</v>
      </c>
      <c r="P27" s="60">
        <v>9070198</v>
      </c>
      <c r="Q27" s="60">
        <v>8753599</v>
      </c>
      <c r="R27" s="60">
        <v>22022635</v>
      </c>
      <c r="S27" s="60">
        <v>14160415</v>
      </c>
      <c r="T27" s="60">
        <v>16255003</v>
      </c>
      <c r="U27" s="60">
        <v>23821950</v>
      </c>
      <c r="V27" s="60">
        <v>54237368</v>
      </c>
      <c r="W27" s="60">
        <v>121372375</v>
      </c>
      <c r="X27" s="60">
        <v>172491902</v>
      </c>
      <c r="Y27" s="60">
        <v>-51119527</v>
      </c>
      <c r="Z27" s="140">
        <v>-29.64</v>
      </c>
      <c r="AA27" s="155">
        <v>172491902</v>
      </c>
    </row>
    <row r="28" spans="1:27" ht="13.5">
      <c r="A28" s="298" t="s">
        <v>211</v>
      </c>
      <c r="B28" s="147"/>
      <c r="C28" s="273">
        <v>342246</v>
      </c>
      <c r="D28" s="274"/>
      <c r="E28" s="275">
        <v>1355000</v>
      </c>
      <c r="F28" s="275">
        <v>746000</v>
      </c>
      <c r="G28" s="275"/>
      <c r="H28" s="275"/>
      <c r="I28" s="275">
        <v>26438</v>
      </c>
      <c r="J28" s="275">
        <v>26438</v>
      </c>
      <c r="K28" s="275"/>
      <c r="L28" s="275">
        <v>24581</v>
      </c>
      <c r="M28" s="275"/>
      <c r="N28" s="275">
        <v>24581</v>
      </c>
      <c r="O28" s="275">
        <v>84321</v>
      </c>
      <c r="P28" s="275"/>
      <c r="Q28" s="275">
        <v>13600</v>
      </c>
      <c r="R28" s="275">
        <v>97921</v>
      </c>
      <c r="S28" s="275">
        <v>134645</v>
      </c>
      <c r="T28" s="275">
        <v>109711</v>
      </c>
      <c r="U28" s="275">
        <v>249061</v>
      </c>
      <c r="V28" s="275">
        <v>493417</v>
      </c>
      <c r="W28" s="275">
        <v>642357</v>
      </c>
      <c r="X28" s="275">
        <v>746000</v>
      </c>
      <c r="Y28" s="275">
        <v>-103643</v>
      </c>
      <c r="Z28" s="140">
        <v>-13.89</v>
      </c>
      <c r="AA28" s="277">
        <v>746000</v>
      </c>
    </row>
    <row r="29" spans="1:27" ht="13.5">
      <c r="A29" s="298" t="s">
        <v>212</v>
      </c>
      <c r="B29" s="147"/>
      <c r="C29" s="62">
        <v>2129458</v>
      </c>
      <c r="D29" s="156"/>
      <c r="E29" s="60">
        <v>2101625</v>
      </c>
      <c r="F29" s="60">
        <v>3177461</v>
      </c>
      <c r="G29" s="60"/>
      <c r="H29" s="60">
        <v>8043</v>
      </c>
      <c r="I29" s="60">
        <v>32042</v>
      </c>
      <c r="J29" s="60">
        <v>40085</v>
      </c>
      <c r="K29" s="60">
        <v>152316</v>
      </c>
      <c r="L29" s="60">
        <v>32440</v>
      </c>
      <c r="M29" s="60">
        <v>128071</v>
      </c>
      <c r="N29" s="60">
        <v>312827</v>
      </c>
      <c r="O29" s="60">
        <v>332282</v>
      </c>
      <c r="P29" s="60">
        <v>340145</v>
      </c>
      <c r="Q29" s="60">
        <v>302818</v>
      </c>
      <c r="R29" s="60">
        <v>975245</v>
      </c>
      <c r="S29" s="60">
        <v>574010</v>
      </c>
      <c r="T29" s="60">
        <v>309282</v>
      </c>
      <c r="U29" s="60">
        <v>882205</v>
      </c>
      <c r="V29" s="60">
        <v>1765497</v>
      </c>
      <c r="W29" s="60">
        <v>3093654</v>
      </c>
      <c r="X29" s="60">
        <v>3177461</v>
      </c>
      <c r="Y29" s="60">
        <v>-83807</v>
      </c>
      <c r="Z29" s="140">
        <v>-2.64</v>
      </c>
      <c r="AA29" s="155">
        <v>3177461</v>
      </c>
    </row>
    <row r="30" spans="1:27" ht="13.5">
      <c r="A30" s="298" t="s">
        <v>213</v>
      </c>
      <c r="B30" s="136" t="s">
        <v>138</v>
      </c>
      <c r="C30" s="62">
        <v>554723327</v>
      </c>
      <c r="D30" s="156"/>
      <c r="E30" s="60">
        <v>501366532</v>
      </c>
      <c r="F30" s="60">
        <v>1039565450</v>
      </c>
      <c r="G30" s="60">
        <v>4678297</v>
      </c>
      <c r="H30" s="60">
        <v>7037329</v>
      </c>
      <c r="I30" s="60">
        <v>12727242</v>
      </c>
      <c r="J30" s="60">
        <v>24442868</v>
      </c>
      <c r="K30" s="60">
        <v>24178030</v>
      </c>
      <c r="L30" s="60">
        <v>18224138</v>
      </c>
      <c r="M30" s="60">
        <v>21960524</v>
      </c>
      <c r="N30" s="60">
        <v>64362692</v>
      </c>
      <c r="O30" s="60">
        <v>15445080</v>
      </c>
      <c r="P30" s="60">
        <v>28047420</v>
      </c>
      <c r="Q30" s="60">
        <v>40973766</v>
      </c>
      <c r="R30" s="60">
        <v>84466266</v>
      </c>
      <c r="S30" s="60">
        <v>46065921</v>
      </c>
      <c r="T30" s="60">
        <v>68160587</v>
      </c>
      <c r="U30" s="60">
        <v>646150809</v>
      </c>
      <c r="V30" s="60">
        <v>760377317</v>
      </c>
      <c r="W30" s="60">
        <v>933649143</v>
      </c>
      <c r="X30" s="60">
        <v>1039565450</v>
      </c>
      <c r="Y30" s="60">
        <v>-105916307</v>
      </c>
      <c r="Z30" s="140">
        <v>-10.19</v>
      </c>
      <c r="AA30" s="155">
        <v>1039565450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866126197</v>
      </c>
      <c r="D36" s="156">
        <f t="shared" si="4"/>
        <v>0</v>
      </c>
      <c r="E36" s="60">
        <f t="shared" si="4"/>
        <v>1482145561</v>
      </c>
      <c r="F36" s="60">
        <f t="shared" si="4"/>
        <v>1159834089</v>
      </c>
      <c r="G36" s="60">
        <f t="shared" si="4"/>
        <v>1444140</v>
      </c>
      <c r="H36" s="60">
        <f t="shared" si="4"/>
        <v>88556645</v>
      </c>
      <c r="I36" s="60">
        <f t="shared" si="4"/>
        <v>83432616</v>
      </c>
      <c r="J36" s="60">
        <f t="shared" si="4"/>
        <v>173433401</v>
      </c>
      <c r="K36" s="60">
        <f t="shared" si="4"/>
        <v>90689824</v>
      </c>
      <c r="L36" s="60">
        <f t="shared" si="4"/>
        <v>88450620</v>
      </c>
      <c r="M36" s="60">
        <f t="shared" si="4"/>
        <v>128268001</v>
      </c>
      <c r="N36" s="60">
        <f t="shared" si="4"/>
        <v>307408445</v>
      </c>
      <c r="O36" s="60">
        <f t="shared" si="4"/>
        <v>8079181</v>
      </c>
      <c r="P36" s="60">
        <f t="shared" si="4"/>
        <v>57582650</v>
      </c>
      <c r="Q36" s="60">
        <f t="shared" si="4"/>
        <v>79276842</v>
      </c>
      <c r="R36" s="60">
        <f t="shared" si="4"/>
        <v>144938673</v>
      </c>
      <c r="S36" s="60">
        <f t="shared" si="4"/>
        <v>82035779</v>
      </c>
      <c r="T36" s="60">
        <f t="shared" si="4"/>
        <v>81588368</v>
      </c>
      <c r="U36" s="60">
        <f t="shared" si="4"/>
        <v>115108131</v>
      </c>
      <c r="V36" s="60">
        <f t="shared" si="4"/>
        <v>278732278</v>
      </c>
      <c r="W36" s="60">
        <f t="shared" si="4"/>
        <v>904512797</v>
      </c>
      <c r="X36" s="60">
        <f t="shared" si="4"/>
        <v>1159834089</v>
      </c>
      <c r="Y36" s="60">
        <f t="shared" si="4"/>
        <v>-255321292</v>
      </c>
      <c r="Z36" s="140">
        <f aca="true" t="shared" si="5" ref="Z36:Z49">+IF(X36&lt;&gt;0,+(Y36/X36)*100,0)</f>
        <v>-22.013604740669077</v>
      </c>
      <c r="AA36" s="155">
        <f>AA6+AA21</f>
        <v>1159834089</v>
      </c>
    </row>
    <row r="37" spans="1:27" ht="13.5">
      <c r="A37" s="291" t="s">
        <v>205</v>
      </c>
      <c r="B37" s="142"/>
      <c r="C37" s="62">
        <f t="shared" si="4"/>
        <v>765041031</v>
      </c>
      <c r="D37" s="156">
        <f t="shared" si="4"/>
        <v>0</v>
      </c>
      <c r="E37" s="60">
        <f t="shared" si="4"/>
        <v>906595035</v>
      </c>
      <c r="F37" s="60">
        <f t="shared" si="4"/>
        <v>937853114</v>
      </c>
      <c r="G37" s="60">
        <f t="shared" si="4"/>
        <v>24982539</v>
      </c>
      <c r="H37" s="60">
        <f t="shared" si="4"/>
        <v>41256925</v>
      </c>
      <c r="I37" s="60">
        <f t="shared" si="4"/>
        <v>56877571</v>
      </c>
      <c r="J37" s="60">
        <f t="shared" si="4"/>
        <v>123117035</v>
      </c>
      <c r="K37" s="60">
        <f t="shared" si="4"/>
        <v>68644255</v>
      </c>
      <c r="L37" s="60">
        <f t="shared" si="4"/>
        <v>46971458</v>
      </c>
      <c r="M37" s="60">
        <f t="shared" si="4"/>
        <v>49016530</v>
      </c>
      <c r="N37" s="60">
        <f t="shared" si="4"/>
        <v>164632243</v>
      </c>
      <c r="O37" s="60">
        <f t="shared" si="4"/>
        <v>63648549</v>
      </c>
      <c r="P37" s="60">
        <f t="shared" si="4"/>
        <v>60622076</v>
      </c>
      <c r="Q37" s="60">
        <f t="shared" si="4"/>
        <v>79126163</v>
      </c>
      <c r="R37" s="60">
        <f t="shared" si="4"/>
        <v>203396788</v>
      </c>
      <c r="S37" s="60">
        <f t="shared" si="4"/>
        <v>61243104</v>
      </c>
      <c r="T37" s="60">
        <f t="shared" si="4"/>
        <v>156485789</v>
      </c>
      <c r="U37" s="60">
        <f t="shared" si="4"/>
        <v>180472346</v>
      </c>
      <c r="V37" s="60">
        <f t="shared" si="4"/>
        <v>398201239</v>
      </c>
      <c r="W37" s="60">
        <f t="shared" si="4"/>
        <v>889347305</v>
      </c>
      <c r="X37" s="60">
        <f t="shared" si="4"/>
        <v>937853114</v>
      </c>
      <c r="Y37" s="60">
        <f t="shared" si="4"/>
        <v>-48505809</v>
      </c>
      <c r="Z37" s="140">
        <f t="shared" si="5"/>
        <v>-5.172004898839628</v>
      </c>
      <c r="AA37" s="155">
        <f>AA7+AA22</f>
        <v>937853114</v>
      </c>
    </row>
    <row r="38" spans="1:27" ht="13.5">
      <c r="A38" s="291" t="s">
        <v>206</v>
      </c>
      <c r="B38" s="142"/>
      <c r="C38" s="62">
        <f t="shared" si="4"/>
        <v>179303657</v>
      </c>
      <c r="D38" s="156">
        <f t="shared" si="4"/>
        <v>0</v>
      </c>
      <c r="E38" s="60">
        <f t="shared" si="4"/>
        <v>225617375</v>
      </c>
      <c r="F38" s="60">
        <f t="shared" si="4"/>
        <v>272931549</v>
      </c>
      <c r="G38" s="60">
        <f t="shared" si="4"/>
        <v>3441068</v>
      </c>
      <c r="H38" s="60">
        <f t="shared" si="4"/>
        <v>11016530</v>
      </c>
      <c r="I38" s="60">
        <f t="shared" si="4"/>
        <v>16072678</v>
      </c>
      <c r="J38" s="60">
        <f t="shared" si="4"/>
        <v>30530276</v>
      </c>
      <c r="K38" s="60">
        <f t="shared" si="4"/>
        <v>14530333</v>
      </c>
      <c r="L38" s="60">
        <f t="shared" si="4"/>
        <v>18170725</v>
      </c>
      <c r="M38" s="60">
        <f t="shared" si="4"/>
        <v>47103947</v>
      </c>
      <c r="N38" s="60">
        <f t="shared" si="4"/>
        <v>79805005</v>
      </c>
      <c r="O38" s="60">
        <f t="shared" si="4"/>
        <v>3188987</v>
      </c>
      <c r="P38" s="60">
        <f t="shared" si="4"/>
        <v>17956494</v>
      </c>
      <c r="Q38" s="60">
        <f t="shared" si="4"/>
        <v>23118910</v>
      </c>
      <c r="R38" s="60">
        <f t="shared" si="4"/>
        <v>44264391</v>
      </c>
      <c r="S38" s="60">
        <f t="shared" si="4"/>
        <v>21395510</v>
      </c>
      <c r="T38" s="60">
        <f t="shared" si="4"/>
        <v>19698930</v>
      </c>
      <c r="U38" s="60">
        <f t="shared" si="4"/>
        <v>39907220</v>
      </c>
      <c r="V38" s="60">
        <f t="shared" si="4"/>
        <v>81001660</v>
      </c>
      <c r="W38" s="60">
        <f t="shared" si="4"/>
        <v>235601332</v>
      </c>
      <c r="X38" s="60">
        <f t="shared" si="4"/>
        <v>272931549</v>
      </c>
      <c r="Y38" s="60">
        <f t="shared" si="4"/>
        <v>-37330217</v>
      </c>
      <c r="Z38" s="140">
        <f t="shared" si="5"/>
        <v>-13.677501606822304</v>
      </c>
      <c r="AA38" s="155">
        <f>AA8+AA23</f>
        <v>272931549</v>
      </c>
    </row>
    <row r="39" spans="1:27" ht="13.5">
      <c r="A39" s="291" t="s">
        <v>207</v>
      </c>
      <c r="B39" s="142"/>
      <c r="C39" s="62">
        <f t="shared" si="4"/>
        <v>361449258</v>
      </c>
      <c r="D39" s="156">
        <f t="shared" si="4"/>
        <v>0</v>
      </c>
      <c r="E39" s="60">
        <f t="shared" si="4"/>
        <v>450835002</v>
      </c>
      <c r="F39" s="60">
        <f t="shared" si="4"/>
        <v>401927006</v>
      </c>
      <c r="G39" s="60">
        <f t="shared" si="4"/>
        <v>3746286</v>
      </c>
      <c r="H39" s="60">
        <f t="shared" si="4"/>
        <v>8850374</v>
      </c>
      <c r="I39" s="60">
        <f t="shared" si="4"/>
        <v>25715059</v>
      </c>
      <c r="J39" s="60">
        <f t="shared" si="4"/>
        <v>38311719</v>
      </c>
      <c r="K39" s="60">
        <f t="shared" si="4"/>
        <v>20415874</v>
      </c>
      <c r="L39" s="60">
        <f t="shared" si="4"/>
        <v>28160238</v>
      </c>
      <c r="M39" s="60">
        <f t="shared" si="4"/>
        <v>22585780</v>
      </c>
      <c r="N39" s="60">
        <f t="shared" si="4"/>
        <v>71161892</v>
      </c>
      <c r="O39" s="60">
        <f t="shared" si="4"/>
        <v>26317674</v>
      </c>
      <c r="P39" s="60">
        <f t="shared" si="4"/>
        <v>20272912</v>
      </c>
      <c r="Q39" s="60">
        <f t="shared" si="4"/>
        <v>23266353</v>
      </c>
      <c r="R39" s="60">
        <f t="shared" si="4"/>
        <v>69856939</v>
      </c>
      <c r="S39" s="60">
        <f t="shared" si="4"/>
        <v>24221642</v>
      </c>
      <c r="T39" s="60">
        <f t="shared" si="4"/>
        <v>42286954</v>
      </c>
      <c r="U39" s="60">
        <f t="shared" si="4"/>
        <v>67681121</v>
      </c>
      <c r="V39" s="60">
        <f t="shared" si="4"/>
        <v>134189717</v>
      </c>
      <c r="W39" s="60">
        <f t="shared" si="4"/>
        <v>313520267</v>
      </c>
      <c r="X39" s="60">
        <f t="shared" si="4"/>
        <v>401927006</v>
      </c>
      <c r="Y39" s="60">
        <f t="shared" si="4"/>
        <v>-88406739</v>
      </c>
      <c r="Z39" s="140">
        <f t="shared" si="5"/>
        <v>-21.99572003877739</v>
      </c>
      <c r="AA39" s="155">
        <f>AA9+AA24</f>
        <v>401927006</v>
      </c>
    </row>
    <row r="40" spans="1:27" ht="13.5">
      <c r="A40" s="291" t="s">
        <v>208</v>
      </c>
      <c r="B40" s="142"/>
      <c r="C40" s="62">
        <f t="shared" si="4"/>
        <v>619340115</v>
      </c>
      <c r="D40" s="156">
        <f t="shared" si="4"/>
        <v>0</v>
      </c>
      <c r="E40" s="60">
        <f t="shared" si="4"/>
        <v>742345144</v>
      </c>
      <c r="F40" s="60">
        <f t="shared" si="4"/>
        <v>789773098</v>
      </c>
      <c r="G40" s="60">
        <f t="shared" si="4"/>
        <v>15871048</v>
      </c>
      <c r="H40" s="60">
        <f t="shared" si="4"/>
        <v>41979474</v>
      </c>
      <c r="I40" s="60">
        <f t="shared" si="4"/>
        <v>43630784</v>
      </c>
      <c r="J40" s="60">
        <f t="shared" si="4"/>
        <v>101481306</v>
      </c>
      <c r="K40" s="60">
        <f t="shared" si="4"/>
        <v>49567762</v>
      </c>
      <c r="L40" s="60">
        <f t="shared" si="4"/>
        <v>57636533</v>
      </c>
      <c r="M40" s="60">
        <f t="shared" si="4"/>
        <v>100499039</v>
      </c>
      <c r="N40" s="60">
        <f t="shared" si="4"/>
        <v>207703334</v>
      </c>
      <c r="O40" s="60">
        <f t="shared" si="4"/>
        <v>5881077</v>
      </c>
      <c r="P40" s="60">
        <f t="shared" si="4"/>
        <v>34956900</v>
      </c>
      <c r="Q40" s="60">
        <f t="shared" si="4"/>
        <v>56748186</v>
      </c>
      <c r="R40" s="60">
        <f t="shared" si="4"/>
        <v>97586163</v>
      </c>
      <c r="S40" s="60">
        <f t="shared" si="4"/>
        <v>79663252</v>
      </c>
      <c r="T40" s="60">
        <f t="shared" si="4"/>
        <v>76830056</v>
      </c>
      <c r="U40" s="60">
        <f t="shared" si="4"/>
        <v>139889934</v>
      </c>
      <c r="V40" s="60">
        <f t="shared" si="4"/>
        <v>296383242</v>
      </c>
      <c r="W40" s="60">
        <f t="shared" si="4"/>
        <v>703154045</v>
      </c>
      <c r="X40" s="60">
        <f t="shared" si="4"/>
        <v>789773098</v>
      </c>
      <c r="Y40" s="60">
        <f t="shared" si="4"/>
        <v>-86619053</v>
      </c>
      <c r="Z40" s="140">
        <f t="shared" si="5"/>
        <v>-10.967587174006274</v>
      </c>
      <c r="AA40" s="155">
        <f>AA10+AA25</f>
        <v>789773098</v>
      </c>
    </row>
    <row r="41" spans="1:27" ht="13.5">
      <c r="A41" s="292" t="s">
        <v>209</v>
      </c>
      <c r="B41" s="142"/>
      <c r="C41" s="293">
        <f aca="true" t="shared" si="6" ref="C41:Y41">SUM(C36:C40)</f>
        <v>2791260258</v>
      </c>
      <c r="D41" s="294">
        <f t="shared" si="6"/>
        <v>0</v>
      </c>
      <c r="E41" s="295">
        <f t="shared" si="6"/>
        <v>3807538117</v>
      </c>
      <c r="F41" s="295">
        <f t="shared" si="6"/>
        <v>3562318856</v>
      </c>
      <c r="G41" s="295">
        <f t="shared" si="6"/>
        <v>49485081</v>
      </c>
      <c r="H41" s="295">
        <f t="shared" si="6"/>
        <v>191659948</v>
      </c>
      <c r="I41" s="295">
        <f t="shared" si="6"/>
        <v>225728708</v>
      </c>
      <c r="J41" s="295">
        <f t="shared" si="6"/>
        <v>466873737</v>
      </c>
      <c r="K41" s="295">
        <f t="shared" si="6"/>
        <v>243848048</v>
      </c>
      <c r="L41" s="295">
        <f t="shared" si="6"/>
        <v>239389574</v>
      </c>
      <c r="M41" s="295">
        <f t="shared" si="6"/>
        <v>347473297</v>
      </c>
      <c r="N41" s="295">
        <f t="shared" si="6"/>
        <v>830710919</v>
      </c>
      <c r="O41" s="295">
        <f t="shared" si="6"/>
        <v>107115468</v>
      </c>
      <c r="P41" s="295">
        <f t="shared" si="6"/>
        <v>191391032</v>
      </c>
      <c r="Q41" s="295">
        <f t="shared" si="6"/>
        <v>261536454</v>
      </c>
      <c r="R41" s="295">
        <f t="shared" si="6"/>
        <v>560042954</v>
      </c>
      <c r="S41" s="295">
        <f t="shared" si="6"/>
        <v>268559287</v>
      </c>
      <c r="T41" s="295">
        <f t="shared" si="6"/>
        <v>376890097</v>
      </c>
      <c r="U41" s="295">
        <f t="shared" si="6"/>
        <v>543058752</v>
      </c>
      <c r="V41" s="295">
        <f t="shared" si="6"/>
        <v>1188508136</v>
      </c>
      <c r="W41" s="295">
        <f t="shared" si="6"/>
        <v>3046135746</v>
      </c>
      <c r="X41" s="295">
        <f t="shared" si="6"/>
        <v>3562318856</v>
      </c>
      <c r="Y41" s="295">
        <f t="shared" si="6"/>
        <v>-516183110</v>
      </c>
      <c r="Z41" s="296">
        <f t="shared" si="5"/>
        <v>-14.490087239961543</v>
      </c>
      <c r="AA41" s="297">
        <f>SUM(AA36:AA40)</f>
        <v>3562318856</v>
      </c>
    </row>
    <row r="42" spans="1:27" ht="13.5">
      <c r="A42" s="298" t="s">
        <v>210</v>
      </c>
      <c r="B42" s="136"/>
      <c r="C42" s="95">
        <f aca="true" t="shared" si="7" ref="C42:Y48">C12+C27</f>
        <v>339905855</v>
      </c>
      <c r="D42" s="129">
        <f t="shared" si="7"/>
        <v>0</v>
      </c>
      <c r="E42" s="54">
        <f t="shared" si="7"/>
        <v>842492915</v>
      </c>
      <c r="F42" s="54">
        <f t="shared" si="7"/>
        <v>901971747</v>
      </c>
      <c r="G42" s="54">
        <f t="shared" si="7"/>
        <v>5498437</v>
      </c>
      <c r="H42" s="54">
        <f t="shared" si="7"/>
        <v>27911672</v>
      </c>
      <c r="I42" s="54">
        <f t="shared" si="7"/>
        <v>71789588</v>
      </c>
      <c r="J42" s="54">
        <f t="shared" si="7"/>
        <v>105199697</v>
      </c>
      <c r="K42" s="54">
        <f t="shared" si="7"/>
        <v>54407070</v>
      </c>
      <c r="L42" s="54">
        <f t="shared" si="7"/>
        <v>59932303</v>
      </c>
      <c r="M42" s="54">
        <f t="shared" si="7"/>
        <v>83599033</v>
      </c>
      <c r="N42" s="54">
        <f t="shared" si="7"/>
        <v>197938406</v>
      </c>
      <c r="O42" s="54">
        <f t="shared" si="7"/>
        <v>30685834</v>
      </c>
      <c r="P42" s="54">
        <f t="shared" si="7"/>
        <v>56729558</v>
      </c>
      <c r="Q42" s="54">
        <f t="shared" si="7"/>
        <v>79025624</v>
      </c>
      <c r="R42" s="54">
        <f t="shared" si="7"/>
        <v>166441016</v>
      </c>
      <c r="S42" s="54">
        <f t="shared" si="7"/>
        <v>70425541</v>
      </c>
      <c r="T42" s="54">
        <f t="shared" si="7"/>
        <v>77848921</v>
      </c>
      <c r="U42" s="54">
        <f t="shared" si="7"/>
        <v>121020548</v>
      </c>
      <c r="V42" s="54">
        <f t="shared" si="7"/>
        <v>269295010</v>
      </c>
      <c r="W42" s="54">
        <f t="shared" si="7"/>
        <v>738874129</v>
      </c>
      <c r="X42" s="54">
        <f t="shared" si="7"/>
        <v>901971747</v>
      </c>
      <c r="Y42" s="54">
        <f t="shared" si="7"/>
        <v>-163097618</v>
      </c>
      <c r="Z42" s="184">
        <f t="shared" si="5"/>
        <v>-18.082342217754633</v>
      </c>
      <c r="AA42" s="130">
        <f aca="true" t="shared" si="8" ref="AA42:AA48">AA12+AA27</f>
        <v>901971747</v>
      </c>
    </row>
    <row r="43" spans="1:27" ht="13.5">
      <c r="A43" s="298" t="s">
        <v>211</v>
      </c>
      <c r="B43" s="136"/>
      <c r="C43" s="303">
        <f t="shared" si="7"/>
        <v>11184482</v>
      </c>
      <c r="D43" s="304">
        <f t="shared" si="7"/>
        <v>0</v>
      </c>
      <c r="E43" s="305">
        <f t="shared" si="7"/>
        <v>8558650</v>
      </c>
      <c r="F43" s="305">
        <f t="shared" si="7"/>
        <v>8399997</v>
      </c>
      <c r="G43" s="305">
        <f t="shared" si="7"/>
        <v>46861</v>
      </c>
      <c r="H43" s="305">
        <f t="shared" si="7"/>
        <v>310594</v>
      </c>
      <c r="I43" s="305">
        <f t="shared" si="7"/>
        <v>546334</v>
      </c>
      <c r="J43" s="305">
        <f t="shared" si="7"/>
        <v>903789</v>
      </c>
      <c r="K43" s="305">
        <f t="shared" si="7"/>
        <v>852501</v>
      </c>
      <c r="L43" s="305">
        <f t="shared" si="7"/>
        <v>780993</v>
      </c>
      <c r="M43" s="305">
        <f t="shared" si="7"/>
        <v>671435</v>
      </c>
      <c r="N43" s="305">
        <f t="shared" si="7"/>
        <v>2304929</v>
      </c>
      <c r="O43" s="305">
        <f t="shared" si="7"/>
        <v>802776</v>
      </c>
      <c r="P43" s="305">
        <f t="shared" si="7"/>
        <v>567656</v>
      </c>
      <c r="Q43" s="305">
        <f t="shared" si="7"/>
        <v>720643</v>
      </c>
      <c r="R43" s="305">
        <f t="shared" si="7"/>
        <v>2091075</v>
      </c>
      <c r="S43" s="305">
        <f t="shared" si="7"/>
        <v>983030</v>
      </c>
      <c r="T43" s="305">
        <f t="shared" si="7"/>
        <v>1251349</v>
      </c>
      <c r="U43" s="305">
        <f t="shared" si="7"/>
        <v>691575</v>
      </c>
      <c r="V43" s="305">
        <f t="shared" si="7"/>
        <v>2925954</v>
      </c>
      <c r="W43" s="305">
        <f t="shared" si="7"/>
        <v>8225747</v>
      </c>
      <c r="X43" s="305">
        <f t="shared" si="7"/>
        <v>8399997</v>
      </c>
      <c r="Y43" s="305">
        <f t="shared" si="7"/>
        <v>-174250</v>
      </c>
      <c r="Z43" s="306">
        <f t="shared" si="5"/>
        <v>-2.07440550276387</v>
      </c>
      <c r="AA43" s="307">
        <f t="shared" si="8"/>
        <v>8399997</v>
      </c>
    </row>
    <row r="44" spans="1:27" ht="13.5">
      <c r="A44" s="298" t="s">
        <v>212</v>
      </c>
      <c r="B44" s="136"/>
      <c r="C44" s="95">
        <f t="shared" si="7"/>
        <v>43871854</v>
      </c>
      <c r="D44" s="129">
        <f t="shared" si="7"/>
        <v>0</v>
      </c>
      <c r="E44" s="54">
        <f t="shared" si="7"/>
        <v>39726302</v>
      </c>
      <c r="F44" s="54">
        <f t="shared" si="7"/>
        <v>26945559</v>
      </c>
      <c r="G44" s="54">
        <f t="shared" si="7"/>
        <v>0</v>
      </c>
      <c r="H44" s="54">
        <f t="shared" si="7"/>
        <v>233196</v>
      </c>
      <c r="I44" s="54">
        <f t="shared" si="7"/>
        <v>413146</v>
      </c>
      <c r="J44" s="54">
        <f t="shared" si="7"/>
        <v>646342</v>
      </c>
      <c r="K44" s="54">
        <f t="shared" si="7"/>
        <v>582478</v>
      </c>
      <c r="L44" s="54">
        <f t="shared" si="7"/>
        <v>7095083</v>
      </c>
      <c r="M44" s="54">
        <f t="shared" si="7"/>
        <v>828368</v>
      </c>
      <c r="N44" s="54">
        <f t="shared" si="7"/>
        <v>8505929</v>
      </c>
      <c r="O44" s="54">
        <f t="shared" si="7"/>
        <v>328923</v>
      </c>
      <c r="P44" s="54">
        <f t="shared" si="7"/>
        <v>2064927</v>
      </c>
      <c r="Q44" s="54">
        <f t="shared" si="7"/>
        <v>708857</v>
      </c>
      <c r="R44" s="54">
        <f t="shared" si="7"/>
        <v>3102707</v>
      </c>
      <c r="S44" s="54">
        <f t="shared" si="7"/>
        <v>1121100</v>
      </c>
      <c r="T44" s="54">
        <f t="shared" si="7"/>
        <v>1049232</v>
      </c>
      <c r="U44" s="54">
        <f t="shared" si="7"/>
        <v>4488006</v>
      </c>
      <c r="V44" s="54">
        <f t="shared" si="7"/>
        <v>6658338</v>
      </c>
      <c r="W44" s="54">
        <f t="shared" si="7"/>
        <v>18913316</v>
      </c>
      <c r="X44" s="54">
        <f t="shared" si="7"/>
        <v>26945559</v>
      </c>
      <c r="Y44" s="54">
        <f t="shared" si="7"/>
        <v>-8032243</v>
      </c>
      <c r="Z44" s="184">
        <f t="shared" si="5"/>
        <v>-29.80915333766132</v>
      </c>
      <c r="AA44" s="130">
        <f t="shared" si="8"/>
        <v>26945559</v>
      </c>
    </row>
    <row r="45" spans="1:27" ht="13.5">
      <c r="A45" s="298" t="s">
        <v>213</v>
      </c>
      <c r="B45" s="136" t="s">
        <v>138</v>
      </c>
      <c r="C45" s="95">
        <f t="shared" si="7"/>
        <v>1047022511</v>
      </c>
      <c r="D45" s="129">
        <f t="shared" si="7"/>
        <v>0</v>
      </c>
      <c r="E45" s="54">
        <f t="shared" si="7"/>
        <v>1228294018</v>
      </c>
      <c r="F45" s="54">
        <f t="shared" si="7"/>
        <v>1722173276</v>
      </c>
      <c r="G45" s="54">
        <f t="shared" si="7"/>
        <v>4869114</v>
      </c>
      <c r="H45" s="54">
        <f t="shared" si="7"/>
        <v>20393762</v>
      </c>
      <c r="I45" s="54">
        <f t="shared" si="7"/>
        <v>22091841</v>
      </c>
      <c r="J45" s="54">
        <f t="shared" si="7"/>
        <v>47354717</v>
      </c>
      <c r="K45" s="54">
        <f t="shared" si="7"/>
        <v>58057425</v>
      </c>
      <c r="L45" s="54">
        <f t="shared" si="7"/>
        <v>51738913</v>
      </c>
      <c r="M45" s="54">
        <f t="shared" si="7"/>
        <v>83353094</v>
      </c>
      <c r="N45" s="54">
        <f t="shared" si="7"/>
        <v>193149432</v>
      </c>
      <c r="O45" s="54">
        <f t="shared" si="7"/>
        <v>62778590</v>
      </c>
      <c r="P45" s="54">
        <f t="shared" si="7"/>
        <v>63907655</v>
      </c>
      <c r="Q45" s="54">
        <f t="shared" si="7"/>
        <v>83827736</v>
      </c>
      <c r="R45" s="54">
        <f t="shared" si="7"/>
        <v>210513981</v>
      </c>
      <c r="S45" s="54">
        <f t="shared" si="7"/>
        <v>68201299</v>
      </c>
      <c r="T45" s="54">
        <f t="shared" si="7"/>
        <v>188097487</v>
      </c>
      <c r="U45" s="54">
        <f t="shared" si="7"/>
        <v>788432603</v>
      </c>
      <c r="V45" s="54">
        <f t="shared" si="7"/>
        <v>1044731389</v>
      </c>
      <c r="W45" s="54">
        <f t="shared" si="7"/>
        <v>1495749519</v>
      </c>
      <c r="X45" s="54">
        <f t="shared" si="7"/>
        <v>1722173276</v>
      </c>
      <c r="Y45" s="54">
        <f t="shared" si="7"/>
        <v>-226423757</v>
      </c>
      <c r="Z45" s="184">
        <f t="shared" si="5"/>
        <v>-13.147559549054344</v>
      </c>
      <c r="AA45" s="130">
        <f t="shared" si="8"/>
        <v>1722173276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4233244960</v>
      </c>
      <c r="D49" s="218">
        <f t="shared" si="9"/>
        <v>0</v>
      </c>
      <c r="E49" s="220">
        <f t="shared" si="9"/>
        <v>5926610002</v>
      </c>
      <c r="F49" s="220">
        <f t="shared" si="9"/>
        <v>6221809435</v>
      </c>
      <c r="G49" s="220">
        <f t="shared" si="9"/>
        <v>59899493</v>
      </c>
      <c r="H49" s="220">
        <f t="shared" si="9"/>
        <v>240509172</v>
      </c>
      <c r="I49" s="220">
        <f t="shared" si="9"/>
        <v>320569617</v>
      </c>
      <c r="J49" s="220">
        <f t="shared" si="9"/>
        <v>620978282</v>
      </c>
      <c r="K49" s="220">
        <f t="shared" si="9"/>
        <v>357747522</v>
      </c>
      <c r="L49" s="220">
        <f t="shared" si="9"/>
        <v>358936866</v>
      </c>
      <c r="M49" s="220">
        <f t="shared" si="9"/>
        <v>515925227</v>
      </c>
      <c r="N49" s="220">
        <f t="shared" si="9"/>
        <v>1232609615</v>
      </c>
      <c r="O49" s="220">
        <f t="shared" si="9"/>
        <v>201711591</v>
      </c>
      <c r="P49" s="220">
        <f t="shared" si="9"/>
        <v>314660828</v>
      </c>
      <c r="Q49" s="220">
        <f t="shared" si="9"/>
        <v>425819314</v>
      </c>
      <c r="R49" s="220">
        <f t="shared" si="9"/>
        <v>942191733</v>
      </c>
      <c r="S49" s="220">
        <f t="shared" si="9"/>
        <v>409290257</v>
      </c>
      <c r="T49" s="220">
        <f t="shared" si="9"/>
        <v>645137086</v>
      </c>
      <c r="U49" s="220">
        <f t="shared" si="9"/>
        <v>1457691484</v>
      </c>
      <c r="V49" s="220">
        <f t="shared" si="9"/>
        <v>2512118827</v>
      </c>
      <c r="W49" s="220">
        <f t="shared" si="9"/>
        <v>5307898457</v>
      </c>
      <c r="X49" s="220">
        <f t="shared" si="9"/>
        <v>6221809435</v>
      </c>
      <c r="Y49" s="220">
        <f t="shared" si="9"/>
        <v>-913910978</v>
      </c>
      <c r="Z49" s="221">
        <f t="shared" si="5"/>
        <v>-14.688829472322146</v>
      </c>
      <c r="AA49" s="222">
        <f>SUM(AA41:AA48)</f>
        <v>6221809435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>
        <v>446891160</v>
      </c>
      <c r="D65" s="156">
        <v>813234112</v>
      </c>
      <c r="E65" s="60">
        <v>960451172</v>
      </c>
      <c r="F65" s="60">
        <v>945862333</v>
      </c>
      <c r="G65" s="60">
        <v>46046872</v>
      </c>
      <c r="H65" s="60">
        <v>130708825</v>
      </c>
      <c r="I65" s="60">
        <v>218348035</v>
      </c>
      <c r="J65" s="60">
        <v>395103732</v>
      </c>
      <c r="K65" s="60">
        <v>310806378</v>
      </c>
      <c r="L65" s="60">
        <v>394280183</v>
      </c>
      <c r="M65" s="60">
        <v>447086049</v>
      </c>
      <c r="N65" s="60">
        <v>1152172610</v>
      </c>
      <c r="O65" s="60">
        <v>510789324</v>
      </c>
      <c r="P65" s="60">
        <v>607718818</v>
      </c>
      <c r="Q65" s="60">
        <v>693230589</v>
      </c>
      <c r="R65" s="60">
        <v>1811738731</v>
      </c>
      <c r="S65" s="60">
        <v>782647954</v>
      </c>
      <c r="T65" s="60">
        <v>885890946</v>
      </c>
      <c r="U65" s="60">
        <v>997572003</v>
      </c>
      <c r="V65" s="60">
        <v>2666110903</v>
      </c>
      <c r="W65" s="60">
        <v>6025125976</v>
      </c>
      <c r="X65" s="60">
        <v>945862333</v>
      </c>
      <c r="Y65" s="60">
        <v>5079263643</v>
      </c>
      <c r="Z65" s="140">
        <v>537</v>
      </c>
      <c r="AA65" s="155"/>
    </row>
    <row r="66" spans="1:27" ht="13.5">
      <c r="A66" s="311" t="s">
        <v>223</v>
      </c>
      <c r="B66" s="316"/>
      <c r="C66" s="273">
        <v>180350016</v>
      </c>
      <c r="D66" s="274">
        <v>167633781</v>
      </c>
      <c r="E66" s="275">
        <v>305207528</v>
      </c>
      <c r="F66" s="275">
        <v>243415053</v>
      </c>
      <c r="G66" s="275">
        <v>13899131</v>
      </c>
      <c r="H66" s="275">
        <v>31497817</v>
      </c>
      <c r="I66" s="275">
        <v>47532300</v>
      </c>
      <c r="J66" s="275">
        <v>92929248</v>
      </c>
      <c r="K66" s="275">
        <v>65886988</v>
      </c>
      <c r="L66" s="275">
        <v>84723169</v>
      </c>
      <c r="M66" s="275">
        <v>94360663</v>
      </c>
      <c r="N66" s="275">
        <v>244970820</v>
      </c>
      <c r="O66" s="275">
        <v>107102201</v>
      </c>
      <c r="P66" s="275">
        <v>128446523</v>
      </c>
      <c r="Q66" s="275">
        <v>144076698</v>
      </c>
      <c r="R66" s="275">
        <v>379625422</v>
      </c>
      <c r="S66" s="275">
        <v>163124368</v>
      </c>
      <c r="T66" s="275">
        <v>182471462</v>
      </c>
      <c r="U66" s="275">
        <v>200905646</v>
      </c>
      <c r="V66" s="275">
        <v>546501476</v>
      </c>
      <c r="W66" s="275">
        <v>1264026966</v>
      </c>
      <c r="X66" s="275">
        <v>243415053</v>
      </c>
      <c r="Y66" s="275">
        <v>1020611913</v>
      </c>
      <c r="Z66" s="140">
        <v>419.29</v>
      </c>
      <c r="AA66" s="277"/>
    </row>
    <row r="67" spans="1:27" ht="13.5">
      <c r="A67" s="311" t="s">
        <v>224</v>
      </c>
      <c r="B67" s="316"/>
      <c r="C67" s="62">
        <v>1088585580</v>
      </c>
      <c r="D67" s="156">
        <v>919618842</v>
      </c>
      <c r="E67" s="60">
        <v>1193518606</v>
      </c>
      <c r="F67" s="60">
        <v>1301083835</v>
      </c>
      <c r="G67" s="60">
        <v>34686566</v>
      </c>
      <c r="H67" s="60">
        <v>97918695</v>
      </c>
      <c r="I67" s="60">
        <v>168875634</v>
      </c>
      <c r="J67" s="60">
        <v>301480895</v>
      </c>
      <c r="K67" s="60">
        <v>267507154</v>
      </c>
      <c r="L67" s="60">
        <v>387779481</v>
      </c>
      <c r="M67" s="60">
        <v>494920470</v>
      </c>
      <c r="N67" s="60">
        <v>1150207105</v>
      </c>
      <c r="O67" s="60">
        <v>559388208</v>
      </c>
      <c r="P67" s="60">
        <v>652098455</v>
      </c>
      <c r="Q67" s="60">
        <v>748012256</v>
      </c>
      <c r="R67" s="60">
        <v>1959498919</v>
      </c>
      <c r="S67" s="60">
        <v>872708916</v>
      </c>
      <c r="T67" s="60"/>
      <c r="U67" s="60"/>
      <c r="V67" s="60">
        <v>872708916</v>
      </c>
      <c r="W67" s="60">
        <v>4283895835</v>
      </c>
      <c r="X67" s="60">
        <v>1301083835</v>
      </c>
      <c r="Y67" s="60">
        <v>2982812000</v>
      </c>
      <c r="Z67" s="140">
        <v>229.26</v>
      </c>
      <c r="AA67" s="155"/>
    </row>
    <row r="68" spans="1:27" ht="13.5">
      <c r="A68" s="311" t="s">
        <v>43</v>
      </c>
      <c r="B68" s="316"/>
      <c r="C68" s="62">
        <v>167225850</v>
      </c>
      <c r="D68" s="156">
        <v>155452219</v>
      </c>
      <c r="E68" s="60">
        <v>131959740</v>
      </c>
      <c r="F68" s="60">
        <v>131737682</v>
      </c>
      <c r="G68" s="60">
        <v>6905435</v>
      </c>
      <c r="H68" s="60">
        <v>18396147</v>
      </c>
      <c r="I68" s="60">
        <v>31479837</v>
      </c>
      <c r="J68" s="60">
        <v>56781419</v>
      </c>
      <c r="K68" s="60">
        <v>47720445</v>
      </c>
      <c r="L68" s="60">
        <v>64802967</v>
      </c>
      <c r="M68" s="60">
        <v>77758832</v>
      </c>
      <c r="N68" s="60">
        <v>190282244</v>
      </c>
      <c r="O68" s="60">
        <v>93661688</v>
      </c>
      <c r="P68" s="60">
        <v>110933231</v>
      </c>
      <c r="Q68" s="60">
        <v>130247132</v>
      </c>
      <c r="R68" s="60">
        <v>334842051</v>
      </c>
      <c r="S68" s="60">
        <v>149213334</v>
      </c>
      <c r="T68" s="60">
        <v>166445603</v>
      </c>
      <c r="U68" s="60">
        <v>191706322</v>
      </c>
      <c r="V68" s="60">
        <v>507365259</v>
      </c>
      <c r="W68" s="60">
        <v>1089270973</v>
      </c>
      <c r="X68" s="60">
        <v>131737682</v>
      </c>
      <c r="Y68" s="60">
        <v>957533291</v>
      </c>
      <c r="Z68" s="140">
        <v>726.85</v>
      </c>
      <c r="AA68" s="155"/>
    </row>
    <row r="69" spans="1:27" ht="13.5">
      <c r="A69" s="238" t="s">
        <v>225</v>
      </c>
      <c r="B69" s="149"/>
      <c r="C69" s="239">
        <f aca="true" t="shared" si="12" ref="C69:Y69">SUM(C65:C68)</f>
        <v>1883052606</v>
      </c>
      <c r="D69" s="218">
        <f t="shared" si="12"/>
        <v>2055938954</v>
      </c>
      <c r="E69" s="220">
        <f t="shared" si="12"/>
        <v>2591137046</v>
      </c>
      <c r="F69" s="220">
        <f t="shared" si="12"/>
        <v>2622098903</v>
      </c>
      <c r="G69" s="220">
        <f t="shared" si="12"/>
        <v>101538004</v>
      </c>
      <c r="H69" s="220">
        <f t="shared" si="12"/>
        <v>278521484</v>
      </c>
      <c r="I69" s="220">
        <f t="shared" si="12"/>
        <v>466235806</v>
      </c>
      <c r="J69" s="220">
        <f t="shared" si="12"/>
        <v>846295294</v>
      </c>
      <c r="K69" s="220">
        <f t="shared" si="12"/>
        <v>691920965</v>
      </c>
      <c r="L69" s="220">
        <f t="shared" si="12"/>
        <v>931585800</v>
      </c>
      <c r="M69" s="220">
        <f t="shared" si="12"/>
        <v>1114126014</v>
      </c>
      <c r="N69" s="220">
        <f t="shared" si="12"/>
        <v>2737632779</v>
      </c>
      <c r="O69" s="220">
        <f t="shared" si="12"/>
        <v>1270941421</v>
      </c>
      <c r="P69" s="220">
        <f t="shared" si="12"/>
        <v>1499197027</v>
      </c>
      <c r="Q69" s="220">
        <f t="shared" si="12"/>
        <v>1715566675</v>
      </c>
      <c r="R69" s="220">
        <f t="shared" si="12"/>
        <v>4485705123</v>
      </c>
      <c r="S69" s="220">
        <f t="shared" si="12"/>
        <v>1967694572</v>
      </c>
      <c r="T69" s="220">
        <f t="shared" si="12"/>
        <v>1234808011</v>
      </c>
      <c r="U69" s="220">
        <f t="shared" si="12"/>
        <v>1390183971</v>
      </c>
      <c r="V69" s="220">
        <f t="shared" si="12"/>
        <v>4592686554</v>
      </c>
      <c r="W69" s="220">
        <f t="shared" si="12"/>
        <v>12662319750</v>
      </c>
      <c r="X69" s="220">
        <f t="shared" si="12"/>
        <v>2622098903</v>
      </c>
      <c r="Y69" s="220">
        <f t="shared" si="12"/>
        <v>10040220847</v>
      </c>
      <c r="Z69" s="221">
        <f>+IF(X69&lt;&gt;0,+(Y69/X69)*100,0)</f>
        <v>382.90778564884664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1391385737</v>
      </c>
      <c r="D5" s="357">
        <f t="shared" si="0"/>
        <v>0</v>
      </c>
      <c r="E5" s="356">
        <f t="shared" si="0"/>
        <v>1834444923</v>
      </c>
      <c r="F5" s="358">
        <f t="shared" si="0"/>
        <v>1933098781</v>
      </c>
      <c r="G5" s="358">
        <f t="shared" si="0"/>
        <v>16640719</v>
      </c>
      <c r="H5" s="356">
        <f t="shared" si="0"/>
        <v>100069991</v>
      </c>
      <c r="I5" s="356">
        <f t="shared" si="0"/>
        <v>130845478</v>
      </c>
      <c r="J5" s="358">
        <f t="shared" si="0"/>
        <v>247556188</v>
      </c>
      <c r="K5" s="358">
        <f t="shared" si="0"/>
        <v>139052621</v>
      </c>
      <c r="L5" s="356">
        <f t="shared" si="0"/>
        <v>145394139</v>
      </c>
      <c r="M5" s="356">
        <f t="shared" si="0"/>
        <v>221188526</v>
      </c>
      <c r="N5" s="358">
        <f t="shared" si="0"/>
        <v>490045697</v>
      </c>
      <c r="O5" s="358">
        <f t="shared" si="0"/>
        <v>55717228</v>
      </c>
      <c r="P5" s="356">
        <f t="shared" si="0"/>
        <v>98127824</v>
      </c>
      <c r="Q5" s="356">
        <f t="shared" si="0"/>
        <v>132154993</v>
      </c>
      <c r="R5" s="358">
        <f t="shared" si="0"/>
        <v>286000045</v>
      </c>
      <c r="S5" s="358">
        <f t="shared" si="0"/>
        <v>129910792</v>
      </c>
      <c r="T5" s="356">
        <f t="shared" si="0"/>
        <v>188430112</v>
      </c>
      <c r="U5" s="356">
        <f t="shared" si="0"/>
        <v>306099585</v>
      </c>
      <c r="V5" s="358">
        <f t="shared" si="0"/>
        <v>624440489</v>
      </c>
      <c r="W5" s="358">
        <f t="shared" si="0"/>
        <v>1606083428</v>
      </c>
      <c r="X5" s="356">
        <f t="shared" si="0"/>
        <v>1933098781</v>
      </c>
      <c r="Y5" s="358">
        <f t="shared" si="0"/>
        <v>-327015353</v>
      </c>
      <c r="Z5" s="359">
        <f>+IF(X5&lt;&gt;0,+(Y5/X5)*100,0)</f>
        <v>-16.916639553765258</v>
      </c>
      <c r="AA5" s="360">
        <f>+AA6+AA8+AA11+AA13+AA15</f>
        <v>1933098781</v>
      </c>
    </row>
    <row r="6" spans="1:27" ht="13.5">
      <c r="A6" s="361" t="s">
        <v>204</v>
      </c>
      <c r="B6" s="142"/>
      <c r="C6" s="60">
        <f>+C7</f>
        <v>647328334</v>
      </c>
      <c r="D6" s="340">
        <f aca="true" t="shared" si="1" ref="D6:AA6">+D7</f>
        <v>0</v>
      </c>
      <c r="E6" s="60">
        <f t="shared" si="1"/>
        <v>701710052</v>
      </c>
      <c r="F6" s="59">
        <f t="shared" si="1"/>
        <v>746614352</v>
      </c>
      <c r="G6" s="59">
        <f t="shared" si="1"/>
        <v>31807</v>
      </c>
      <c r="H6" s="60">
        <f t="shared" si="1"/>
        <v>56433180</v>
      </c>
      <c r="I6" s="60">
        <f t="shared" si="1"/>
        <v>65091791</v>
      </c>
      <c r="J6" s="59">
        <f t="shared" si="1"/>
        <v>121556778</v>
      </c>
      <c r="K6" s="59">
        <f t="shared" si="1"/>
        <v>64842106</v>
      </c>
      <c r="L6" s="60">
        <f t="shared" si="1"/>
        <v>68170436</v>
      </c>
      <c r="M6" s="60">
        <f t="shared" si="1"/>
        <v>101216947</v>
      </c>
      <c r="N6" s="59">
        <f t="shared" si="1"/>
        <v>234229489</v>
      </c>
      <c r="O6" s="59">
        <f t="shared" si="1"/>
        <v>5040655</v>
      </c>
      <c r="P6" s="60">
        <f t="shared" si="1"/>
        <v>40036056</v>
      </c>
      <c r="Q6" s="60">
        <f t="shared" si="1"/>
        <v>46798731</v>
      </c>
      <c r="R6" s="59">
        <f t="shared" si="1"/>
        <v>91875442</v>
      </c>
      <c r="S6" s="59">
        <f t="shared" si="1"/>
        <v>47058343</v>
      </c>
      <c r="T6" s="60">
        <f t="shared" si="1"/>
        <v>29824142</v>
      </c>
      <c r="U6" s="60">
        <f t="shared" si="1"/>
        <v>70477298</v>
      </c>
      <c r="V6" s="59">
        <f t="shared" si="1"/>
        <v>147359783</v>
      </c>
      <c r="W6" s="59">
        <f t="shared" si="1"/>
        <v>595021492</v>
      </c>
      <c r="X6" s="60">
        <f t="shared" si="1"/>
        <v>746614352</v>
      </c>
      <c r="Y6" s="59">
        <f t="shared" si="1"/>
        <v>-151592860</v>
      </c>
      <c r="Z6" s="61">
        <f>+IF(X6&lt;&gt;0,+(Y6/X6)*100,0)</f>
        <v>-20.304037766474654</v>
      </c>
      <c r="AA6" s="62">
        <f t="shared" si="1"/>
        <v>746614352</v>
      </c>
    </row>
    <row r="7" spans="1:27" ht="13.5">
      <c r="A7" s="291" t="s">
        <v>228</v>
      </c>
      <c r="B7" s="142"/>
      <c r="C7" s="60">
        <v>647328334</v>
      </c>
      <c r="D7" s="340"/>
      <c r="E7" s="60">
        <v>701710052</v>
      </c>
      <c r="F7" s="59">
        <v>746614352</v>
      </c>
      <c r="G7" s="59">
        <v>31807</v>
      </c>
      <c r="H7" s="60">
        <v>56433180</v>
      </c>
      <c r="I7" s="60">
        <v>65091791</v>
      </c>
      <c r="J7" s="59">
        <v>121556778</v>
      </c>
      <c r="K7" s="59">
        <v>64842106</v>
      </c>
      <c r="L7" s="60">
        <v>68170436</v>
      </c>
      <c r="M7" s="60">
        <v>101216947</v>
      </c>
      <c r="N7" s="59">
        <v>234229489</v>
      </c>
      <c r="O7" s="59">
        <v>5040655</v>
      </c>
      <c r="P7" s="60">
        <v>40036056</v>
      </c>
      <c r="Q7" s="60">
        <v>46798731</v>
      </c>
      <c r="R7" s="59">
        <v>91875442</v>
      </c>
      <c r="S7" s="59">
        <v>47058343</v>
      </c>
      <c r="T7" s="60">
        <v>29824142</v>
      </c>
      <c r="U7" s="60">
        <v>70477298</v>
      </c>
      <c r="V7" s="59">
        <v>147359783</v>
      </c>
      <c r="W7" s="59">
        <v>595021492</v>
      </c>
      <c r="X7" s="60">
        <v>746614352</v>
      </c>
      <c r="Y7" s="59">
        <v>-151592860</v>
      </c>
      <c r="Z7" s="61">
        <v>-20.3</v>
      </c>
      <c r="AA7" s="62">
        <v>746614352</v>
      </c>
    </row>
    <row r="8" spans="1:27" ht="13.5">
      <c r="A8" s="361" t="s">
        <v>205</v>
      </c>
      <c r="B8" s="142"/>
      <c r="C8" s="60">
        <f aca="true" t="shared" si="2" ref="C8:Y8">SUM(C9:C10)</f>
        <v>341321476</v>
      </c>
      <c r="D8" s="340">
        <f t="shared" si="2"/>
        <v>0</v>
      </c>
      <c r="E8" s="60">
        <f t="shared" si="2"/>
        <v>479670500</v>
      </c>
      <c r="F8" s="59">
        <f t="shared" si="2"/>
        <v>487951417</v>
      </c>
      <c r="G8" s="59">
        <f t="shared" si="2"/>
        <v>12465347</v>
      </c>
      <c r="H8" s="60">
        <f t="shared" si="2"/>
        <v>10117475</v>
      </c>
      <c r="I8" s="60">
        <f t="shared" si="2"/>
        <v>23431918</v>
      </c>
      <c r="J8" s="59">
        <f t="shared" si="2"/>
        <v>46014740</v>
      </c>
      <c r="K8" s="59">
        <f t="shared" si="2"/>
        <v>30865709</v>
      </c>
      <c r="L8" s="60">
        <f t="shared" si="2"/>
        <v>18706410</v>
      </c>
      <c r="M8" s="60">
        <f t="shared" si="2"/>
        <v>26251008</v>
      </c>
      <c r="N8" s="59">
        <f t="shared" si="2"/>
        <v>75823127</v>
      </c>
      <c r="O8" s="59">
        <f t="shared" si="2"/>
        <v>20811219</v>
      </c>
      <c r="P8" s="60">
        <f t="shared" si="2"/>
        <v>25461837</v>
      </c>
      <c r="Q8" s="60">
        <f t="shared" si="2"/>
        <v>42900313</v>
      </c>
      <c r="R8" s="59">
        <f t="shared" si="2"/>
        <v>89173369</v>
      </c>
      <c r="S8" s="59">
        <f t="shared" si="2"/>
        <v>34626464</v>
      </c>
      <c r="T8" s="60">
        <f t="shared" si="2"/>
        <v>104101124</v>
      </c>
      <c r="U8" s="60">
        <f t="shared" si="2"/>
        <v>114748087</v>
      </c>
      <c r="V8" s="59">
        <f t="shared" si="2"/>
        <v>253475675</v>
      </c>
      <c r="W8" s="59">
        <f t="shared" si="2"/>
        <v>464486911</v>
      </c>
      <c r="X8" s="60">
        <f t="shared" si="2"/>
        <v>487951417</v>
      </c>
      <c r="Y8" s="59">
        <f t="shared" si="2"/>
        <v>-23464506</v>
      </c>
      <c r="Z8" s="61">
        <f>+IF(X8&lt;&gt;0,+(Y8/X8)*100,0)</f>
        <v>-4.8087791494209355</v>
      </c>
      <c r="AA8" s="62">
        <f>SUM(AA9:AA10)</f>
        <v>487951417</v>
      </c>
    </row>
    <row r="9" spans="1:27" ht="13.5">
      <c r="A9" s="291" t="s">
        <v>229</v>
      </c>
      <c r="B9" s="142"/>
      <c r="C9" s="60">
        <v>304027863</v>
      </c>
      <c r="D9" s="340"/>
      <c r="E9" s="60">
        <v>428147500</v>
      </c>
      <c r="F9" s="59">
        <v>434452656</v>
      </c>
      <c r="G9" s="59">
        <v>10745629</v>
      </c>
      <c r="H9" s="60">
        <v>7159578</v>
      </c>
      <c r="I9" s="60">
        <v>19626535</v>
      </c>
      <c r="J9" s="59">
        <v>37531742</v>
      </c>
      <c r="K9" s="59">
        <v>27309015</v>
      </c>
      <c r="L9" s="60">
        <v>14444173</v>
      </c>
      <c r="M9" s="60">
        <v>23712451</v>
      </c>
      <c r="N9" s="59">
        <v>65465639</v>
      </c>
      <c r="O9" s="59">
        <v>18151462</v>
      </c>
      <c r="P9" s="60">
        <v>21523625</v>
      </c>
      <c r="Q9" s="60">
        <v>40369208</v>
      </c>
      <c r="R9" s="59">
        <v>80044295</v>
      </c>
      <c r="S9" s="59">
        <v>32119310</v>
      </c>
      <c r="T9" s="60">
        <v>99584286</v>
      </c>
      <c r="U9" s="60">
        <v>109886854</v>
      </c>
      <c r="V9" s="59">
        <v>241590450</v>
      </c>
      <c r="W9" s="59">
        <v>424632126</v>
      </c>
      <c r="X9" s="60">
        <v>434452656</v>
      </c>
      <c r="Y9" s="59">
        <v>-9820530</v>
      </c>
      <c r="Z9" s="61">
        <v>-2.26</v>
      </c>
      <c r="AA9" s="62">
        <v>434452656</v>
      </c>
    </row>
    <row r="10" spans="1:27" ht="13.5">
      <c r="A10" s="291" t="s">
        <v>230</v>
      </c>
      <c r="B10" s="142"/>
      <c r="C10" s="60">
        <v>37293613</v>
      </c>
      <c r="D10" s="340"/>
      <c r="E10" s="60">
        <v>51523000</v>
      </c>
      <c r="F10" s="59">
        <v>53498761</v>
      </c>
      <c r="G10" s="59">
        <v>1719718</v>
      </c>
      <c r="H10" s="60">
        <v>2957897</v>
      </c>
      <c r="I10" s="60">
        <v>3805383</v>
      </c>
      <c r="J10" s="59">
        <v>8482998</v>
      </c>
      <c r="K10" s="59">
        <v>3556694</v>
      </c>
      <c r="L10" s="60">
        <v>4262237</v>
      </c>
      <c r="M10" s="60">
        <v>2538557</v>
      </c>
      <c r="N10" s="59">
        <v>10357488</v>
      </c>
      <c r="O10" s="59">
        <v>2659757</v>
      </c>
      <c r="P10" s="60">
        <v>3938212</v>
      </c>
      <c r="Q10" s="60">
        <v>2531105</v>
      </c>
      <c r="R10" s="59">
        <v>9129074</v>
      </c>
      <c r="S10" s="59">
        <v>2507154</v>
      </c>
      <c r="T10" s="60">
        <v>4516838</v>
      </c>
      <c r="U10" s="60">
        <v>4861233</v>
      </c>
      <c r="V10" s="59">
        <v>11885225</v>
      </c>
      <c r="W10" s="59">
        <v>39854785</v>
      </c>
      <c r="X10" s="60">
        <v>53498761</v>
      </c>
      <c r="Y10" s="59">
        <v>-13643976</v>
      </c>
      <c r="Z10" s="61">
        <v>-25.5</v>
      </c>
      <c r="AA10" s="62">
        <v>53498761</v>
      </c>
    </row>
    <row r="11" spans="1:27" ht="13.5">
      <c r="A11" s="361" t="s">
        <v>206</v>
      </c>
      <c r="B11" s="142"/>
      <c r="C11" s="362">
        <f>+C12</f>
        <v>79632982</v>
      </c>
      <c r="D11" s="363">
        <f aca="true" t="shared" si="3" ref="D11:AA11">+D12</f>
        <v>0</v>
      </c>
      <c r="E11" s="362">
        <f t="shared" si="3"/>
        <v>132206375</v>
      </c>
      <c r="F11" s="364">
        <f t="shared" si="3"/>
        <v>152992671</v>
      </c>
      <c r="G11" s="364">
        <f t="shared" si="3"/>
        <v>2092475</v>
      </c>
      <c r="H11" s="362">
        <f t="shared" si="3"/>
        <v>5101169</v>
      </c>
      <c r="I11" s="362">
        <f t="shared" si="3"/>
        <v>8663808</v>
      </c>
      <c r="J11" s="364">
        <f t="shared" si="3"/>
        <v>15857452</v>
      </c>
      <c r="K11" s="364">
        <f t="shared" si="3"/>
        <v>5205073</v>
      </c>
      <c r="L11" s="362">
        <f t="shared" si="3"/>
        <v>8748689</v>
      </c>
      <c r="M11" s="362">
        <f t="shared" si="3"/>
        <v>27470824</v>
      </c>
      <c r="N11" s="364">
        <f t="shared" si="3"/>
        <v>41424586</v>
      </c>
      <c r="O11" s="364">
        <f t="shared" si="3"/>
        <v>3821097</v>
      </c>
      <c r="P11" s="362">
        <f t="shared" si="3"/>
        <v>9914057</v>
      </c>
      <c r="Q11" s="362">
        <f t="shared" si="3"/>
        <v>7383062</v>
      </c>
      <c r="R11" s="364">
        <f t="shared" si="3"/>
        <v>21118216</v>
      </c>
      <c r="S11" s="364">
        <f t="shared" si="3"/>
        <v>12121865</v>
      </c>
      <c r="T11" s="362">
        <f t="shared" si="3"/>
        <v>11976839</v>
      </c>
      <c r="U11" s="362">
        <f t="shared" si="3"/>
        <v>22072376</v>
      </c>
      <c r="V11" s="364">
        <f t="shared" si="3"/>
        <v>46171080</v>
      </c>
      <c r="W11" s="364">
        <f t="shared" si="3"/>
        <v>124571334</v>
      </c>
      <c r="X11" s="362">
        <f t="shared" si="3"/>
        <v>152992671</v>
      </c>
      <c r="Y11" s="364">
        <f t="shared" si="3"/>
        <v>-28421337</v>
      </c>
      <c r="Z11" s="365">
        <f>+IF(X11&lt;&gt;0,+(Y11/X11)*100,0)</f>
        <v>-18.57692712613665</v>
      </c>
      <c r="AA11" s="366">
        <f t="shared" si="3"/>
        <v>152992671</v>
      </c>
    </row>
    <row r="12" spans="1:27" ht="13.5">
      <c r="A12" s="291" t="s">
        <v>231</v>
      </c>
      <c r="B12" s="136"/>
      <c r="C12" s="60">
        <v>79632982</v>
      </c>
      <c r="D12" s="340"/>
      <c r="E12" s="60">
        <v>132206375</v>
      </c>
      <c r="F12" s="59">
        <v>152992671</v>
      </c>
      <c r="G12" s="59">
        <v>2092475</v>
      </c>
      <c r="H12" s="60">
        <v>5101169</v>
      </c>
      <c r="I12" s="60">
        <v>8663808</v>
      </c>
      <c r="J12" s="59">
        <v>15857452</v>
      </c>
      <c r="K12" s="59">
        <v>5205073</v>
      </c>
      <c r="L12" s="60">
        <v>8748689</v>
      </c>
      <c r="M12" s="60">
        <v>27470824</v>
      </c>
      <c r="N12" s="59">
        <v>41424586</v>
      </c>
      <c r="O12" s="59">
        <v>3821097</v>
      </c>
      <c r="P12" s="60">
        <v>9914057</v>
      </c>
      <c r="Q12" s="60">
        <v>7383062</v>
      </c>
      <c r="R12" s="59">
        <v>21118216</v>
      </c>
      <c r="S12" s="59">
        <v>12121865</v>
      </c>
      <c r="T12" s="60">
        <v>11976839</v>
      </c>
      <c r="U12" s="60">
        <v>22072376</v>
      </c>
      <c r="V12" s="59">
        <v>46171080</v>
      </c>
      <c r="W12" s="59">
        <v>124571334</v>
      </c>
      <c r="X12" s="60">
        <v>152992671</v>
      </c>
      <c r="Y12" s="59">
        <v>-28421337</v>
      </c>
      <c r="Z12" s="61">
        <v>-18.58</v>
      </c>
      <c r="AA12" s="62">
        <v>152992671</v>
      </c>
    </row>
    <row r="13" spans="1:27" ht="13.5">
      <c r="A13" s="361" t="s">
        <v>207</v>
      </c>
      <c r="B13" s="136"/>
      <c r="C13" s="275">
        <f>+C14</f>
        <v>152021788</v>
      </c>
      <c r="D13" s="341">
        <f aca="true" t="shared" si="4" ref="D13:AA13">+D14</f>
        <v>0</v>
      </c>
      <c r="E13" s="275">
        <f t="shared" si="4"/>
        <v>253971252</v>
      </c>
      <c r="F13" s="342">
        <f t="shared" si="4"/>
        <v>220057986</v>
      </c>
      <c r="G13" s="342">
        <f t="shared" si="4"/>
        <v>2006181</v>
      </c>
      <c r="H13" s="275">
        <f t="shared" si="4"/>
        <v>7316813</v>
      </c>
      <c r="I13" s="275">
        <f t="shared" si="4"/>
        <v>18752664</v>
      </c>
      <c r="J13" s="342">
        <f t="shared" si="4"/>
        <v>28075658</v>
      </c>
      <c r="K13" s="342">
        <f t="shared" si="4"/>
        <v>12924189</v>
      </c>
      <c r="L13" s="275">
        <f t="shared" si="4"/>
        <v>14058741</v>
      </c>
      <c r="M13" s="275">
        <f t="shared" si="4"/>
        <v>11023345</v>
      </c>
      <c r="N13" s="342">
        <f t="shared" si="4"/>
        <v>38006275</v>
      </c>
      <c r="O13" s="342">
        <f t="shared" si="4"/>
        <v>20785834</v>
      </c>
      <c r="P13" s="275">
        <f t="shared" si="4"/>
        <v>9185917</v>
      </c>
      <c r="Q13" s="275">
        <f t="shared" si="4"/>
        <v>13376889</v>
      </c>
      <c r="R13" s="342">
        <f t="shared" si="4"/>
        <v>43348640</v>
      </c>
      <c r="S13" s="342">
        <f t="shared" si="4"/>
        <v>12047603</v>
      </c>
      <c r="T13" s="275">
        <f t="shared" si="4"/>
        <v>21204940</v>
      </c>
      <c r="U13" s="275">
        <f t="shared" si="4"/>
        <v>38717288</v>
      </c>
      <c r="V13" s="342">
        <f t="shared" si="4"/>
        <v>71969831</v>
      </c>
      <c r="W13" s="342">
        <f t="shared" si="4"/>
        <v>181400404</v>
      </c>
      <c r="X13" s="275">
        <f t="shared" si="4"/>
        <v>220057986</v>
      </c>
      <c r="Y13" s="342">
        <f t="shared" si="4"/>
        <v>-38657582</v>
      </c>
      <c r="Z13" s="335">
        <f>+IF(X13&lt;&gt;0,+(Y13/X13)*100,0)</f>
        <v>-17.566998000245263</v>
      </c>
      <c r="AA13" s="273">
        <f t="shared" si="4"/>
        <v>220057986</v>
      </c>
    </row>
    <row r="14" spans="1:27" ht="13.5">
      <c r="A14" s="291" t="s">
        <v>232</v>
      </c>
      <c r="B14" s="136"/>
      <c r="C14" s="60">
        <v>152021788</v>
      </c>
      <c r="D14" s="340"/>
      <c r="E14" s="60">
        <v>253971252</v>
      </c>
      <c r="F14" s="59">
        <v>220057986</v>
      </c>
      <c r="G14" s="59">
        <v>2006181</v>
      </c>
      <c r="H14" s="60">
        <v>7316813</v>
      </c>
      <c r="I14" s="60">
        <v>18752664</v>
      </c>
      <c r="J14" s="59">
        <v>28075658</v>
      </c>
      <c r="K14" s="59">
        <v>12924189</v>
      </c>
      <c r="L14" s="60">
        <v>14058741</v>
      </c>
      <c r="M14" s="60">
        <v>11023345</v>
      </c>
      <c r="N14" s="59">
        <v>38006275</v>
      </c>
      <c r="O14" s="59">
        <v>20785834</v>
      </c>
      <c r="P14" s="60">
        <v>9185917</v>
      </c>
      <c r="Q14" s="60">
        <v>13376889</v>
      </c>
      <c r="R14" s="59">
        <v>43348640</v>
      </c>
      <c r="S14" s="59">
        <v>12047603</v>
      </c>
      <c r="T14" s="60">
        <v>21204940</v>
      </c>
      <c r="U14" s="60">
        <v>38717288</v>
      </c>
      <c r="V14" s="59">
        <v>71969831</v>
      </c>
      <c r="W14" s="59">
        <v>181400404</v>
      </c>
      <c r="X14" s="60">
        <v>220057986</v>
      </c>
      <c r="Y14" s="59">
        <v>-38657582</v>
      </c>
      <c r="Z14" s="61">
        <v>-17.57</v>
      </c>
      <c r="AA14" s="62">
        <v>220057986</v>
      </c>
    </row>
    <row r="15" spans="1:27" ht="13.5">
      <c r="A15" s="361" t="s">
        <v>208</v>
      </c>
      <c r="B15" s="136"/>
      <c r="C15" s="60">
        <f aca="true" t="shared" si="5" ref="C15:Y15">SUM(C16:C20)</f>
        <v>171081157</v>
      </c>
      <c r="D15" s="340">
        <f t="shared" si="5"/>
        <v>0</v>
      </c>
      <c r="E15" s="60">
        <f t="shared" si="5"/>
        <v>266886744</v>
      </c>
      <c r="F15" s="59">
        <f t="shared" si="5"/>
        <v>325482355</v>
      </c>
      <c r="G15" s="59">
        <f t="shared" si="5"/>
        <v>44909</v>
      </c>
      <c r="H15" s="60">
        <f t="shared" si="5"/>
        <v>21101354</v>
      </c>
      <c r="I15" s="60">
        <f t="shared" si="5"/>
        <v>14905297</v>
      </c>
      <c r="J15" s="59">
        <f t="shared" si="5"/>
        <v>36051560</v>
      </c>
      <c r="K15" s="59">
        <f t="shared" si="5"/>
        <v>25215544</v>
      </c>
      <c r="L15" s="60">
        <f t="shared" si="5"/>
        <v>35709863</v>
      </c>
      <c r="M15" s="60">
        <f t="shared" si="5"/>
        <v>55226402</v>
      </c>
      <c r="N15" s="59">
        <f t="shared" si="5"/>
        <v>100562220</v>
      </c>
      <c r="O15" s="59">
        <f t="shared" si="5"/>
        <v>5258423</v>
      </c>
      <c r="P15" s="60">
        <f t="shared" si="5"/>
        <v>13529957</v>
      </c>
      <c r="Q15" s="60">
        <f t="shared" si="5"/>
        <v>21695998</v>
      </c>
      <c r="R15" s="59">
        <f t="shared" si="5"/>
        <v>40484378</v>
      </c>
      <c r="S15" s="59">
        <f t="shared" si="5"/>
        <v>24056517</v>
      </c>
      <c r="T15" s="60">
        <f t="shared" si="5"/>
        <v>21323067</v>
      </c>
      <c r="U15" s="60">
        <f t="shared" si="5"/>
        <v>60084536</v>
      </c>
      <c r="V15" s="59">
        <f t="shared" si="5"/>
        <v>105464120</v>
      </c>
      <c r="W15" s="59">
        <f t="shared" si="5"/>
        <v>240603287</v>
      </c>
      <c r="X15" s="60">
        <f t="shared" si="5"/>
        <v>325482355</v>
      </c>
      <c r="Y15" s="59">
        <f t="shared" si="5"/>
        <v>-84879068</v>
      </c>
      <c r="Z15" s="61">
        <f>+IF(X15&lt;&gt;0,+(Y15/X15)*100,0)</f>
        <v>-26.07793224305508</v>
      </c>
      <c r="AA15" s="62">
        <f>SUM(AA16:AA20)</f>
        <v>325482355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>
        <v>170440848</v>
      </c>
      <c r="D17" s="340"/>
      <c r="E17" s="60">
        <v>220504744</v>
      </c>
      <c r="F17" s="59">
        <v>256819355</v>
      </c>
      <c r="G17" s="59">
        <v>44909</v>
      </c>
      <c r="H17" s="60">
        <v>21101354</v>
      </c>
      <c r="I17" s="60">
        <v>14905297</v>
      </c>
      <c r="J17" s="59">
        <v>36051560</v>
      </c>
      <c r="K17" s="59">
        <v>25215544</v>
      </c>
      <c r="L17" s="60">
        <v>25905011</v>
      </c>
      <c r="M17" s="60">
        <v>49441665</v>
      </c>
      <c r="N17" s="59">
        <v>100562220</v>
      </c>
      <c r="O17" s="59">
        <v>1612062</v>
      </c>
      <c r="P17" s="60">
        <v>10954410</v>
      </c>
      <c r="Q17" s="60">
        <v>16467981</v>
      </c>
      <c r="R17" s="59">
        <v>29034453</v>
      </c>
      <c r="S17" s="59">
        <v>16820739</v>
      </c>
      <c r="T17" s="60">
        <v>17174454</v>
      </c>
      <c r="U17" s="60">
        <v>40959861</v>
      </c>
      <c r="V17" s="59">
        <v>74955054</v>
      </c>
      <c r="W17" s="59">
        <v>240603287</v>
      </c>
      <c r="X17" s="60">
        <v>256819355</v>
      </c>
      <c r="Y17" s="59">
        <v>-16216068</v>
      </c>
      <c r="Z17" s="61">
        <v>-6.31</v>
      </c>
      <c r="AA17" s="62">
        <v>256819355</v>
      </c>
    </row>
    <row r="18" spans="1:27" ht="13.5">
      <c r="A18" s="291" t="s">
        <v>82</v>
      </c>
      <c r="B18" s="136"/>
      <c r="C18" s="60">
        <v>640309</v>
      </c>
      <c r="D18" s="340"/>
      <c r="E18" s="60">
        <v>46382000</v>
      </c>
      <c r="F18" s="59">
        <v>68663000</v>
      </c>
      <c r="G18" s="59"/>
      <c r="H18" s="60"/>
      <c r="I18" s="60"/>
      <c r="J18" s="59"/>
      <c r="K18" s="59"/>
      <c r="L18" s="60">
        <v>9804852</v>
      </c>
      <c r="M18" s="60">
        <v>5784737</v>
      </c>
      <c r="N18" s="59"/>
      <c r="O18" s="59">
        <v>3646361</v>
      </c>
      <c r="P18" s="60">
        <v>2575547</v>
      </c>
      <c r="Q18" s="60">
        <v>5228017</v>
      </c>
      <c r="R18" s="59">
        <v>11449925</v>
      </c>
      <c r="S18" s="59">
        <v>7235778</v>
      </c>
      <c r="T18" s="60">
        <v>4148613</v>
      </c>
      <c r="U18" s="60">
        <v>19124675</v>
      </c>
      <c r="V18" s="59">
        <v>30509066</v>
      </c>
      <c r="W18" s="59"/>
      <c r="X18" s="60">
        <v>68663000</v>
      </c>
      <c r="Y18" s="59">
        <v>-68663000</v>
      </c>
      <c r="Z18" s="61">
        <v>-100</v>
      </c>
      <c r="AA18" s="62">
        <v>68663000</v>
      </c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199696067</v>
      </c>
      <c r="D22" s="344">
        <f t="shared" si="6"/>
        <v>0</v>
      </c>
      <c r="E22" s="343">
        <f t="shared" si="6"/>
        <v>685092602</v>
      </c>
      <c r="F22" s="345">
        <f t="shared" si="6"/>
        <v>729479845</v>
      </c>
      <c r="G22" s="345">
        <f t="shared" si="6"/>
        <v>3592909</v>
      </c>
      <c r="H22" s="343">
        <f t="shared" si="6"/>
        <v>22395783</v>
      </c>
      <c r="I22" s="343">
        <f t="shared" si="6"/>
        <v>65201329</v>
      </c>
      <c r="J22" s="345">
        <f t="shared" si="6"/>
        <v>17850189</v>
      </c>
      <c r="K22" s="345">
        <f t="shared" si="6"/>
        <v>44395678</v>
      </c>
      <c r="L22" s="343">
        <f t="shared" si="6"/>
        <v>51309191</v>
      </c>
      <c r="M22" s="343">
        <f t="shared" si="6"/>
        <v>71130841</v>
      </c>
      <c r="N22" s="345">
        <f t="shared" si="6"/>
        <v>166399559</v>
      </c>
      <c r="O22" s="345">
        <f t="shared" si="6"/>
        <v>26486996</v>
      </c>
      <c r="P22" s="343">
        <f t="shared" si="6"/>
        <v>47659360</v>
      </c>
      <c r="Q22" s="343">
        <f t="shared" si="6"/>
        <v>70272025</v>
      </c>
      <c r="R22" s="345">
        <f t="shared" si="6"/>
        <v>143043156</v>
      </c>
      <c r="S22" s="345">
        <f t="shared" si="6"/>
        <v>56265126</v>
      </c>
      <c r="T22" s="343">
        <f t="shared" si="6"/>
        <v>61593918</v>
      </c>
      <c r="U22" s="343">
        <f t="shared" si="6"/>
        <v>97198598</v>
      </c>
      <c r="V22" s="345">
        <f t="shared" si="6"/>
        <v>213032180</v>
      </c>
      <c r="W22" s="345">
        <f t="shared" si="6"/>
        <v>102039244</v>
      </c>
      <c r="X22" s="343">
        <f t="shared" si="6"/>
        <v>729479845</v>
      </c>
      <c r="Y22" s="345">
        <f t="shared" si="6"/>
        <v>-627440601</v>
      </c>
      <c r="Z22" s="336">
        <f>+IF(X22&lt;&gt;0,+(Y22/X22)*100,0)</f>
        <v>-86.01205438376437</v>
      </c>
      <c r="AA22" s="350">
        <f>SUM(AA23:AA32)</f>
        <v>729479845</v>
      </c>
    </row>
    <row r="23" spans="1:27" ht="13.5">
      <c r="A23" s="361" t="s">
        <v>236</v>
      </c>
      <c r="B23" s="142"/>
      <c r="C23" s="60">
        <v>34262</v>
      </c>
      <c r="D23" s="340"/>
      <c r="E23" s="60">
        <v>18260000</v>
      </c>
      <c r="F23" s="59">
        <v>2476000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>
        <v>2023598</v>
      </c>
      <c r="V23" s="59"/>
      <c r="W23" s="59"/>
      <c r="X23" s="60">
        <v>2476000</v>
      </c>
      <c r="Y23" s="59">
        <v>-2476000</v>
      </c>
      <c r="Z23" s="61">
        <v>-100</v>
      </c>
      <c r="AA23" s="62">
        <v>2476000</v>
      </c>
    </row>
    <row r="24" spans="1:27" ht="13.5">
      <c r="A24" s="361" t="s">
        <v>237</v>
      </c>
      <c r="B24" s="142"/>
      <c r="C24" s="60">
        <v>76890933</v>
      </c>
      <c r="D24" s="340"/>
      <c r="E24" s="60">
        <v>96114103</v>
      </c>
      <c r="F24" s="59">
        <v>116108102</v>
      </c>
      <c r="G24" s="59">
        <v>2082500</v>
      </c>
      <c r="H24" s="60">
        <v>6588182</v>
      </c>
      <c r="I24" s="60">
        <v>9179507</v>
      </c>
      <c r="J24" s="59">
        <v>17850189</v>
      </c>
      <c r="K24" s="59">
        <v>10109568</v>
      </c>
      <c r="L24" s="60">
        <v>11418407</v>
      </c>
      <c r="M24" s="60">
        <v>17924332</v>
      </c>
      <c r="N24" s="59">
        <v>39452307</v>
      </c>
      <c r="O24" s="59">
        <v>47060</v>
      </c>
      <c r="P24" s="60">
        <v>10034922</v>
      </c>
      <c r="Q24" s="60">
        <v>11242445</v>
      </c>
      <c r="R24" s="59">
        <v>21324427</v>
      </c>
      <c r="S24" s="59">
        <v>7237269</v>
      </c>
      <c r="T24" s="60">
        <v>7844476</v>
      </c>
      <c r="U24" s="60">
        <v>8330576</v>
      </c>
      <c r="V24" s="59">
        <v>23412321</v>
      </c>
      <c r="W24" s="59">
        <v>102039244</v>
      </c>
      <c r="X24" s="60">
        <v>116108102</v>
      </c>
      <c r="Y24" s="59">
        <v>-14068858</v>
      </c>
      <c r="Z24" s="61">
        <v>-12.12</v>
      </c>
      <c r="AA24" s="62">
        <v>116108102</v>
      </c>
    </row>
    <row r="25" spans="1:27" ht="13.5">
      <c r="A25" s="361" t="s">
        <v>238</v>
      </c>
      <c r="B25" s="142"/>
      <c r="C25" s="60">
        <v>1216698</v>
      </c>
      <c r="D25" s="340"/>
      <c r="E25" s="60">
        <v>2059246</v>
      </c>
      <c r="F25" s="59">
        <v>2325033</v>
      </c>
      <c r="G25" s="59"/>
      <c r="H25" s="60">
        <v>1833</v>
      </c>
      <c r="I25" s="60">
        <v>397575</v>
      </c>
      <c r="J25" s="59"/>
      <c r="K25" s="59">
        <v>144858</v>
      </c>
      <c r="L25" s="60">
        <v>137492</v>
      </c>
      <c r="M25" s="60">
        <v>198672</v>
      </c>
      <c r="N25" s="59">
        <v>481022</v>
      </c>
      <c r="O25" s="59">
        <v>111109</v>
      </c>
      <c r="P25" s="60">
        <v>228014</v>
      </c>
      <c r="Q25" s="60">
        <v>99540</v>
      </c>
      <c r="R25" s="59">
        <v>438663</v>
      </c>
      <c r="S25" s="59">
        <v>273900</v>
      </c>
      <c r="T25" s="60">
        <v>180674</v>
      </c>
      <c r="U25" s="60">
        <v>371203</v>
      </c>
      <c r="V25" s="59">
        <v>825777</v>
      </c>
      <c r="W25" s="59"/>
      <c r="X25" s="60">
        <v>2325033</v>
      </c>
      <c r="Y25" s="59">
        <v>-2325033</v>
      </c>
      <c r="Z25" s="61">
        <v>-100</v>
      </c>
      <c r="AA25" s="62">
        <v>2325033</v>
      </c>
    </row>
    <row r="26" spans="1:27" ht="13.5">
      <c r="A26" s="361" t="s">
        <v>239</v>
      </c>
      <c r="B26" s="302"/>
      <c r="C26" s="362">
        <v>4520462</v>
      </c>
      <c r="D26" s="363"/>
      <c r="E26" s="362">
        <v>22504919</v>
      </c>
      <c r="F26" s="364">
        <v>6355470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>
        <v>22650</v>
      </c>
      <c r="Q26" s="362"/>
      <c r="R26" s="364"/>
      <c r="S26" s="364">
        <v>41915</v>
      </c>
      <c r="T26" s="362">
        <v>16001</v>
      </c>
      <c r="U26" s="362">
        <v>13720</v>
      </c>
      <c r="V26" s="364">
        <v>71636</v>
      </c>
      <c r="W26" s="364"/>
      <c r="X26" s="362">
        <v>6355470</v>
      </c>
      <c r="Y26" s="364">
        <v>-6355470</v>
      </c>
      <c r="Z26" s="365">
        <v>-100</v>
      </c>
      <c r="AA26" s="366">
        <v>6355470</v>
      </c>
    </row>
    <row r="27" spans="1:27" ht="13.5">
      <c r="A27" s="361" t="s">
        <v>240</v>
      </c>
      <c r="B27" s="147"/>
      <c r="C27" s="60">
        <v>5786</v>
      </c>
      <c r="D27" s="340"/>
      <c r="E27" s="60">
        <v>2000000</v>
      </c>
      <c r="F27" s="59">
        <v>2515000</v>
      </c>
      <c r="G27" s="59"/>
      <c r="H27" s="60"/>
      <c r="I27" s="60"/>
      <c r="J27" s="59"/>
      <c r="K27" s="59">
        <v>3000</v>
      </c>
      <c r="L27" s="60">
        <v>40950</v>
      </c>
      <c r="M27" s="60"/>
      <c r="N27" s="59"/>
      <c r="O27" s="59"/>
      <c r="P27" s="60"/>
      <c r="Q27" s="60">
        <v>4330</v>
      </c>
      <c r="R27" s="59"/>
      <c r="S27" s="59">
        <v>21901</v>
      </c>
      <c r="T27" s="60">
        <v>50151</v>
      </c>
      <c r="U27" s="60">
        <v>462508</v>
      </c>
      <c r="V27" s="59">
        <v>534560</v>
      </c>
      <c r="W27" s="59"/>
      <c r="X27" s="60">
        <v>2515000</v>
      </c>
      <c r="Y27" s="59">
        <v>-2515000</v>
      </c>
      <c r="Z27" s="61">
        <v>-100</v>
      </c>
      <c r="AA27" s="62">
        <v>2515000</v>
      </c>
    </row>
    <row r="28" spans="1:27" ht="13.5">
      <c r="A28" s="361" t="s">
        <v>241</v>
      </c>
      <c r="B28" s="147"/>
      <c r="C28" s="275">
        <v>5085000</v>
      </c>
      <c r="D28" s="341"/>
      <c r="E28" s="275">
        <v>5840000</v>
      </c>
      <c r="F28" s="342">
        <v>2090000</v>
      </c>
      <c r="G28" s="342"/>
      <c r="H28" s="275"/>
      <c r="I28" s="275"/>
      <c r="J28" s="342"/>
      <c r="K28" s="342">
        <v>24255</v>
      </c>
      <c r="L28" s="275"/>
      <c r="M28" s="275">
        <v>367946</v>
      </c>
      <c r="N28" s="342"/>
      <c r="O28" s="342"/>
      <c r="P28" s="275">
        <v>513111</v>
      </c>
      <c r="Q28" s="275">
        <v>52270</v>
      </c>
      <c r="R28" s="342"/>
      <c r="S28" s="342">
        <v>258965</v>
      </c>
      <c r="T28" s="275">
        <v>176983</v>
      </c>
      <c r="U28" s="275">
        <v>1017181</v>
      </c>
      <c r="V28" s="342">
        <v>1453129</v>
      </c>
      <c r="W28" s="342"/>
      <c r="X28" s="275">
        <v>2090000</v>
      </c>
      <c r="Y28" s="342">
        <v>-2090000</v>
      </c>
      <c r="Z28" s="335">
        <v>-100</v>
      </c>
      <c r="AA28" s="273">
        <v>2090000</v>
      </c>
    </row>
    <row r="29" spans="1:27" ht="13.5">
      <c r="A29" s="361" t="s">
        <v>242</v>
      </c>
      <c r="B29" s="147"/>
      <c r="C29" s="60">
        <v>88588899</v>
      </c>
      <c r="D29" s="340"/>
      <c r="E29" s="60">
        <v>504592681</v>
      </c>
      <c r="F29" s="59">
        <v>550300100</v>
      </c>
      <c r="G29" s="59"/>
      <c r="H29" s="60">
        <v>15724515</v>
      </c>
      <c r="I29" s="60">
        <v>55001601</v>
      </c>
      <c r="J29" s="59"/>
      <c r="K29" s="59">
        <v>34069782</v>
      </c>
      <c r="L29" s="60">
        <v>39556164</v>
      </c>
      <c r="M29" s="60">
        <v>52474557</v>
      </c>
      <c r="N29" s="59">
        <v>126100503</v>
      </c>
      <c r="O29" s="59">
        <v>26237279</v>
      </c>
      <c r="P29" s="60">
        <v>36732190</v>
      </c>
      <c r="Q29" s="60">
        <v>57900537</v>
      </c>
      <c r="R29" s="59">
        <v>120870006</v>
      </c>
      <c r="S29" s="59">
        <v>47227101</v>
      </c>
      <c r="T29" s="60">
        <v>52474557</v>
      </c>
      <c r="U29" s="60">
        <v>81696554</v>
      </c>
      <c r="V29" s="59">
        <v>181398212</v>
      </c>
      <c r="W29" s="59"/>
      <c r="X29" s="60">
        <v>550300100</v>
      </c>
      <c r="Y29" s="59">
        <v>-550300100</v>
      </c>
      <c r="Z29" s="61">
        <v>-100</v>
      </c>
      <c r="AA29" s="62">
        <v>550300100</v>
      </c>
    </row>
    <row r="30" spans="1:27" ht="13.5">
      <c r="A30" s="361" t="s">
        <v>243</v>
      </c>
      <c r="B30" s="136"/>
      <c r="C30" s="60">
        <v>13066533</v>
      </c>
      <c r="D30" s="340"/>
      <c r="E30" s="60">
        <v>12856056</v>
      </c>
      <c r="F30" s="59">
        <v>11028572</v>
      </c>
      <c r="G30" s="59">
        <v>1510706</v>
      </c>
      <c r="H30" s="60">
        <v>81253</v>
      </c>
      <c r="I30" s="60"/>
      <c r="J30" s="59"/>
      <c r="K30" s="59">
        <v>7747</v>
      </c>
      <c r="L30" s="60">
        <v>102678</v>
      </c>
      <c r="M30" s="60">
        <v>43404</v>
      </c>
      <c r="N30" s="59">
        <v>153829</v>
      </c>
      <c r="O30" s="59">
        <v>91548</v>
      </c>
      <c r="P30" s="60">
        <v>128473</v>
      </c>
      <c r="Q30" s="60">
        <v>190039</v>
      </c>
      <c r="R30" s="59">
        <v>410060</v>
      </c>
      <c r="S30" s="59">
        <v>246349</v>
      </c>
      <c r="T30" s="60">
        <v>87258</v>
      </c>
      <c r="U30" s="60">
        <v>1874055</v>
      </c>
      <c r="V30" s="59">
        <v>2207662</v>
      </c>
      <c r="W30" s="59"/>
      <c r="X30" s="60">
        <v>11028572</v>
      </c>
      <c r="Y30" s="59">
        <v>-11028572</v>
      </c>
      <c r="Z30" s="61">
        <v>-100</v>
      </c>
      <c r="AA30" s="62">
        <v>11028572</v>
      </c>
    </row>
    <row r="31" spans="1:27" ht="13.5">
      <c r="A31" s="361" t="s">
        <v>244</v>
      </c>
      <c r="B31" s="300"/>
      <c r="C31" s="60">
        <v>374658</v>
      </c>
      <c r="D31" s="340"/>
      <c r="E31" s="60">
        <v>76000</v>
      </c>
      <c r="F31" s="59">
        <v>176000</v>
      </c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>
        <v>66618</v>
      </c>
      <c r="R31" s="59"/>
      <c r="S31" s="59"/>
      <c r="T31" s="60"/>
      <c r="U31" s="60">
        <v>1864</v>
      </c>
      <c r="V31" s="59"/>
      <c r="W31" s="59"/>
      <c r="X31" s="60">
        <v>176000</v>
      </c>
      <c r="Y31" s="59">
        <v>-176000</v>
      </c>
      <c r="Z31" s="61">
        <v>-100</v>
      </c>
      <c r="AA31" s="62">
        <v>176000</v>
      </c>
    </row>
    <row r="32" spans="1:27" ht="13.5">
      <c r="A32" s="361" t="s">
        <v>93</v>
      </c>
      <c r="B32" s="136"/>
      <c r="C32" s="60">
        <v>9912836</v>
      </c>
      <c r="D32" s="340"/>
      <c r="E32" s="60">
        <v>20789597</v>
      </c>
      <c r="F32" s="59">
        <v>36105568</v>
      </c>
      <c r="G32" s="59">
        <v>-297</v>
      </c>
      <c r="H32" s="60"/>
      <c r="I32" s="60">
        <v>622646</v>
      </c>
      <c r="J32" s="59"/>
      <c r="K32" s="59">
        <v>36468</v>
      </c>
      <c r="L32" s="60">
        <v>53500</v>
      </c>
      <c r="M32" s="60">
        <v>121930</v>
      </c>
      <c r="N32" s="59">
        <v>211898</v>
      </c>
      <c r="O32" s="59"/>
      <c r="P32" s="60"/>
      <c r="Q32" s="60">
        <v>716246</v>
      </c>
      <c r="R32" s="59"/>
      <c r="S32" s="59">
        <v>957726</v>
      </c>
      <c r="T32" s="60">
        <v>763818</v>
      </c>
      <c r="U32" s="60">
        <v>1407339</v>
      </c>
      <c r="V32" s="59">
        <v>3128883</v>
      </c>
      <c r="W32" s="59"/>
      <c r="X32" s="60">
        <v>36105568</v>
      </c>
      <c r="Y32" s="59">
        <v>-36105568</v>
      </c>
      <c r="Z32" s="61">
        <v>-100</v>
      </c>
      <c r="AA32" s="62">
        <v>36105568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10842236</v>
      </c>
      <c r="D34" s="344">
        <f aca="true" t="shared" si="7" ref="D34:AA34">+D35</f>
        <v>0</v>
      </c>
      <c r="E34" s="343">
        <f t="shared" si="7"/>
        <v>7203650</v>
      </c>
      <c r="F34" s="345">
        <f t="shared" si="7"/>
        <v>7653997</v>
      </c>
      <c r="G34" s="345">
        <f t="shared" si="7"/>
        <v>46861</v>
      </c>
      <c r="H34" s="343">
        <f t="shared" si="7"/>
        <v>310594</v>
      </c>
      <c r="I34" s="343">
        <f t="shared" si="7"/>
        <v>519896</v>
      </c>
      <c r="J34" s="345">
        <f t="shared" si="7"/>
        <v>877351</v>
      </c>
      <c r="K34" s="345">
        <f t="shared" si="7"/>
        <v>852501</v>
      </c>
      <c r="L34" s="343">
        <f t="shared" si="7"/>
        <v>756412</v>
      </c>
      <c r="M34" s="343">
        <f t="shared" si="7"/>
        <v>671435</v>
      </c>
      <c r="N34" s="345">
        <f t="shared" si="7"/>
        <v>2280348</v>
      </c>
      <c r="O34" s="345">
        <f t="shared" si="7"/>
        <v>718455</v>
      </c>
      <c r="P34" s="343">
        <f t="shared" si="7"/>
        <v>567656</v>
      </c>
      <c r="Q34" s="343">
        <f t="shared" si="7"/>
        <v>707043</v>
      </c>
      <c r="R34" s="345">
        <f t="shared" si="7"/>
        <v>1993154</v>
      </c>
      <c r="S34" s="345">
        <f t="shared" si="7"/>
        <v>848385</v>
      </c>
      <c r="T34" s="343">
        <f t="shared" si="7"/>
        <v>1141638</v>
      </c>
      <c r="U34" s="343">
        <f t="shared" si="7"/>
        <v>442514</v>
      </c>
      <c r="V34" s="345">
        <f t="shared" si="7"/>
        <v>2432537</v>
      </c>
      <c r="W34" s="345">
        <f t="shared" si="7"/>
        <v>7583390</v>
      </c>
      <c r="X34" s="343">
        <f t="shared" si="7"/>
        <v>7653997</v>
      </c>
      <c r="Y34" s="345">
        <f t="shared" si="7"/>
        <v>-70607</v>
      </c>
      <c r="Z34" s="336">
        <f>+IF(X34&lt;&gt;0,+(Y34/X34)*100,0)</f>
        <v>-0.9224853367462778</v>
      </c>
      <c r="AA34" s="350">
        <f t="shared" si="7"/>
        <v>7653997</v>
      </c>
    </row>
    <row r="35" spans="1:27" ht="13.5">
      <c r="A35" s="361" t="s">
        <v>245</v>
      </c>
      <c r="B35" s="136"/>
      <c r="C35" s="54">
        <v>10842236</v>
      </c>
      <c r="D35" s="368"/>
      <c r="E35" s="54">
        <v>7203650</v>
      </c>
      <c r="F35" s="53">
        <v>7653997</v>
      </c>
      <c r="G35" s="53">
        <v>46861</v>
      </c>
      <c r="H35" s="54">
        <v>310594</v>
      </c>
      <c r="I35" s="54">
        <v>519896</v>
      </c>
      <c r="J35" s="53">
        <v>877351</v>
      </c>
      <c r="K35" s="53">
        <v>852501</v>
      </c>
      <c r="L35" s="54">
        <v>756412</v>
      </c>
      <c r="M35" s="54">
        <v>671435</v>
      </c>
      <c r="N35" s="53">
        <v>2280348</v>
      </c>
      <c r="O35" s="53">
        <v>718455</v>
      </c>
      <c r="P35" s="54">
        <v>567656</v>
      </c>
      <c r="Q35" s="54">
        <v>707043</v>
      </c>
      <c r="R35" s="53">
        <v>1993154</v>
      </c>
      <c r="S35" s="53">
        <v>848385</v>
      </c>
      <c r="T35" s="54">
        <v>1141638</v>
      </c>
      <c r="U35" s="54">
        <v>442514</v>
      </c>
      <c r="V35" s="53">
        <v>2432537</v>
      </c>
      <c r="W35" s="53">
        <v>7583390</v>
      </c>
      <c r="X35" s="54">
        <v>7653997</v>
      </c>
      <c r="Y35" s="53">
        <v>-70607</v>
      </c>
      <c r="Z35" s="94">
        <v>-0.92</v>
      </c>
      <c r="AA35" s="95">
        <v>7653997</v>
      </c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41742396</v>
      </c>
      <c r="D37" s="344">
        <f aca="true" t="shared" si="8" ref="D37:AA37">+D38</f>
        <v>0</v>
      </c>
      <c r="E37" s="343">
        <f t="shared" si="8"/>
        <v>37624677</v>
      </c>
      <c r="F37" s="345">
        <f t="shared" si="8"/>
        <v>23768098</v>
      </c>
      <c r="G37" s="345">
        <f t="shared" si="8"/>
        <v>0</v>
      </c>
      <c r="H37" s="343">
        <f t="shared" si="8"/>
        <v>225153</v>
      </c>
      <c r="I37" s="343">
        <f t="shared" si="8"/>
        <v>381104</v>
      </c>
      <c r="J37" s="345">
        <f t="shared" si="8"/>
        <v>0</v>
      </c>
      <c r="K37" s="345">
        <f t="shared" si="8"/>
        <v>430162</v>
      </c>
      <c r="L37" s="343">
        <f t="shared" si="8"/>
        <v>7062643</v>
      </c>
      <c r="M37" s="343">
        <f t="shared" si="8"/>
        <v>700297</v>
      </c>
      <c r="N37" s="345">
        <f t="shared" si="8"/>
        <v>8193102</v>
      </c>
      <c r="O37" s="345">
        <f t="shared" si="8"/>
        <v>-3359</v>
      </c>
      <c r="P37" s="343">
        <f t="shared" si="8"/>
        <v>1724782</v>
      </c>
      <c r="Q37" s="343">
        <f t="shared" si="8"/>
        <v>406039</v>
      </c>
      <c r="R37" s="345">
        <f t="shared" si="8"/>
        <v>2127462</v>
      </c>
      <c r="S37" s="345">
        <f t="shared" si="8"/>
        <v>547090</v>
      </c>
      <c r="T37" s="343">
        <f t="shared" si="8"/>
        <v>739950</v>
      </c>
      <c r="U37" s="343">
        <f t="shared" si="8"/>
        <v>3605801</v>
      </c>
      <c r="V37" s="345">
        <f t="shared" si="8"/>
        <v>4892841</v>
      </c>
      <c r="W37" s="345">
        <f t="shared" si="8"/>
        <v>0</v>
      </c>
      <c r="X37" s="343">
        <f t="shared" si="8"/>
        <v>23768098</v>
      </c>
      <c r="Y37" s="345">
        <f t="shared" si="8"/>
        <v>-23768098</v>
      </c>
      <c r="Z37" s="336">
        <f>+IF(X37&lt;&gt;0,+(Y37/X37)*100,0)</f>
        <v>-100</v>
      </c>
      <c r="AA37" s="350">
        <f t="shared" si="8"/>
        <v>23768098</v>
      </c>
    </row>
    <row r="38" spans="1:27" ht="13.5">
      <c r="A38" s="361" t="s">
        <v>212</v>
      </c>
      <c r="B38" s="142"/>
      <c r="C38" s="60">
        <v>41742396</v>
      </c>
      <c r="D38" s="340"/>
      <c r="E38" s="60">
        <v>37624677</v>
      </c>
      <c r="F38" s="59">
        <v>23768098</v>
      </c>
      <c r="G38" s="59"/>
      <c r="H38" s="60">
        <v>225153</v>
      </c>
      <c r="I38" s="60">
        <v>381104</v>
      </c>
      <c r="J38" s="59"/>
      <c r="K38" s="59">
        <v>430162</v>
      </c>
      <c r="L38" s="60">
        <v>7062643</v>
      </c>
      <c r="M38" s="60">
        <v>700297</v>
      </c>
      <c r="N38" s="59">
        <v>8193102</v>
      </c>
      <c r="O38" s="59">
        <v>-3359</v>
      </c>
      <c r="P38" s="60">
        <v>1724782</v>
      </c>
      <c r="Q38" s="60">
        <v>406039</v>
      </c>
      <c r="R38" s="59">
        <v>2127462</v>
      </c>
      <c r="S38" s="59">
        <v>547090</v>
      </c>
      <c r="T38" s="60">
        <v>739950</v>
      </c>
      <c r="U38" s="60">
        <v>3605801</v>
      </c>
      <c r="V38" s="59">
        <v>4892841</v>
      </c>
      <c r="W38" s="59"/>
      <c r="X38" s="60">
        <v>23768098</v>
      </c>
      <c r="Y38" s="59">
        <v>-23768098</v>
      </c>
      <c r="Z38" s="61">
        <v>-100</v>
      </c>
      <c r="AA38" s="62">
        <v>23768098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492299184</v>
      </c>
      <c r="D40" s="344">
        <f t="shared" si="9"/>
        <v>0</v>
      </c>
      <c r="E40" s="343">
        <f t="shared" si="9"/>
        <v>726927486</v>
      </c>
      <c r="F40" s="345">
        <f t="shared" si="9"/>
        <v>682607826</v>
      </c>
      <c r="G40" s="345">
        <f t="shared" si="9"/>
        <v>190817</v>
      </c>
      <c r="H40" s="343">
        <f t="shared" si="9"/>
        <v>13356433</v>
      </c>
      <c r="I40" s="343">
        <f t="shared" si="9"/>
        <v>9364599</v>
      </c>
      <c r="J40" s="345">
        <f t="shared" si="9"/>
        <v>22914796</v>
      </c>
      <c r="K40" s="345">
        <f t="shared" si="9"/>
        <v>33879395</v>
      </c>
      <c r="L40" s="343">
        <f t="shared" si="9"/>
        <v>33514775</v>
      </c>
      <c r="M40" s="343">
        <f t="shared" si="9"/>
        <v>61392570</v>
      </c>
      <c r="N40" s="345">
        <f t="shared" si="9"/>
        <v>128786740</v>
      </c>
      <c r="O40" s="345">
        <f t="shared" si="9"/>
        <v>47333510</v>
      </c>
      <c r="P40" s="343">
        <f t="shared" si="9"/>
        <v>35860235</v>
      </c>
      <c r="Q40" s="343">
        <f t="shared" si="9"/>
        <v>42853970</v>
      </c>
      <c r="R40" s="345">
        <f t="shared" si="9"/>
        <v>119894639</v>
      </c>
      <c r="S40" s="345">
        <f t="shared" si="9"/>
        <v>22135378</v>
      </c>
      <c r="T40" s="343">
        <f t="shared" si="9"/>
        <v>119936900</v>
      </c>
      <c r="U40" s="343">
        <f t="shared" si="9"/>
        <v>142281794</v>
      </c>
      <c r="V40" s="345">
        <f t="shared" si="9"/>
        <v>284254072</v>
      </c>
      <c r="W40" s="345">
        <f t="shared" si="9"/>
        <v>526696646</v>
      </c>
      <c r="X40" s="343">
        <f t="shared" si="9"/>
        <v>682607826</v>
      </c>
      <c r="Y40" s="345">
        <f t="shared" si="9"/>
        <v>-155911180</v>
      </c>
      <c r="Z40" s="336">
        <f>+IF(X40&lt;&gt;0,+(Y40/X40)*100,0)</f>
        <v>-22.840520436693616</v>
      </c>
      <c r="AA40" s="350">
        <f>SUM(AA41:AA49)</f>
        <v>682607826</v>
      </c>
    </row>
    <row r="41" spans="1:27" ht="13.5">
      <c r="A41" s="361" t="s">
        <v>247</v>
      </c>
      <c r="B41" s="142"/>
      <c r="C41" s="362">
        <v>39849553</v>
      </c>
      <c r="D41" s="363"/>
      <c r="E41" s="362">
        <v>21500000</v>
      </c>
      <c r="F41" s="364">
        <v>41818964</v>
      </c>
      <c r="G41" s="364"/>
      <c r="H41" s="362"/>
      <c r="I41" s="362"/>
      <c r="J41" s="364"/>
      <c r="K41" s="364">
        <v>86137</v>
      </c>
      <c r="L41" s="362">
        <v>304498</v>
      </c>
      <c r="M41" s="362">
        <v>1471734</v>
      </c>
      <c r="N41" s="364">
        <v>1862369</v>
      </c>
      <c r="O41" s="364"/>
      <c r="P41" s="362"/>
      <c r="Q41" s="362">
        <v>6055076</v>
      </c>
      <c r="R41" s="364"/>
      <c r="S41" s="364">
        <v>5348535</v>
      </c>
      <c r="T41" s="362">
        <v>7362302</v>
      </c>
      <c r="U41" s="362">
        <v>14580395</v>
      </c>
      <c r="V41" s="364">
        <v>27291232</v>
      </c>
      <c r="W41" s="364"/>
      <c r="X41" s="362">
        <v>41818964</v>
      </c>
      <c r="Y41" s="364">
        <v>-41818964</v>
      </c>
      <c r="Z41" s="365">
        <v>-100</v>
      </c>
      <c r="AA41" s="366">
        <v>41818964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225419363</v>
      </c>
      <c r="D43" s="369"/>
      <c r="E43" s="305">
        <v>289734638</v>
      </c>
      <c r="F43" s="370">
        <v>283022281</v>
      </c>
      <c r="G43" s="370">
        <v>67797</v>
      </c>
      <c r="H43" s="305">
        <v>5340450</v>
      </c>
      <c r="I43" s="305">
        <v>5691230</v>
      </c>
      <c r="J43" s="370">
        <v>11099477</v>
      </c>
      <c r="K43" s="370">
        <v>16184318</v>
      </c>
      <c r="L43" s="305">
        <v>20656805</v>
      </c>
      <c r="M43" s="305">
        <v>34373506</v>
      </c>
      <c r="N43" s="370">
        <v>71214629</v>
      </c>
      <c r="O43" s="370">
        <v>39617759</v>
      </c>
      <c r="P43" s="305">
        <v>11431506</v>
      </c>
      <c r="Q43" s="305">
        <v>7441253</v>
      </c>
      <c r="R43" s="370">
        <v>58490518</v>
      </c>
      <c r="S43" s="370">
        <v>2789745</v>
      </c>
      <c r="T43" s="305">
        <v>40059508</v>
      </c>
      <c r="U43" s="305">
        <v>26436649</v>
      </c>
      <c r="V43" s="370">
        <v>69285902</v>
      </c>
      <c r="W43" s="370">
        <v>210090526</v>
      </c>
      <c r="X43" s="305">
        <v>283022281</v>
      </c>
      <c r="Y43" s="370">
        <v>-72931755</v>
      </c>
      <c r="Z43" s="371">
        <v>-25.77</v>
      </c>
      <c r="AA43" s="303">
        <v>283022281</v>
      </c>
    </row>
    <row r="44" spans="1:27" ht="13.5">
      <c r="A44" s="361" t="s">
        <v>250</v>
      </c>
      <c r="B44" s="136"/>
      <c r="C44" s="60">
        <v>121723400</v>
      </c>
      <c r="D44" s="368"/>
      <c r="E44" s="54">
        <v>125674068</v>
      </c>
      <c r="F44" s="53">
        <v>122884779</v>
      </c>
      <c r="G44" s="53">
        <v>67581</v>
      </c>
      <c r="H44" s="54">
        <v>959627</v>
      </c>
      <c r="I44" s="54">
        <v>1070444</v>
      </c>
      <c r="J44" s="53">
        <v>2097652</v>
      </c>
      <c r="K44" s="53">
        <v>8157540</v>
      </c>
      <c r="L44" s="54">
        <v>5834490</v>
      </c>
      <c r="M44" s="54">
        <v>9654070</v>
      </c>
      <c r="N44" s="53">
        <v>23646100</v>
      </c>
      <c r="O44" s="53">
        <v>7055408</v>
      </c>
      <c r="P44" s="54">
        <v>6889337</v>
      </c>
      <c r="Q44" s="54">
        <v>11667588</v>
      </c>
      <c r="R44" s="53">
        <v>25612333</v>
      </c>
      <c r="S44" s="53">
        <v>5801428</v>
      </c>
      <c r="T44" s="54">
        <v>26054912</v>
      </c>
      <c r="U44" s="54">
        <v>35037037</v>
      </c>
      <c r="V44" s="53">
        <v>66893377</v>
      </c>
      <c r="W44" s="53">
        <v>118249462</v>
      </c>
      <c r="X44" s="54">
        <v>122884779</v>
      </c>
      <c r="Y44" s="53">
        <v>-4635317</v>
      </c>
      <c r="Z44" s="94">
        <v>-3.77</v>
      </c>
      <c r="AA44" s="95">
        <v>122884779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105282868</v>
      </c>
      <c r="D48" s="368"/>
      <c r="E48" s="54">
        <v>289818780</v>
      </c>
      <c r="F48" s="53">
        <v>234681802</v>
      </c>
      <c r="G48" s="53">
        <v>58386</v>
      </c>
      <c r="H48" s="54">
        <v>7056356</v>
      </c>
      <c r="I48" s="54">
        <v>2602925</v>
      </c>
      <c r="J48" s="53">
        <v>9717667</v>
      </c>
      <c r="K48" s="53">
        <v>9451400</v>
      </c>
      <c r="L48" s="54">
        <v>6718982</v>
      </c>
      <c r="M48" s="54">
        <v>15893260</v>
      </c>
      <c r="N48" s="53">
        <v>32063642</v>
      </c>
      <c r="O48" s="53">
        <v>660343</v>
      </c>
      <c r="P48" s="54">
        <v>17441392</v>
      </c>
      <c r="Q48" s="54">
        <v>17690053</v>
      </c>
      <c r="R48" s="53">
        <v>35791788</v>
      </c>
      <c r="S48" s="53">
        <v>8095670</v>
      </c>
      <c r="T48" s="54">
        <v>46460178</v>
      </c>
      <c r="U48" s="54">
        <v>66227713</v>
      </c>
      <c r="V48" s="53">
        <v>120783561</v>
      </c>
      <c r="W48" s="53">
        <v>198356658</v>
      </c>
      <c r="X48" s="54">
        <v>234681802</v>
      </c>
      <c r="Y48" s="53">
        <v>-36325144</v>
      </c>
      <c r="Z48" s="94">
        <v>-15.48</v>
      </c>
      <c r="AA48" s="95">
        <v>234681802</v>
      </c>
    </row>
    <row r="49" spans="1:27" ht="13.5">
      <c r="A49" s="361" t="s">
        <v>93</v>
      </c>
      <c r="B49" s="136"/>
      <c r="C49" s="54">
        <v>24000</v>
      </c>
      <c r="D49" s="368"/>
      <c r="E49" s="54">
        <v>200000</v>
      </c>
      <c r="F49" s="53">
        <v>200000</v>
      </c>
      <c r="G49" s="53">
        <v>-2947</v>
      </c>
      <c r="H49" s="54"/>
      <c r="I49" s="54"/>
      <c r="J49" s="53"/>
      <c r="K49" s="53"/>
      <c r="L49" s="54"/>
      <c r="M49" s="54"/>
      <c r="N49" s="53"/>
      <c r="O49" s="53"/>
      <c r="P49" s="54">
        <v>98000</v>
      </c>
      <c r="Q49" s="54"/>
      <c r="R49" s="53"/>
      <c r="S49" s="53">
        <v>100000</v>
      </c>
      <c r="T49" s="54"/>
      <c r="U49" s="54"/>
      <c r="V49" s="53"/>
      <c r="W49" s="53"/>
      <c r="X49" s="54">
        <v>200000</v>
      </c>
      <c r="Y49" s="53">
        <v>-200000</v>
      </c>
      <c r="Z49" s="94">
        <v>-100</v>
      </c>
      <c r="AA49" s="95">
        <v>200000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2135965620</v>
      </c>
      <c r="D60" s="346">
        <f t="shared" si="14"/>
        <v>0</v>
      </c>
      <c r="E60" s="219">
        <f t="shared" si="14"/>
        <v>3291293338</v>
      </c>
      <c r="F60" s="264">
        <f t="shared" si="14"/>
        <v>3376608547</v>
      </c>
      <c r="G60" s="264">
        <f t="shared" si="14"/>
        <v>20471306</v>
      </c>
      <c r="H60" s="219">
        <f t="shared" si="14"/>
        <v>136357954</v>
      </c>
      <c r="I60" s="219">
        <f t="shared" si="14"/>
        <v>206312406</v>
      </c>
      <c r="J60" s="264">
        <f t="shared" si="14"/>
        <v>289198524</v>
      </c>
      <c r="K60" s="264">
        <f t="shared" si="14"/>
        <v>218610357</v>
      </c>
      <c r="L60" s="219">
        <f t="shared" si="14"/>
        <v>238037160</v>
      </c>
      <c r="M60" s="219">
        <f t="shared" si="14"/>
        <v>355083669</v>
      </c>
      <c r="N60" s="264">
        <f t="shared" si="14"/>
        <v>795705446</v>
      </c>
      <c r="O60" s="264">
        <f t="shared" si="14"/>
        <v>130252830</v>
      </c>
      <c r="P60" s="219">
        <f t="shared" si="14"/>
        <v>183939857</v>
      </c>
      <c r="Q60" s="219">
        <f t="shared" si="14"/>
        <v>246394070</v>
      </c>
      <c r="R60" s="264">
        <f t="shared" si="14"/>
        <v>553058456</v>
      </c>
      <c r="S60" s="264">
        <f t="shared" si="14"/>
        <v>209706771</v>
      </c>
      <c r="T60" s="219">
        <f t="shared" si="14"/>
        <v>371842518</v>
      </c>
      <c r="U60" s="219">
        <f t="shared" si="14"/>
        <v>549628292</v>
      </c>
      <c r="V60" s="264">
        <f t="shared" si="14"/>
        <v>1129052119</v>
      </c>
      <c r="W60" s="264">
        <f t="shared" si="14"/>
        <v>2242402708</v>
      </c>
      <c r="X60" s="219">
        <f t="shared" si="14"/>
        <v>3376608547</v>
      </c>
      <c r="Y60" s="264">
        <f t="shared" si="14"/>
        <v>-1134205839</v>
      </c>
      <c r="Z60" s="337">
        <f>+IF(X60&lt;&gt;0,+(Y60/X60)*100,0)</f>
        <v>-33.59008967763535</v>
      </c>
      <c r="AA60" s="232">
        <f>+AA57+AA54+AA51+AA40+AA37+AA34+AA22+AA5</f>
        <v>3376608547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1399874521</v>
      </c>
      <c r="D5" s="357">
        <f t="shared" si="0"/>
        <v>0</v>
      </c>
      <c r="E5" s="356">
        <f t="shared" si="0"/>
        <v>1973093194</v>
      </c>
      <c r="F5" s="358">
        <f t="shared" si="0"/>
        <v>1629220075</v>
      </c>
      <c r="G5" s="358">
        <f t="shared" si="0"/>
        <v>32844362</v>
      </c>
      <c r="H5" s="356">
        <f t="shared" si="0"/>
        <v>91589957</v>
      </c>
      <c r="I5" s="356">
        <f t="shared" si="0"/>
        <v>94883230</v>
      </c>
      <c r="J5" s="358">
        <f t="shared" si="0"/>
        <v>218706774</v>
      </c>
      <c r="K5" s="358">
        <f t="shared" si="0"/>
        <v>104795427</v>
      </c>
      <c r="L5" s="356">
        <f t="shared" si="0"/>
        <v>93995435</v>
      </c>
      <c r="M5" s="356">
        <f t="shared" si="0"/>
        <v>126284771</v>
      </c>
      <c r="N5" s="358">
        <f t="shared" si="0"/>
        <v>325045256</v>
      </c>
      <c r="O5" s="358">
        <f t="shared" si="0"/>
        <v>51398240</v>
      </c>
      <c r="P5" s="356">
        <f t="shared" si="0"/>
        <v>93263208</v>
      </c>
      <c r="Q5" s="356">
        <f t="shared" si="0"/>
        <v>129381461</v>
      </c>
      <c r="R5" s="358">
        <f t="shared" si="0"/>
        <v>274042909</v>
      </c>
      <c r="S5" s="358">
        <f t="shared" si="0"/>
        <v>138648495</v>
      </c>
      <c r="T5" s="356">
        <f t="shared" si="0"/>
        <v>188459985</v>
      </c>
      <c r="U5" s="356">
        <f t="shared" si="0"/>
        <v>236959167</v>
      </c>
      <c r="V5" s="358">
        <f t="shared" si="0"/>
        <v>564065769</v>
      </c>
      <c r="W5" s="358">
        <f t="shared" si="0"/>
        <v>1377136349</v>
      </c>
      <c r="X5" s="356">
        <f t="shared" si="0"/>
        <v>1629220075</v>
      </c>
      <c r="Y5" s="358">
        <f t="shared" si="0"/>
        <v>-252083726</v>
      </c>
      <c r="Z5" s="359">
        <f>+IF(X5&lt;&gt;0,+(Y5/X5)*100,0)</f>
        <v>-15.472662648107868</v>
      </c>
      <c r="AA5" s="360">
        <f>+AA6+AA8+AA11+AA13+AA15</f>
        <v>1629220075</v>
      </c>
    </row>
    <row r="6" spans="1:27" ht="13.5">
      <c r="A6" s="361" t="s">
        <v>204</v>
      </c>
      <c r="B6" s="142"/>
      <c r="C6" s="60">
        <f>+C7</f>
        <v>218797863</v>
      </c>
      <c r="D6" s="340">
        <f aca="true" t="shared" si="1" ref="D6:AA6">+D7</f>
        <v>0</v>
      </c>
      <c r="E6" s="60">
        <f t="shared" si="1"/>
        <v>780435509</v>
      </c>
      <c r="F6" s="59">
        <f t="shared" si="1"/>
        <v>413219737</v>
      </c>
      <c r="G6" s="59">
        <f t="shared" si="1"/>
        <v>1412333</v>
      </c>
      <c r="H6" s="60">
        <f t="shared" si="1"/>
        <v>32123465</v>
      </c>
      <c r="I6" s="60">
        <f t="shared" si="1"/>
        <v>18340825</v>
      </c>
      <c r="J6" s="59">
        <f t="shared" si="1"/>
        <v>51876623</v>
      </c>
      <c r="K6" s="59">
        <f t="shared" si="1"/>
        <v>25847718</v>
      </c>
      <c r="L6" s="60">
        <f t="shared" si="1"/>
        <v>20280184</v>
      </c>
      <c r="M6" s="60">
        <f t="shared" si="1"/>
        <v>27051054</v>
      </c>
      <c r="N6" s="59">
        <f t="shared" si="1"/>
        <v>73178956</v>
      </c>
      <c r="O6" s="59">
        <f t="shared" si="1"/>
        <v>3038526</v>
      </c>
      <c r="P6" s="60">
        <f t="shared" si="1"/>
        <v>17546594</v>
      </c>
      <c r="Q6" s="60">
        <f t="shared" si="1"/>
        <v>32478111</v>
      </c>
      <c r="R6" s="59">
        <f t="shared" si="1"/>
        <v>53063231</v>
      </c>
      <c r="S6" s="59">
        <f t="shared" si="1"/>
        <v>34977436</v>
      </c>
      <c r="T6" s="60">
        <f t="shared" si="1"/>
        <v>51764226</v>
      </c>
      <c r="U6" s="60">
        <f t="shared" si="1"/>
        <v>44630833</v>
      </c>
      <c r="V6" s="59">
        <f t="shared" si="1"/>
        <v>131372495</v>
      </c>
      <c r="W6" s="59">
        <f t="shared" si="1"/>
        <v>309491305</v>
      </c>
      <c r="X6" s="60">
        <f t="shared" si="1"/>
        <v>413219737</v>
      </c>
      <c r="Y6" s="59">
        <f t="shared" si="1"/>
        <v>-103728432</v>
      </c>
      <c r="Z6" s="61">
        <f>+IF(X6&lt;&gt;0,+(Y6/X6)*100,0)</f>
        <v>-25.102487299632543</v>
      </c>
      <c r="AA6" s="62">
        <f t="shared" si="1"/>
        <v>413219737</v>
      </c>
    </row>
    <row r="7" spans="1:27" ht="13.5">
      <c r="A7" s="291" t="s">
        <v>228</v>
      </c>
      <c r="B7" s="142"/>
      <c r="C7" s="60">
        <v>218797863</v>
      </c>
      <c r="D7" s="340"/>
      <c r="E7" s="60">
        <v>780435509</v>
      </c>
      <c r="F7" s="59">
        <v>413219737</v>
      </c>
      <c r="G7" s="59">
        <v>1412333</v>
      </c>
      <c r="H7" s="60">
        <v>32123465</v>
      </c>
      <c r="I7" s="60">
        <v>18340825</v>
      </c>
      <c r="J7" s="59">
        <v>51876623</v>
      </c>
      <c r="K7" s="59">
        <v>25847718</v>
      </c>
      <c r="L7" s="60">
        <v>20280184</v>
      </c>
      <c r="M7" s="60">
        <v>27051054</v>
      </c>
      <c r="N7" s="59">
        <v>73178956</v>
      </c>
      <c r="O7" s="59">
        <v>3038526</v>
      </c>
      <c r="P7" s="60">
        <v>17546594</v>
      </c>
      <c r="Q7" s="60">
        <v>32478111</v>
      </c>
      <c r="R7" s="59">
        <v>53063231</v>
      </c>
      <c r="S7" s="59">
        <v>34977436</v>
      </c>
      <c r="T7" s="60">
        <v>51764226</v>
      </c>
      <c r="U7" s="60">
        <v>44630833</v>
      </c>
      <c r="V7" s="59">
        <v>131372495</v>
      </c>
      <c r="W7" s="59">
        <v>309491305</v>
      </c>
      <c r="X7" s="60">
        <v>413219737</v>
      </c>
      <c r="Y7" s="59">
        <v>-103728432</v>
      </c>
      <c r="Z7" s="61">
        <v>-25.1</v>
      </c>
      <c r="AA7" s="62">
        <v>413219737</v>
      </c>
    </row>
    <row r="8" spans="1:27" ht="13.5">
      <c r="A8" s="361" t="s">
        <v>205</v>
      </c>
      <c r="B8" s="142"/>
      <c r="C8" s="60">
        <f aca="true" t="shared" si="2" ref="C8:Y8">SUM(C9:C10)</f>
        <v>423719555</v>
      </c>
      <c r="D8" s="340">
        <f t="shared" si="2"/>
        <v>0</v>
      </c>
      <c r="E8" s="60">
        <f t="shared" si="2"/>
        <v>426924535</v>
      </c>
      <c r="F8" s="59">
        <f t="shared" si="2"/>
        <v>449901697</v>
      </c>
      <c r="G8" s="59">
        <f t="shared" si="2"/>
        <v>12517192</v>
      </c>
      <c r="H8" s="60">
        <f t="shared" si="2"/>
        <v>31139450</v>
      </c>
      <c r="I8" s="60">
        <f t="shared" si="2"/>
        <v>33445653</v>
      </c>
      <c r="J8" s="59">
        <f t="shared" si="2"/>
        <v>77062731</v>
      </c>
      <c r="K8" s="59">
        <f t="shared" si="2"/>
        <v>37778546</v>
      </c>
      <c r="L8" s="60">
        <f t="shared" si="2"/>
        <v>28265048</v>
      </c>
      <c r="M8" s="60">
        <f t="shared" si="2"/>
        <v>22765522</v>
      </c>
      <c r="N8" s="59">
        <f t="shared" si="2"/>
        <v>88778739</v>
      </c>
      <c r="O8" s="59">
        <f t="shared" si="2"/>
        <v>42837330</v>
      </c>
      <c r="P8" s="60">
        <f t="shared" si="2"/>
        <v>35160239</v>
      </c>
      <c r="Q8" s="60">
        <f t="shared" si="2"/>
        <v>36225850</v>
      </c>
      <c r="R8" s="59">
        <f t="shared" si="2"/>
        <v>114223419</v>
      </c>
      <c r="S8" s="59">
        <f t="shared" si="2"/>
        <v>26616640</v>
      </c>
      <c r="T8" s="60">
        <f t="shared" si="2"/>
        <v>52384665</v>
      </c>
      <c r="U8" s="60">
        <f t="shared" si="2"/>
        <v>65724259</v>
      </c>
      <c r="V8" s="59">
        <f t="shared" si="2"/>
        <v>144723686</v>
      </c>
      <c r="W8" s="59">
        <f t="shared" si="2"/>
        <v>424788575</v>
      </c>
      <c r="X8" s="60">
        <f t="shared" si="2"/>
        <v>449901697</v>
      </c>
      <c r="Y8" s="59">
        <f t="shared" si="2"/>
        <v>-25113122</v>
      </c>
      <c r="Z8" s="61">
        <f>+IF(X8&lt;&gt;0,+(Y8/X8)*100,0)</f>
        <v>-5.5819131529081565</v>
      </c>
      <c r="AA8" s="62">
        <f>SUM(AA9:AA10)</f>
        <v>449901697</v>
      </c>
    </row>
    <row r="9" spans="1:27" ht="13.5">
      <c r="A9" s="291" t="s">
        <v>229</v>
      </c>
      <c r="B9" s="142"/>
      <c r="C9" s="60">
        <v>423585030</v>
      </c>
      <c r="D9" s="340"/>
      <c r="E9" s="60">
        <v>426924535</v>
      </c>
      <c r="F9" s="59">
        <v>449826697</v>
      </c>
      <c r="G9" s="59">
        <v>12517192</v>
      </c>
      <c r="H9" s="60">
        <v>31139450</v>
      </c>
      <c r="I9" s="60">
        <v>33406089</v>
      </c>
      <c r="J9" s="59">
        <v>77062731</v>
      </c>
      <c r="K9" s="59">
        <v>37750401</v>
      </c>
      <c r="L9" s="60">
        <v>28262816</v>
      </c>
      <c r="M9" s="60">
        <v>22765522</v>
      </c>
      <c r="N9" s="59">
        <v>88778739</v>
      </c>
      <c r="O9" s="59">
        <v>42837330</v>
      </c>
      <c r="P9" s="60">
        <v>35160239</v>
      </c>
      <c r="Q9" s="60">
        <v>36225850</v>
      </c>
      <c r="R9" s="59">
        <v>114223419</v>
      </c>
      <c r="S9" s="59">
        <v>26616640</v>
      </c>
      <c r="T9" s="60">
        <v>52382787</v>
      </c>
      <c r="U9" s="60">
        <v>65724259</v>
      </c>
      <c r="V9" s="59">
        <v>144723686</v>
      </c>
      <c r="W9" s="59">
        <v>424788575</v>
      </c>
      <c r="X9" s="60">
        <v>449826697</v>
      </c>
      <c r="Y9" s="59">
        <v>-25038122</v>
      </c>
      <c r="Z9" s="61">
        <v>-5.57</v>
      </c>
      <c r="AA9" s="62">
        <v>449826697</v>
      </c>
    </row>
    <row r="10" spans="1:27" ht="13.5">
      <c r="A10" s="291" t="s">
        <v>230</v>
      </c>
      <c r="B10" s="142"/>
      <c r="C10" s="60">
        <v>134525</v>
      </c>
      <c r="D10" s="340"/>
      <c r="E10" s="60"/>
      <c r="F10" s="59">
        <v>75000</v>
      </c>
      <c r="G10" s="59"/>
      <c r="H10" s="60"/>
      <c r="I10" s="60">
        <v>39564</v>
      </c>
      <c r="J10" s="59"/>
      <c r="K10" s="59">
        <v>28145</v>
      </c>
      <c r="L10" s="60">
        <v>2232</v>
      </c>
      <c r="M10" s="60"/>
      <c r="N10" s="59"/>
      <c r="O10" s="59"/>
      <c r="P10" s="60"/>
      <c r="Q10" s="60"/>
      <c r="R10" s="59"/>
      <c r="S10" s="59"/>
      <c r="T10" s="60">
        <v>1878</v>
      </c>
      <c r="U10" s="60"/>
      <c r="V10" s="59"/>
      <c r="W10" s="59"/>
      <c r="X10" s="60">
        <v>75000</v>
      </c>
      <c r="Y10" s="59">
        <v>-75000</v>
      </c>
      <c r="Z10" s="61">
        <v>-100</v>
      </c>
      <c r="AA10" s="62">
        <v>75000</v>
      </c>
    </row>
    <row r="11" spans="1:27" ht="13.5">
      <c r="A11" s="361" t="s">
        <v>206</v>
      </c>
      <c r="B11" s="142"/>
      <c r="C11" s="362">
        <f>+C12</f>
        <v>99670675</v>
      </c>
      <c r="D11" s="363">
        <f aca="true" t="shared" si="3" ref="D11:AA11">+D12</f>
        <v>0</v>
      </c>
      <c r="E11" s="362">
        <f t="shared" si="3"/>
        <v>93411000</v>
      </c>
      <c r="F11" s="364">
        <f t="shared" si="3"/>
        <v>119938878</v>
      </c>
      <c r="G11" s="364">
        <f t="shared" si="3"/>
        <v>1348593</v>
      </c>
      <c r="H11" s="362">
        <f t="shared" si="3"/>
        <v>5915361</v>
      </c>
      <c r="I11" s="362">
        <f t="shared" si="3"/>
        <v>7408870</v>
      </c>
      <c r="J11" s="364">
        <f t="shared" si="3"/>
        <v>14672824</v>
      </c>
      <c r="K11" s="364">
        <f t="shared" si="3"/>
        <v>9325260</v>
      </c>
      <c r="L11" s="362">
        <f t="shared" si="3"/>
        <v>9422036</v>
      </c>
      <c r="M11" s="362">
        <f t="shared" si="3"/>
        <v>19633123</v>
      </c>
      <c r="N11" s="364">
        <f t="shared" si="3"/>
        <v>38380419</v>
      </c>
      <c r="O11" s="364">
        <f t="shared" si="3"/>
        <v>-632110</v>
      </c>
      <c r="P11" s="362">
        <f t="shared" si="3"/>
        <v>8042437</v>
      </c>
      <c r="Q11" s="362">
        <f t="shared" si="3"/>
        <v>15735848</v>
      </c>
      <c r="R11" s="364">
        <f t="shared" si="3"/>
        <v>23146175</v>
      </c>
      <c r="S11" s="364">
        <f t="shared" si="3"/>
        <v>9273645</v>
      </c>
      <c r="T11" s="362">
        <f t="shared" si="3"/>
        <v>7722091</v>
      </c>
      <c r="U11" s="362">
        <f t="shared" si="3"/>
        <v>17834844</v>
      </c>
      <c r="V11" s="364">
        <f t="shared" si="3"/>
        <v>34830580</v>
      </c>
      <c r="W11" s="364">
        <f t="shared" si="3"/>
        <v>111029998</v>
      </c>
      <c r="X11" s="362">
        <f t="shared" si="3"/>
        <v>119938878</v>
      </c>
      <c r="Y11" s="364">
        <f t="shared" si="3"/>
        <v>-8908880</v>
      </c>
      <c r="Z11" s="365">
        <f>+IF(X11&lt;&gt;0,+(Y11/X11)*100,0)</f>
        <v>-7.427850042085603</v>
      </c>
      <c r="AA11" s="366">
        <f t="shared" si="3"/>
        <v>119938878</v>
      </c>
    </row>
    <row r="12" spans="1:27" ht="13.5">
      <c r="A12" s="291" t="s">
        <v>231</v>
      </c>
      <c r="B12" s="136"/>
      <c r="C12" s="60">
        <v>99670675</v>
      </c>
      <c r="D12" s="340"/>
      <c r="E12" s="60">
        <v>93411000</v>
      </c>
      <c r="F12" s="59">
        <v>119938878</v>
      </c>
      <c r="G12" s="59">
        <v>1348593</v>
      </c>
      <c r="H12" s="60">
        <v>5915361</v>
      </c>
      <c r="I12" s="60">
        <v>7408870</v>
      </c>
      <c r="J12" s="59">
        <v>14672824</v>
      </c>
      <c r="K12" s="59">
        <v>9325260</v>
      </c>
      <c r="L12" s="60">
        <v>9422036</v>
      </c>
      <c r="M12" s="60">
        <v>19633123</v>
      </c>
      <c r="N12" s="59">
        <v>38380419</v>
      </c>
      <c r="O12" s="59">
        <v>-632110</v>
      </c>
      <c r="P12" s="60">
        <v>8042437</v>
      </c>
      <c r="Q12" s="60">
        <v>15735848</v>
      </c>
      <c r="R12" s="59">
        <v>23146175</v>
      </c>
      <c r="S12" s="59">
        <v>9273645</v>
      </c>
      <c r="T12" s="60">
        <v>7722091</v>
      </c>
      <c r="U12" s="60">
        <v>17834844</v>
      </c>
      <c r="V12" s="59">
        <v>34830580</v>
      </c>
      <c r="W12" s="59">
        <v>111029998</v>
      </c>
      <c r="X12" s="60">
        <v>119938878</v>
      </c>
      <c r="Y12" s="59">
        <v>-8908880</v>
      </c>
      <c r="Z12" s="61">
        <v>-7.43</v>
      </c>
      <c r="AA12" s="62">
        <v>119938878</v>
      </c>
    </row>
    <row r="13" spans="1:27" ht="13.5">
      <c r="A13" s="361" t="s">
        <v>207</v>
      </c>
      <c r="B13" s="136"/>
      <c r="C13" s="275">
        <f>+C14</f>
        <v>209427470</v>
      </c>
      <c r="D13" s="341">
        <f aca="true" t="shared" si="4" ref="D13:AA13">+D14</f>
        <v>0</v>
      </c>
      <c r="E13" s="275">
        <f t="shared" si="4"/>
        <v>196863750</v>
      </c>
      <c r="F13" s="342">
        <f t="shared" si="4"/>
        <v>181869020</v>
      </c>
      <c r="G13" s="342">
        <f t="shared" si="4"/>
        <v>1740105</v>
      </c>
      <c r="H13" s="275">
        <f t="shared" si="4"/>
        <v>1533561</v>
      </c>
      <c r="I13" s="275">
        <f t="shared" si="4"/>
        <v>6962395</v>
      </c>
      <c r="J13" s="342">
        <f t="shared" si="4"/>
        <v>10236061</v>
      </c>
      <c r="K13" s="342">
        <f t="shared" si="4"/>
        <v>7491685</v>
      </c>
      <c r="L13" s="275">
        <f t="shared" si="4"/>
        <v>14101497</v>
      </c>
      <c r="M13" s="275">
        <f t="shared" si="4"/>
        <v>11562435</v>
      </c>
      <c r="N13" s="342">
        <f t="shared" si="4"/>
        <v>33155617</v>
      </c>
      <c r="O13" s="342">
        <f t="shared" si="4"/>
        <v>5531840</v>
      </c>
      <c r="P13" s="275">
        <f t="shared" si="4"/>
        <v>11086995</v>
      </c>
      <c r="Q13" s="275">
        <f t="shared" si="4"/>
        <v>9889464</v>
      </c>
      <c r="R13" s="342">
        <f t="shared" si="4"/>
        <v>26508299</v>
      </c>
      <c r="S13" s="342">
        <f t="shared" si="4"/>
        <v>12174039</v>
      </c>
      <c r="T13" s="275">
        <f t="shared" si="4"/>
        <v>21082014</v>
      </c>
      <c r="U13" s="275">
        <f t="shared" si="4"/>
        <v>28963833</v>
      </c>
      <c r="V13" s="342">
        <f t="shared" si="4"/>
        <v>62219886</v>
      </c>
      <c r="W13" s="342">
        <f t="shared" si="4"/>
        <v>132119863</v>
      </c>
      <c r="X13" s="275">
        <f t="shared" si="4"/>
        <v>181869020</v>
      </c>
      <c r="Y13" s="342">
        <f t="shared" si="4"/>
        <v>-49749157</v>
      </c>
      <c r="Z13" s="335">
        <f>+IF(X13&lt;&gt;0,+(Y13/X13)*100,0)</f>
        <v>-27.35438778963014</v>
      </c>
      <c r="AA13" s="273">
        <f t="shared" si="4"/>
        <v>181869020</v>
      </c>
    </row>
    <row r="14" spans="1:27" ht="13.5">
      <c r="A14" s="291" t="s">
        <v>232</v>
      </c>
      <c r="B14" s="136"/>
      <c r="C14" s="60">
        <v>209427470</v>
      </c>
      <c r="D14" s="340"/>
      <c r="E14" s="60">
        <v>196863750</v>
      </c>
      <c r="F14" s="59">
        <v>181869020</v>
      </c>
      <c r="G14" s="59">
        <v>1740105</v>
      </c>
      <c r="H14" s="60">
        <v>1533561</v>
      </c>
      <c r="I14" s="60">
        <v>6962395</v>
      </c>
      <c r="J14" s="59">
        <v>10236061</v>
      </c>
      <c r="K14" s="59">
        <v>7491685</v>
      </c>
      <c r="L14" s="60">
        <v>14101497</v>
      </c>
      <c r="M14" s="60">
        <v>11562435</v>
      </c>
      <c r="N14" s="59">
        <v>33155617</v>
      </c>
      <c r="O14" s="59">
        <v>5531840</v>
      </c>
      <c r="P14" s="60">
        <v>11086995</v>
      </c>
      <c r="Q14" s="60">
        <v>9889464</v>
      </c>
      <c r="R14" s="59">
        <v>26508299</v>
      </c>
      <c r="S14" s="59">
        <v>12174039</v>
      </c>
      <c r="T14" s="60">
        <v>21082014</v>
      </c>
      <c r="U14" s="60">
        <v>28963833</v>
      </c>
      <c r="V14" s="59">
        <v>62219886</v>
      </c>
      <c r="W14" s="59">
        <v>132119863</v>
      </c>
      <c r="X14" s="60">
        <v>181869020</v>
      </c>
      <c r="Y14" s="59">
        <v>-49749157</v>
      </c>
      <c r="Z14" s="61">
        <v>-27.35</v>
      </c>
      <c r="AA14" s="62">
        <v>181869020</v>
      </c>
    </row>
    <row r="15" spans="1:27" ht="13.5">
      <c r="A15" s="361" t="s">
        <v>208</v>
      </c>
      <c r="B15" s="136"/>
      <c r="C15" s="60">
        <f aca="true" t="shared" si="5" ref="C15:Y15">SUM(C16:C20)</f>
        <v>448258958</v>
      </c>
      <c r="D15" s="340">
        <f t="shared" si="5"/>
        <v>0</v>
      </c>
      <c r="E15" s="60">
        <f t="shared" si="5"/>
        <v>475458400</v>
      </c>
      <c r="F15" s="59">
        <f t="shared" si="5"/>
        <v>464290743</v>
      </c>
      <c r="G15" s="59">
        <f t="shared" si="5"/>
        <v>15826139</v>
      </c>
      <c r="H15" s="60">
        <f t="shared" si="5"/>
        <v>20878120</v>
      </c>
      <c r="I15" s="60">
        <f t="shared" si="5"/>
        <v>28725487</v>
      </c>
      <c r="J15" s="59">
        <f t="shared" si="5"/>
        <v>64858535</v>
      </c>
      <c r="K15" s="59">
        <f t="shared" si="5"/>
        <v>24352218</v>
      </c>
      <c r="L15" s="60">
        <f t="shared" si="5"/>
        <v>21926670</v>
      </c>
      <c r="M15" s="60">
        <f t="shared" si="5"/>
        <v>45272637</v>
      </c>
      <c r="N15" s="59">
        <f t="shared" si="5"/>
        <v>91551525</v>
      </c>
      <c r="O15" s="59">
        <f t="shared" si="5"/>
        <v>622654</v>
      </c>
      <c r="P15" s="60">
        <f t="shared" si="5"/>
        <v>21426943</v>
      </c>
      <c r="Q15" s="60">
        <f t="shared" si="5"/>
        <v>35052188</v>
      </c>
      <c r="R15" s="59">
        <f t="shared" si="5"/>
        <v>57101785</v>
      </c>
      <c r="S15" s="59">
        <f t="shared" si="5"/>
        <v>55606735</v>
      </c>
      <c r="T15" s="60">
        <f t="shared" si="5"/>
        <v>55506989</v>
      </c>
      <c r="U15" s="60">
        <f t="shared" si="5"/>
        <v>79805398</v>
      </c>
      <c r="V15" s="59">
        <f t="shared" si="5"/>
        <v>190919122</v>
      </c>
      <c r="W15" s="59">
        <f t="shared" si="5"/>
        <v>399706608</v>
      </c>
      <c r="X15" s="60">
        <f t="shared" si="5"/>
        <v>464290743</v>
      </c>
      <c r="Y15" s="59">
        <f t="shared" si="5"/>
        <v>-64584135</v>
      </c>
      <c r="Z15" s="61">
        <f>+IF(X15&lt;&gt;0,+(Y15/X15)*100,0)</f>
        <v>-13.910278413627559</v>
      </c>
      <c r="AA15" s="62">
        <f>SUM(AA16:AA20)</f>
        <v>464290743</v>
      </c>
    </row>
    <row r="16" spans="1:27" ht="13.5">
      <c r="A16" s="291" t="s">
        <v>233</v>
      </c>
      <c r="B16" s="300"/>
      <c r="C16" s="60">
        <v>93620138</v>
      </c>
      <c r="D16" s="340"/>
      <c r="E16" s="60">
        <v>133332210</v>
      </c>
      <c r="F16" s="59">
        <v>102000000</v>
      </c>
      <c r="G16" s="59">
        <v>1158818</v>
      </c>
      <c r="H16" s="60">
        <v>6550531</v>
      </c>
      <c r="I16" s="60">
        <v>4007478</v>
      </c>
      <c r="J16" s="59">
        <v>11716827</v>
      </c>
      <c r="K16" s="59">
        <v>8155371</v>
      </c>
      <c r="L16" s="60">
        <v>299983</v>
      </c>
      <c r="M16" s="60">
        <v>6506893</v>
      </c>
      <c r="N16" s="59">
        <v>14962247</v>
      </c>
      <c r="O16" s="59">
        <v>182333</v>
      </c>
      <c r="P16" s="60">
        <v>5147175</v>
      </c>
      <c r="Q16" s="60">
        <v>7099988</v>
      </c>
      <c r="R16" s="59">
        <v>12429496</v>
      </c>
      <c r="S16" s="59">
        <v>17047230</v>
      </c>
      <c r="T16" s="60">
        <v>12488717</v>
      </c>
      <c r="U16" s="60">
        <v>20447695</v>
      </c>
      <c r="V16" s="59">
        <v>49983642</v>
      </c>
      <c r="W16" s="59">
        <v>89092212</v>
      </c>
      <c r="X16" s="60">
        <v>102000000</v>
      </c>
      <c r="Y16" s="59">
        <v>-12907788</v>
      </c>
      <c r="Z16" s="61">
        <v>-12.65</v>
      </c>
      <c r="AA16" s="62">
        <v>102000000</v>
      </c>
    </row>
    <row r="17" spans="1:27" ht="13.5">
      <c r="A17" s="291" t="s">
        <v>234</v>
      </c>
      <c r="B17" s="136"/>
      <c r="C17" s="60">
        <v>10169583</v>
      </c>
      <c r="D17" s="340"/>
      <c r="E17" s="60">
        <v>10260520</v>
      </c>
      <c r="F17" s="59">
        <v>8249925</v>
      </c>
      <c r="G17" s="59"/>
      <c r="H17" s="60">
        <v>571211</v>
      </c>
      <c r="I17" s="60"/>
      <c r="J17" s="59"/>
      <c r="K17" s="59">
        <v>301010</v>
      </c>
      <c r="L17" s="60">
        <v>1127754</v>
      </c>
      <c r="M17" s="60">
        <v>616601</v>
      </c>
      <c r="N17" s="59">
        <v>2045365</v>
      </c>
      <c r="O17" s="59">
        <v>60955</v>
      </c>
      <c r="P17" s="60">
        <v>30045</v>
      </c>
      <c r="Q17" s="60">
        <v>148170</v>
      </c>
      <c r="R17" s="59">
        <v>239170</v>
      </c>
      <c r="S17" s="59">
        <v>352826</v>
      </c>
      <c r="T17" s="60">
        <v>319640</v>
      </c>
      <c r="U17" s="60">
        <v>1767358</v>
      </c>
      <c r="V17" s="59">
        <v>2439824</v>
      </c>
      <c r="W17" s="59"/>
      <c r="X17" s="60">
        <v>8249925</v>
      </c>
      <c r="Y17" s="59">
        <v>-8249925</v>
      </c>
      <c r="Z17" s="61">
        <v>-100</v>
      </c>
      <c r="AA17" s="62">
        <v>8249925</v>
      </c>
    </row>
    <row r="18" spans="1:27" ht="13.5">
      <c r="A18" s="291" t="s">
        <v>82</v>
      </c>
      <c r="B18" s="136"/>
      <c r="C18" s="60">
        <v>344469237</v>
      </c>
      <c r="D18" s="340"/>
      <c r="E18" s="60">
        <v>331865670</v>
      </c>
      <c r="F18" s="59">
        <v>354040818</v>
      </c>
      <c r="G18" s="59">
        <v>14667321</v>
      </c>
      <c r="H18" s="60">
        <v>13756378</v>
      </c>
      <c r="I18" s="60">
        <v>24718009</v>
      </c>
      <c r="J18" s="59">
        <v>53141708</v>
      </c>
      <c r="K18" s="59">
        <v>15895837</v>
      </c>
      <c r="L18" s="60">
        <v>20498933</v>
      </c>
      <c r="M18" s="60">
        <v>38149143</v>
      </c>
      <c r="N18" s="59">
        <v>74543913</v>
      </c>
      <c r="O18" s="59">
        <v>379366</v>
      </c>
      <c r="P18" s="60">
        <v>16249723</v>
      </c>
      <c r="Q18" s="60">
        <v>27804030</v>
      </c>
      <c r="R18" s="59">
        <v>44433119</v>
      </c>
      <c r="S18" s="59">
        <v>38206679</v>
      </c>
      <c r="T18" s="60">
        <v>42698632</v>
      </c>
      <c r="U18" s="60">
        <v>57590345</v>
      </c>
      <c r="V18" s="59">
        <v>138495656</v>
      </c>
      <c r="W18" s="59">
        <v>310614396</v>
      </c>
      <c r="X18" s="60">
        <v>354040818</v>
      </c>
      <c r="Y18" s="59">
        <v>-43426422</v>
      </c>
      <c r="Z18" s="61">
        <v>-12.27</v>
      </c>
      <c r="AA18" s="62">
        <v>354040818</v>
      </c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140209788</v>
      </c>
      <c r="D22" s="344">
        <f t="shared" si="6"/>
        <v>0</v>
      </c>
      <c r="E22" s="343">
        <f t="shared" si="6"/>
        <v>157400313</v>
      </c>
      <c r="F22" s="345">
        <f t="shared" si="6"/>
        <v>172491902</v>
      </c>
      <c r="G22" s="345">
        <f t="shared" si="6"/>
        <v>1905528</v>
      </c>
      <c r="H22" s="343">
        <f t="shared" si="6"/>
        <v>5515889</v>
      </c>
      <c r="I22" s="343">
        <f t="shared" si="6"/>
        <v>6588259</v>
      </c>
      <c r="J22" s="345">
        <f t="shared" si="6"/>
        <v>13521325</v>
      </c>
      <c r="K22" s="345">
        <f t="shared" si="6"/>
        <v>10011392</v>
      </c>
      <c r="L22" s="343">
        <f t="shared" si="6"/>
        <v>8623112</v>
      </c>
      <c r="M22" s="343">
        <f t="shared" si="6"/>
        <v>12468192</v>
      </c>
      <c r="N22" s="345">
        <f t="shared" si="6"/>
        <v>29210044</v>
      </c>
      <c r="O22" s="345">
        <f t="shared" si="6"/>
        <v>4198838</v>
      </c>
      <c r="P22" s="343">
        <f t="shared" si="6"/>
        <v>9070198</v>
      </c>
      <c r="Q22" s="343">
        <f t="shared" si="6"/>
        <v>8753599</v>
      </c>
      <c r="R22" s="345">
        <f t="shared" si="6"/>
        <v>21992435</v>
      </c>
      <c r="S22" s="345">
        <f t="shared" si="6"/>
        <v>14160415</v>
      </c>
      <c r="T22" s="343">
        <f t="shared" si="6"/>
        <v>16255003</v>
      </c>
      <c r="U22" s="343">
        <f t="shared" si="6"/>
        <v>23821950</v>
      </c>
      <c r="V22" s="345">
        <f t="shared" si="6"/>
        <v>53521980</v>
      </c>
      <c r="W22" s="345">
        <f t="shared" si="6"/>
        <v>113690775</v>
      </c>
      <c r="X22" s="343">
        <f t="shared" si="6"/>
        <v>172491902</v>
      </c>
      <c r="Y22" s="345">
        <f t="shared" si="6"/>
        <v>-58801127</v>
      </c>
      <c r="Z22" s="336">
        <f>+IF(X22&lt;&gt;0,+(Y22/X22)*100,0)</f>
        <v>-34.089210170573686</v>
      </c>
      <c r="AA22" s="350">
        <f>SUM(AA23:AA32)</f>
        <v>172491902</v>
      </c>
    </row>
    <row r="23" spans="1:27" ht="13.5">
      <c r="A23" s="361" t="s">
        <v>236</v>
      </c>
      <c r="B23" s="142"/>
      <c r="C23" s="60">
        <v>38889216</v>
      </c>
      <c r="D23" s="340"/>
      <c r="E23" s="60">
        <v>42266155</v>
      </c>
      <c r="F23" s="59">
        <v>53520069</v>
      </c>
      <c r="G23" s="59">
        <v>622961</v>
      </c>
      <c r="H23" s="60">
        <v>746442</v>
      </c>
      <c r="I23" s="60">
        <v>2746212</v>
      </c>
      <c r="J23" s="59">
        <v>4115615</v>
      </c>
      <c r="K23" s="59">
        <v>3412035</v>
      </c>
      <c r="L23" s="60">
        <v>2518699</v>
      </c>
      <c r="M23" s="60">
        <v>4457909</v>
      </c>
      <c r="N23" s="59">
        <v>10388643</v>
      </c>
      <c r="O23" s="59">
        <v>1549360</v>
      </c>
      <c r="P23" s="60">
        <v>3431708</v>
      </c>
      <c r="Q23" s="60">
        <v>2572692</v>
      </c>
      <c r="R23" s="59">
        <v>7553760</v>
      </c>
      <c r="S23" s="59">
        <v>3711457</v>
      </c>
      <c r="T23" s="60">
        <v>4230469</v>
      </c>
      <c r="U23" s="60">
        <v>9967334</v>
      </c>
      <c r="V23" s="59">
        <v>17909260</v>
      </c>
      <c r="W23" s="59">
        <v>39967278</v>
      </c>
      <c r="X23" s="60">
        <v>53520069</v>
      </c>
      <c r="Y23" s="59">
        <v>-13552791</v>
      </c>
      <c r="Z23" s="61">
        <v>-25.32</v>
      </c>
      <c r="AA23" s="62">
        <v>53520069</v>
      </c>
    </row>
    <row r="24" spans="1:27" ht="13.5">
      <c r="A24" s="361" t="s">
        <v>237</v>
      </c>
      <c r="B24" s="142"/>
      <c r="C24" s="60">
        <v>38570516</v>
      </c>
      <c r="D24" s="340"/>
      <c r="E24" s="60">
        <v>27464037</v>
      </c>
      <c r="F24" s="59">
        <v>27111497</v>
      </c>
      <c r="G24" s="59">
        <v>829731</v>
      </c>
      <c r="H24" s="60">
        <v>1214481</v>
      </c>
      <c r="I24" s="60">
        <v>1264117</v>
      </c>
      <c r="J24" s="59">
        <v>3308329</v>
      </c>
      <c r="K24" s="59">
        <v>569505</v>
      </c>
      <c r="L24" s="60">
        <v>1090689</v>
      </c>
      <c r="M24" s="60">
        <v>824724</v>
      </c>
      <c r="N24" s="59">
        <v>2484918</v>
      </c>
      <c r="O24" s="59">
        <v>29301</v>
      </c>
      <c r="P24" s="60">
        <v>1298569</v>
      </c>
      <c r="Q24" s="60">
        <v>1076253</v>
      </c>
      <c r="R24" s="59">
        <v>2404123</v>
      </c>
      <c r="S24" s="59">
        <v>2237501</v>
      </c>
      <c r="T24" s="60">
        <v>1329215</v>
      </c>
      <c r="U24" s="60">
        <v>4962971</v>
      </c>
      <c r="V24" s="59">
        <v>8529687</v>
      </c>
      <c r="W24" s="59">
        <v>16727057</v>
      </c>
      <c r="X24" s="60">
        <v>27111497</v>
      </c>
      <c r="Y24" s="59">
        <v>-10384440</v>
      </c>
      <c r="Z24" s="61">
        <v>-38.3</v>
      </c>
      <c r="AA24" s="62">
        <v>27111497</v>
      </c>
    </row>
    <row r="25" spans="1:27" ht="13.5">
      <c r="A25" s="361" t="s">
        <v>238</v>
      </c>
      <c r="B25" s="142"/>
      <c r="C25" s="60">
        <v>7376427</v>
      </c>
      <c r="D25" s="340"/>
      <c r="E25" s="60">
        <v>34324447</v>
      </c>
      <c r="F25" s="59">
        <v>33496588</v>
      </c>
      <c r="G25" s="59">
        <v>336976</v>
      </c>
      <c r="H25" s="60">
        <v>271136</v>
      </c>
      <c r="I25" s="60">
        <v>438855</v>
      </c>
      <c r="J25" s="59">
        <v>1046967</v>
      </c>
      <c r="K25" s="59">
        <v>2906323</v>
      </c>
      <c r="L25" s="60">
        <v>17500</v>
      </c>
      <c r="M25" s="60">
        <v>3621503</v>
      </c>
      <c r="N25" s="59">
        <v>6545326</v>
      </c>
      <c r="O25" s="59">
        <v>1402428</v>
      </c>
      <c r="P25" s="60">
        <v>1721138</v>
      </c>
      <c r="Q25" s="60">
        <v>2706944</v>
      </c>
      <c r="R25" s="59">
        <v>5830510</v>
      </c>
      <c r="S25" s="59">
        <v>5693885</v>
      </c>
      <c r="T25" s="60">
        <v>6535524</v>
      </c>
      <c r="U25" s="60">
        <v>716046</v>
      </c>
      <c r="V25" s="59">
        <v>12945455</v>
      </c>
      <c r="W25" s="59">
        <v>26368258</v>
      </c>
      <c r="X25" s="60">
        <v>33496588</v>
      </c>
      <c r="Y25" s="59">
        <v>-7128330</v>
      </c>
      <c r="Z25" s="61">
        <v>-21.28</v>
      </c>
      <c r="AA25" s="62">
        <v>33496588</v>
      </c>
    </row>
    <row r="26" spans="1:27" ht="13.5">
      <c r="A26" s="361" t="s">
        <v>239</v>
      </c>
      <c r="B26" s="302"/>
      <c r="C26" s="362">
        <v>132400</v>
      </c>
      <c r="D26" s="363"/>
      <c r="E26" s="362">
        <v>5000000</v>
      </c>
      <c r="F26" s="364">
        <v>2586050</v>
      </c>
      <c r="G26" s="364"/>
      <c r="H26" s="362"/>
      <c r="I26" s="362">
        <v>15000</v>
      </c>
      <c r="J26" s="364"/>
      <c r="K26" s="364"/>
      <c r="L26" s="362"/>
      <c r="M26" s="362">
        <v>5000</v>
      </c>
      <c r="N26" s="364"/>
      <c r="O26" s="364"/>
      <c r="P26" s="362"/>
      <c r="Q26" s="362">
        <v>30200</v>
      </c>
      <c r="R26" s="364"/>
      <c r="S26" s="364"/>
      <c r="T26" s="362">
        <v>79686</v>
      </c>
      <c r="U26" s="362">
        <v>571202</v>
      </c>
      <c r="V26" s="364"/>
      <c r="W26" s="364"/>
      <c r="X26" s="362">
        <v>2586050</v>
      </c>
      <c r="Y26" s="364">
        <v>-2586050</v>
      </c>
      <c r="Z26" s="365">
        <v>-100</v>
      </c>
      <c r="AA26" s="366">
        <v>2586050</v>
      </c>
    </row>
    <row r="27" spans="1:27" ht="13.5">
      <c r="A27" s="361" t="s">
        <v>240</v>
      </c>
      <c r="B27" s="147"/>
      <c r="C27" s="60">
        <v>11413370</v>
      </c>
      <c r="D27" s="340"/>
      <c r="E27" s="60">
        <v>11385483</v>
      </c>
      <c r="F27" s="59">
        <v>8482766</v>
      </c>
      <c r="G27" s="59"/>
      <c r="H27" s="60">
        <v>99787</v>
      </c>
      <c r="I27" s="60"/>
      <c r="J27" s="59"/>
      <c r="K27" s="59">
        <v>171745</v>
      </c>
      <c r="L27" s="60">
        <v>1356150</v>
      </c>
      <c r="M27" s="60">
        <v>453783</v>
      </c>
      <c r="N27" s="59">
        <v>1981678</v>
      </c>
      <c r="O27" s="59">
        <v>48014</v>
      </c>
      <c r="P27" s="60">
        <v>212325</v>
      </c>
      <c r="Q27" s="60">
        <v>158772</v>
      </c>
      <c r="R27" s="59">
        <v>419111</v>
      </c>
      <c r="S27" s="59">
        <v>341683</v>
      </c>
      <c r="T27" s="60">
        <v>177161</v>
      </c>
      <c r="U27" s="60">
        <v>1335607</v>
      </c>
      <c r="V27" s="59">
        <v>1854451</v>
      </c>
      <c r="W27" s="59"/>
      <c r="X27" s="60">
        <v>8482766</v>
      </c>
      <c r="Y27" s="59">
        <v>-8482766</v>
      </c>
      <c r="Z27" s="61">
        <v>-100</v>
      </c>
      <c r="AA27" s="62">
        <v>8482766</v>
      </c>
    </row>
    <row r="28" spans="1:27" ht="13.5">
      <c r="A28" s="361" t="s">
        <v>241</v>
      </c>
      <c r="B28" s="147"/>
      <c r="C28" s="275">
        <v>5835278</v>
      </c>
      <c r="D28" s="341"/>
      <c r="E28" s="275">
        <v>820000</v>
      </c>
      <c r="F28" s="342">
        <v>921917</v>
      </c>
      <c r="G28" s="342"/>
      <c r="H28" s="275">
        <v>2400</v>
      </c>
      <c r="I28" s="275">
        <v>371164</v>
      </c>
      <c r="J28" s="342"/>
      <c r="K28" s="342">
        <v>53071</v>
      </c>
      <c r="L28" s="275">
        <v>163314</v>
      </c>
      <c r="M28" s="275"/>
      <c r="N28" s="342"/>
      <c r="O28" s="342">
        <v>2145</v>
      </c>
      <c r="P28" s="275">
        <v>15195</v>
      </c>
      <c r="Q28" s="275">
        <v>70617</v>
      </c>
      <c r="R28" s="342">
        <v>87957</v>
      </c>
      <c r="S28" s="342">
        <v>119268</v>
      </c>
      <c r="T28" s="275">
        <v>62004</v>
      </c>
      <c r="U28" s="275">
        <v>30540</v>
      </c>
      <c r="V28" s="342">
        <v>211812</v>
      </c>
      <c r="W28" s="342"/>
      <c r="X28" s="275">
        <v>921917</v>
      </c>
      <c r="Y28" s="342">
        <v>-921917</v>
      </c>
      <c r="Z28" s="335">
        <v>-100</v>
      </c>
      <c r="AA28" s="273">
        <v>921917</v>
      </c>
    </row>
    <row r="29" spans="1:27" ht="13.5">
      <c r="A29" s="361" t="s">
        <v>242</v>
      </c>
      <c r="B29" s="147"/>
      <c r="C29" s="60"/>
      <c r="D29" s="340"/>
      <c r="E29" s="60">
        <v>1671267</v>
      </c>
      <c r="F29" s="59">
        <v>1671267</v>
      </c>
      <c r="G29" s="59"/>
      <c r="H29" s="60"/>
      <c r="I29" s="60"/>
      <c r="J29" s="59"/>
      <c r="K29" s="59"/>
      <c r="L29" s="60"/>
      <c r="M29" s="60">
        <v>1671267</v>
      </c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>
        <v>1671267</v>
      </c>
      <c r="Y29" s="59">
        <v>-1671267</v>
      </c>
      <c r="Z29" s="61">
        <v>-100</v>
      </c>
      <c r="AA29" s="62">
        <v>1671267</v>
      </c>
    </row>
    <row r="30" spans="1:27" ht="13.5">
      <c r="A30" s="361" t="s">
        <v>243</v>
      </c>
      <c r="B30" s="136"/>
      <c r="C30" s="60">
        <v>6306338</v>
      </c>
      <c r="D30" s="340"/>
      <c r="E30" s="60">
        <v>13134584</v>
      </c>
      <c r="F30" s="59">
        <v>16381324</v>
      </c>
      <c r="G30" s="59">
        <v>114168</v>
      </c>
      <c r="H30" s="60">
        <v>919200</v>
      </c>
      <c r="I30" s="60">
        <v>341273</v>
      </c>
      <c r="J30" s="59">
        <v>1374641</v>
      </c>
      <c r="K30" s="59">
        <v>975571</v>
      </c>
      <c r="L30" s="60">
        <v>870780</v>
      </c>
      <c r="M30" s="60">
        <v>902743</v>
      </c>
      <c r="N30" s="59">
        <v>2749094</v>
      </c>
      <c r="O30" s="59">
        <v>833688</v>
      </c>
      <c r="P30" s="60">
        <v>1489343</v>
      </c>
      <c r="Q30" s="60">
        <v>1256303</v>
      </c>
      <c r="R30" s="59">
        <v>3579334</v>
      </c>
      <c r="S30" s="59">
        <v>1036445</v>
      </c>
      <c r="T30" s="60">
        <v>1361249</v>
      </c>
      <c r="U30" s="60">
        <v>2738083</v>
      </c>
      <c r="V30" s="59">
        <v>5135777</v>
      </c>
      <c r="W30" s="59">
        <v>12838846</v>
      </c>
      <c r="X30" s="60">
        <v>16381324</v>
      </c>
      <c r="Y30" s="59">
        <v>-3542478</v>
      </c>
      <c r="Z30" s="61">
        <v>-21.63</v>
      </c>
      <c r="AA30" s="62">
        <v>16381324</v>
      </c>
    </row>
    <row r="31" spans="1:27" ht="13.5">
      <c r="A31" s="361" t="s">
        <v>244</v>
      </c>
      <c r="B31" s="300"/>
      <c r="C31" s="60"/>
      <c r="D31" s="340"/>
      <c r="E31" s="60"/>
      <c r="F31" s="59">
        <v>92270</v>
      </c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>
        <v>64500</v>
      </c>
      <c r="T31" s="60"/>
      <c r="U31" s="60"/>
      <c r="V31" s="59"/>
      <c r="W31" s="59"/>
      <c r="X31" s="60">
        <v>92270</v>
      </c>
      <c r="Y31" s="59">
        <v>-92270</v>
      </c>
      <c r="Z31" s="61">
        <v>-100</v>
      </c>
      <c r="AA31" s="62">
        <v>92270</v>
      </c>
    </row>
    <row r="32" spans="1:27" ht="13.5">
      <c r="A32" s="361" t="s">
        <v>93</v>
      </c>
      <c r="B32" s="136"/>
      <c r="C32" s="60">
        <v>31686243</v>
      </c>
      <c r="D32" s="340"/>
      <c r="E32" s="60">
        <v>21334340</v>
      </c>
      <c r="F32" s="59">
        <v>28228154</v>
      </c>
      <c r="G32" s="59">
        <v>1692</v>
      </c>
      <c r="H32" s="60">
        <v>2262443</v>
      </c>
      <c r="I32" s="60">
        <v>1411638</v>
      </c>
      <c r="J32" s="59">
        <v>3675773</v>
      </c>
      <c r="K32" s="59">
        <v>1923142</v>
      </c>
      <c r="L32" s="60">
        <v>2605980</v>
      </c>
      <c r="M32" s="60">
        <v>531263</v>
      </c>
      <c r="N32" s="59">
        <v>5060385</v>
      </c>
      <c r="O32" s="59">
        <v>333902</v>
      </c>
      <c r="P32" s="60">
        <v>901920</v>
      </c>
      <c r="Q32" s="60">
        <v>881818</v>
      </c>
      <c r="R32" s="59">
        <v>2117640</v>
      </c>
      <c r="S32" s="59">
        <v>955676</v>
      </c>
      <c r="T32" s="60">
        <v>2479695</v>
      </c>
      <c r="U32" s="60">
        <v>3500167</v>
      </c>
      <c r="V32" s="59">
        <v>6935538</v>
      </c>
      <c r="W32" s="59">
        <v>17789336</v>
      </c>
      <c r="X32" s="60">
        <v>28228154</v>
      </c>
      <c r="Y32" s="59">
        <v>-10438818</v>
      </c>
      <c r="Z32" s="61">
        <v>-36.98</v>
      </c>
      <c r="AA32" s="62">
        <v>28228154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342246</v>
      </c>
      <c r="D34" s="344">
        <f aca="true" t="shared" si="7" ref="D34:AA34">+D35</f>
        <v>0</v>
      </c>
      <c r="E34" s="343">
        <f t="shared" si="7"/>
        <v>1355000</v>
      </c>
      <c r="F34" s="345">
        <f t="shared" si="7"/>
        <v>746000</v>
      </c>
      <c r="G34" s="345">
        <f t="shared" si="7"/>
        <v>0</v>
      </c>
      <c r="H34" s="343">
        <f t="shared" si="7"/>
        <v>0</v>
      </c>
      <c r="I34" s="343">
        <f t="shared" si="7"/>
        <v>26438</v>
      </c>
      <c r="J34" s="345">
        <f t="shared" si="7"/>
        <v>0</v>
      </c>
      <c r="K34" s="345">
        <f t="shared" si="7"/>
        <v>0</v>
      </c>
      <c r="L34" s="343">
        <f t="shared" si="7"/>
        <v>24581</v>
      </c>
      <c r="M34" s="343">
        <f t="shared" si="7"/>
        <v>0</v>
      </c>
      <c r="N34" s="345">
        <f t="shared" si="7"/>
        <v>0</v>
      </c>
      <c r="O34" s="345">
        <f t="shared" si="7"/>
        <v>84321</v>
      </c>
      <c r="P34" s="343">
        <f t="shared" si="7"/>
        <v>0</v>
      </c>
      <c r="Q34" s="343">
        <f t="shared" si="7"/>
        <v>13600</v>
      </c>
      <c r="R34" s="345">
        <f t="shared" si="7"/>
        <v>0</v>
      </c>
      <c r="S34" s="345">
        <f t="shared" si="7"/>
        <v>134645</v>
      </c>
      <c r="T34" s="343">
        <f t="shared" si="7"/>
        <v>109711</v>
      </c>
      <c r="U34" s="343">
        <f t="shared" si="7"/>
        <v>249061</v>
      </c>
      <c r="V34" s="345">
        <f t="shared" si="7"/>
        <v>493417</v>
      </c>
      <c r="W34" s="345">
        <f t="shared" si="7"/>
        <v>0</v>
      </c>
      <c r="X34" s="343">
        <f t="shared" si="7"/>
        <v>746000</v>
      </c>
      <c r="Y34" s="345">
        <f t="shared" si="7"/>
        <v>-746000</v>
      </c>
      <c r="Z34" s="336">
        <f>+IF(X34&lt;&gt;0,+(Y34/X34)*100,0)</f>
        <v>-100</v>
      </c>
      <c r="AA34" s="350">
        <f t="shared" si="7"/>
        <v>746000</v>
      </c>
    </row>
    <row r="35" spans="1:27" ht="13.5">
      <c r="A35" s="361" t="s">
        <v>245</v>
      </c>
      <c r="B35" s="136"/>
      <c r="C35" s="54">
        <v>342246</v>
      </c>
      <c r="D35" s="368"/>
      <c r="E35" s="54">
        <v>1355000</v>
      </c>
      <c r="F35" s="53">
        <v>746000</v>
      </c>
      <c r="G35" s="53"/>
      <c r="H35" s="54"/>
      <c r="I35" s="54">
        <v>26438</v>
      </c>
      <c r="J35" s="53"/>
      <c r="K35" s="53"/>
      <c r="L35" s="54">
        <v>24581</v>
      </c>
      <c r="M35" s="54"/>
      <c r="N35" s="53"/>
      <c r="O35" s="53">
        <v>84321</v>
      </c>
      <c r="P35" s="54"/>
      <c r="Q35" s="54">
        <v>13600</v>
      </c>
      <c r="R35" s="53"/>
      <c r="S35" s="53">
        <v>134645</v>
      </c>
      <c r="T35" s="54">
        <v>109711</v>
      </c>
      <c r="U35" s="54">
        <v>249061</v>
      </c>
      <c r="V35" s="53">
        <v>493417</v>
      </c>
      <c r="W35" s="53"/>
      <c r="X35" s="54">
        <v>746000</v>
      </c>
      <c r="Y35" s="53">
        <v>-746000</v>
      </c>
      <c r="Z35" s="94">
        <v>-100</v>
      </c>
      <c r="AA35" s="95">
        <v>746000</v>
      </c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2129458</v>
      </c>
      <c r="D37" s="344">
        <f aca="true" t="shared" si="8" ref="D37:AA37">+D38</f>
        <v>0</v>
      </c>
      <c r="E37" s="343">
        <f t="shared" si="8"/>
        <v>2101625</v>
      </c>
      <c r="F37" s="345">
        <f t="shared" si="8"/>
        <v>3177461</v>
      </c>
      <c r="G37" s="345">
        <f t="shared" si="8"/>
        <v>0</v>
      </c>
      <c r="H37" s="343">
        <f t="shared" si="8"/>
        <v>8043</v>
      </c>
      <c r="I37" s="343">
        <f t="shared" si="8"/>
        <v>32042</v>
      </c>
      <c r="J37" s="345">
        <f t="shared" si="8"/>
        <v>0</v>
      </c>
      <c r="K37" s="345">
        <f t="shared" si="8"/>
        <v>152316</v>
      </c>
      <c r="L37" s="343">
        <f t="shared" si="8"/>
        <v>32440</v>
      </c>
      <c r="M37" s="343">
        <f t="shared" si="8"/>
        <v>128071</v>
      </c>
      <c r="N37" s="345">
        <f t="shared" si="8"/>
        <v>312827</v>
      </c>
      <c r="O37" s="345">
        <f t="shared" si="8"/>
        <v>332282</v>
      </c>
      <c r="P37" s="343">
        <f t="shared" si="8"/>
        <v>340145</v>
      </c>
      <c r="Q37" s="343">
        <f t="shared" si="8"/>
        <v>302818</v>
      </c>
      <c r="R37" s="345">
        <f t="shared" si="8"/>
        <v>975245</v>
      </c>
      <c r="S37" s="345">
        <f t="shared" si="8"/>
        <v>574010</v>
      </c>
      <c r="T37" s="343">
        <f t="shared" si="8"/>
        <v>309282</v>
      </c>
      <c r="U37" s="343">
        <f t="shared" si="8"/>
        <v>882205</v>
      </c>
      <c r="V37" s="345">
        <f t="shared" si="8"/>
        <v>1765497</v>
      </c>
      <c r="W37" s="345">
        <f t="shared" si="8"/>
        <v>0</v>
      </c>
      <c r="X37" s="343">
        <f t="shared" si="8"/>
        <v>3177461</v>
      </c>
      <c r="Y37" s="345">
        <f t="shared" si="8"/>
        <v>-3177461</v>
      </c>
      <c r="Z37" s="336">
        <f>+IF(X37&lt;&gt;0,+(Y37/X37)*100,0)</f>
        <v>-100</v>
      </c>
      <c r="AA37" s="350">
        <f t="shared" si="8"/>
        <v>3177461</v>
      </c>
    </row>
    <row r="38" spans="1:27" ht="13.5">
      <c r="A38" s="361" t="s">
        <v>212</v>
      </c>
      <c r="B38" s="142"/>
      <c r="C38" s="60">
        <v>2129458</v>
      </c>
      <c r="D38" s="340"/>
      <c r="E38" s="60">
        <v>2101625</v>
      </c>
      <c r="F38" s="59">
        <v>3177461</v>
      </c>
      <c r="G38" s="59"/>
      <c r="H38" s="60">
        <v>8043</v>
      </c>
      <c r="I38" s="60">
        <v>32042</v>
      </c>
      <c r="J38" s="59"/>
      <c r="K38" s="59">
        <v>152316</v>
      </c>
      <c r="L38" s="60">
        <v>32440</v>
      </c>
      <c r="M38" s="60">
        <v>128071</v>
      </c>
      <c r="N38" s="59">
        <v>312827</v>
      </c>
      <c r="O38" s="59">
        <v>332282</v>
      </c>
      <c r="P38" s="60">
        <v>340145</v>
      </c>
      <c r="Q38" s="60">
        <v>302818</v>
      </c>
      <c r="R38" s="59">
        <v>975245</v>
      </c>
      <c r="S38" s="59">
        <v>574010</v>
      </c>
      <c r="T38" s="60">
        <v>309282</v>
      </c>
      <c r="U38" s="60">
        <v>882205</v>
      </c>
      <c r="V38" s="59">
        <v>1765497</v>
      </c>
      <c r="W38" s="59"/>
      <c r="X38" s="60">
        <v>3177461</v>
      </c>
      <c r="Y38" s="59">
        <v>-3177461</v>
      </c>
      <c r="Z38" s="61">
        <v>-100</v>
      </c>
      <c r="AA38" s="62">
        <v>3177461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554723327</v>
      </c>
      <c r="D40" s="344">
        <f t="shared" si="9"/>
        <v>0</v>
      </c>
      <c r="E40" s="343">
        <f t="shared" si="9"/>
        <v>501366532</v>
      </c>
      <c r="F40" s="345">
        <f t="shared" si="9"/>
        <v>1039565450</v>
      </c>
      <c r="G40" s="345">
        <f t="shared" si="9"/>
        <v>4678297</v>
      </c>
      <c r="H40" s="343">
        <f t="shared" si="9"/>
        <v>7037329</v>
      </c>
      <c r="I40" s="343">
        <f t="shared" si="9"/>
        <v>12727242</v>
      </c>
      <c r="J40" s="345">
        <f t="shared" si="9"/>
        <v>23517251</v>
      </c>
      <c r="K40" s="345">
        <f t="shared" si="9"/>
        <v>24178030</v>
      </c>
      <c r="L40" s="343">
        <f t="shared" si="9"/>
        <v>18224138</v>
      </c>
      <c r="M40" s="343">
        <f t="shared" si="9"/>
        <v>21960524</v>
      </c>
      <c r="N40" s="345">
        <f t="shared" si="9"/>
        <v>64308510</v>
      </c>
      <c r="O40" s="345">
        <f t="shared" si="9"/>
        <v>15445080</v>
      </c>
      <c r="P40" s="343">
        <f t="shared" si="9"/>
        <v>28047420</v>
      </c>
      <c r="Q40" s="343">
        <f t="shared" si="9"/>
        <v>40973766</v>
      </c>
      <c r="R40" s="345">
        <f t="shared" si="9"/>
        <v>83190894</v>
      </c>
      <c r="S40" s="345">
        <f t="shared" si="9"/>
        <v>46065921</v>
      </c>
      <c r="T40" s="343">
        <f t="shared" si="9"/>
        <v>68160587</v>
      </c>
      <c r="U40" s="343">
        <f t="shared" si="9"/>
        <v>646150809</v>
      </c>
      <c r="V40" s="345">
        <f t="shared" si="9"/>
        <v>759799471</v>
      </c>
      <c r="W40" s="345">
        <f t="shared" si="9"/>
        <v>240715378</v>
      </c>
      <c r="X40" s="343">
        <f t="shared" si="9"/>
        <v>1039565450</v>
      </c>
      <c r="Y40" s="345">
        <f t="shared" si="9"/>
        <v>-798850072</v>
      </c>
      <c r="Z40" s="336">
        <f>+IF(X40&lt;&gt;0,+(Y40/X40)*100,0)</f>
        <v>-76.84461541117975</v>
      </c>
      <c r="AA40" s="350">
        <f>SUM(AA41:AA49)</f>
        <v>1039565450</v>
      </c>
    </row>
    <row r="41" spans="1:27" ht="13.5">
      <c r="A41" s="361" t="s">
        <v>247</v>
      </c>
      <c r="B41" s="142"/>
      <c r="C41" s="362">
        <v>68587341</v>
      </c>
      <c r="D41" s="363"/>
      <c r="E41" s="362">
        <v>31661103</v>
      </c>
      <c r="F41" s="364">
        <v>618836636</v>
      </c>
      <c r="G41" s="364"/>
      <c r="H41" s="362"/>
      <c r="I41" s="362">
        <v>886062</v>
      </c>
      <c r="J41" s="364"/>
      <c r="K41" s="364">
        <v>53546</v>
      </c>
      <c r="L41" s="362"/>
      <c r="M41" s="362"/>
      <c r="N41" s="364"/>
      <c r="O41" s="364">
        <v>55510</v>
      </c>
      <c r="P41" s="362"/>
      <c r="Q41" s="362">
        <v>1089862</v>
      </c>
      <c r="R41" s="364"/>
      <c r="S41" s="364">
        <v>4855536</v>
      </c>
      <c r="T41" s="362">
        <v>11592962</v>
      </c>
      <c r="U41" s="362">
        <v>573461324</v>
      </c>
      <c r="V41" s="364">
        <v>589909822</v>
      </c>
      <c r="W41" s="364"/>
      <c r="X41" s="362">
        <v>618836636</v>
      </c>
      <c r="Y41" s="364">
        <v>-618836636</v>
      </c>
      <c r="Z41" s="365">
        <v>-100</v>
      </c>
      <c r="AA41" s="366">
        <v>618836636</v>
      </c>
    </row>
    <row r="42" spans="1:27" ht="13.5">
      <c r="A42" s="361" t="s">
        <v>248</v>
      </c>
      <c r="B42" s="136"/>
      <c r="C42" s="60">
        <f aca="true" t="shared" si="10" ref="C42:Y42">+C62</f>
        <v>130952873</v>
      </c>
      <c r="D42" s="368">
        <f t="shared" si="10"/>
        <v>0</v>
      </c>
      <c r="E42" s="54">
        <f t="shared" si="10"/>
        <v>100900000</v>
      </c>
      <c r="F42" s="53">
        <f t="shared" si="10"/>
        <v>100900000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3147284</v>
      </c>
      <c r="L42" s="54">
        <f t="shared" si="10"/>
        <v>195000</v>
      </c>
      <c r="M42" s="54">
        <f t="shared" si="10"/>
        <v>5417876</v>
      </c>
      <c r="N42" s="53">
        <f t="shared" si="10"/>
        <v>8760160</v>
      </c>
      <c r="O42" s="53">
        <f t="shared" si="10"/>
        <v>1510071</v>
      </c>
      <c r="P42" s="54">
        <f t="shared" si="10"/>
        <v>5484980</v>
      </c>
      <c r="Q42" s="54">
        <f t="shared" si="10"/>
        <v>16302032</v>
      </c>
      <c r="R42" s="53">
        <f t="shared" si="10"/>
        <v>23297083</v>
      </c>
      <c r="S42" s="53">
        <f t="shared" si="10"/>
        <v>21842314</v>
      </c>
      <c r="T42" s="54">
        <f t="shared" si="10"/>
        <v>29287863</v>
      </c>
      <c r="U42" s="54">
        <f t="shared" si="10"/>
        <v>17003506</v>
      </c>
      <c r="V42" s="53">
        <f t="shared" si="10"/>
        <v>68133683</v>
      </c>
      <c r="W42" s="53">
        <f t="shared" si="10"/>
        <v>0</v>
      </c>
      <c r="X42" s="54">
        <f t="shared" si="10"/>
        <v>100900000</v>
      </c>
      <c r="Y42" s="53">
        <f t="shared" si="10"/>
        <v>-100900000</v>
      </c>
      <c r="Z42" s="94">
        <f>+IF(X42&lt;&gt;0,+(Y42/X42)*100,0)</f>
        <v>-100</v>
      </c>
      <c r="AA42" s="95">
        <f>+AA62</f>
        <v>100900000</v>
      </c>
    </row>
    <row r="43" spans="1:27" ht="13.5">
      <c r="A43" s="361" t="s">
        <v>249</v>
      </c>
      <c r="B43" s="136"/>
      <c r="C43" s="275">
        <v>76170124</v>
      </c>
      <c r="D43" s="369"/>
      <c r="E43" s="305">
        <v>63402477</v>
      </c>
      <c r="F43" s="370">
        <v>60476933</v>
      </c>
      <c r="G43" s="370">
        <v>2781195</v>
      </c>
      <c r="H43" s="305">
        <v>1226707</v>
      </c>
      <c r="I43" s="305">
        <v>943034</v>
      </c>
      <c r="J43" s="370">
        <v>4950936</v>
      </c>
      <c r="K43" s="370">
        <v>1420131</v>
      </c>
      <c r="L43" s="305">
        <v>11203584</v>
      </c>
      <c r="M43" s="305">
        <v>2380493</v>
      </c>
      <c r="N43" s="370">
        <v>15004208</v>
      </c>
      <c r="O43" s="370">
        <v>5702732</v>
      </c>
      <c r="P43" s="305">
        <v>2763931</v>
      </c>
      <c r="Q43" s="305">
        <v>5088764</v>
      </c>
      <c r="R43" s="370">
        <v>13555427</v>
      </c>
      <c r="S43" s="370">
        <v>3089357</v>
      </c>
      <c r="T43" s="305">
        <v>4338354</v>
      </c>
      <c r="U43" s="305">
        <v>16434826</v>
      </c>
      <c r="V43" s="370">
        <v>23862537</v>
      </c>
      <c r="W43" s="370">
        <v>57373108</v>
      </c>
      <c r="X43" s="305">
        <v>60476933</v>
      </c>
      <c r="Y43" s="370">
        <v>-3103825</v>
      </c>
      <c r="Z43" s="371">
        <v>-5.13</v>
      </c>
      <c r="AA43" s="303">
        <v>60476933</v>
      </c>
    </row>
    <row r="44" spans="1:27" ht="13.5">
      <c r="A44" s="361" t="s">
        <v>250</v>
      </c>
      <c r="B44" s="136"/>
      <c r="C44" s="60">
        <v>26389041</v>
      </c>
      <c r="D44" s="368"/>
      <c r="E44" s="54">
        <v>33964574</v>
      </c>
      <c r="F44" s="53">
        <v>49057339</v>
      </c>
      <c r="G44" s="53">
        <v>109971</v>
      </c>
      <c r="H44" s="54">
        <v>1031877</v>
      </c>
      <c r="I44" s="54">
        <v>2137734</v>
      </c>
      <c r="J44" s="53">
        <v>3279582</v>
      </c>
      <c r="K44" s="53">
        <v>1812406</v>
      </c>
      <c r="L44" s="54">
        <v>2820698</v>
      </c>
      <c r="M44" s="54">
        <v>4103198</v>
      </c>
      <c r="N44" s="53">
        <v>8736302</v>
      </c>
      <c r="O44" s="53">
        <v>2640717</v>
      </c>
      <c r="P44" s="54">
        <v>3040749</v>
      </c>
      <c r="Q44" s="54">
        <v>7307633</v>
      </c>
      <c r="R44" s="53">
        <v>12989099</v>
      </c>
      <c r="S44" s="53">
        <v>5544149</v>
      </c>
      <c r="T44" s="54">
        <v>4047546</v>
      </c>
      <c r="U44" s="54">
        <v>7916315</v>
      </c>
      <c r="V44" s="53">
        <v>17508010</v>
      </c>
      <c r="W44" s="53">
        <v>42512993</v>
      </c>
      <c r="X44" s="54">
        <v>49057339</v>
      </c>
      <c r="Y44" s="53">
        <v>-6544346</v>
      </c>
      <c r="Z44" s="94">
        <v>-13.34</v>
      </c>
      <c r="AA44" s="95">
        <v>49057339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>
        <v>219957</v>
      </c>
      <c r="D46" s="368"/>
      <c r="E46" s="54">
        <v>8080000</v>
      </c>
      <c r="F46" s="53">
        <v>1030000</v>
      </c>
      <c r="G46" s="53"/>
      <c r="H46" s="54">
        <v>39555</v>
      </c>
      <c r="I46" s="54"/>
      <c r="J46" s="53"/>
      <c r="K46" s="53">
        <v>636</v>
      </c>
      <c r="L46" s="54"/>
      <c r="M46" s="54"/>
      <c r="N46" s="53"/>
      <c r="O46" s="53"/>
      <c r="P46" s="54">
        <v>130000</v>
      </c>
      <c r="Q46" s="54"/>
      <c r="R46" s="53"/>
      <c r="S46" s="53"/>
      <c r="T46" s="54"/>
      <c r="U46" s="54">
        <v>577846</v>
      </c>
      <c r="V46" s="53"/>
      <c r="W46" s="53"/>
      <c r="X46" s="54">
        <v>1030000</v>
      </c>
      <c r="Y46" s="53">
        <v>-1030000</v>
      </c>
      <c r="Z46" s="94">
        <v>-100</v>
      </c>
      <c r="AA46" s="95">
        <v>1030000</v>
      </c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252403991</v>
      </c>
      <c r="D48" s="368"/>
      <c r="E48" s="54">
        <v>263358378</v>
      </c>
      <c r="F48" s="53">
        <v>209264542</v>
      </c>
      <c r="G48" s="53">
        <v>1787131</v>
      </c>
      <c r="H48" s="54">
        <v>4739190</v>
      </c>
      <c r="I48" s="54">
        <v>8760412</v>
      </c>
      <c r="J48" s="53">
        <v>15286733</v>
      </c>
      <c r="K48" s="53">
        <v>17744027</v>
      </c>
      <c r="L48" s="54">
        <v>4004856</v>
      </c>
      <c r="M48" s="54">
        <v>10058957</v>
      </c>
      <c r="N48" s="53">
        <v>31807840</v>
      </c>
      <c r="O48" s="53">
        <v>5536050</v>
      </c>
      <c r="P48" s="54">
        <v>16627760</v>
      </c>
      <c r="Q48" s="54">
        <v>11185475</v>
      </c>
      <c r="R48" s="53">
        <v>33349285</v>
      </c>
      <c r="S48" s="53">
        <v>10734565</v>
      </c>
      <c r="T48" s="54">
        <v>18893862</v>
      </c>
      <c r="U48" s="54">
        <v>30756992</v>
      </c>
      <c r="V48" s="53">
        <v>60385419</v>
      </c>
      <c r="W48" s="53">
        <v>140829277</v>
      </c>
      <c r="X48" s="54">
        <v>209264542</v>
      </c>
      <c r="Y48" s="53">
        <v>-68435265</v>
      </c>
      <c r="Z48" s="94">
        <v>-32.7</v>
      </c>
      <c r="AA48" s="95">
        <v>209264542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2097279340</v>
      </c>
      <c r="D60" s="346">
        <f t="shared" si="14"/>
        <v>0</v>
      </c>
      <c r="E60" s="219">
        <f t="shared" si="14"/>
        <v>2635316664</v>
      </c>
      <c r="F60" s="264">
        <f t="shared" si="14"/>
        <v>2845200888</v>
      </c>
      <c r="G60" s="264">
        <f t="shared" si="14"/>
        <v>39428187</v>
      </c>
      <c r="H60" s="219">
        <f t="shared" si="14"/>
        <v>104151218</v>
      </c>
      <c r="I60" s="219">
        <f t="shared" si="14"/>
        <v>114257211</v>
      </c>
      <c r="J60" s="264">
        <f t="shared" si="14"/>
        <v>255745350</v>
      </c>
      <c r="K60" s="264">
        <f t="shared" si="14"/>
        <v>139137165</v>
      </c>
      <c r="L60" s="219">
        <f t="shared" si="14"/>
        <v>120899706</v>
      </c>
      <c r="M60" s="219">
        <f t="shared" si="14"/>
        <v>160841558</v>
      </c>
      <c r="N60" s="264">
        <f t="shared" si="14"/>
        <v>418876637</v>
      </c>
      <c r="O60" s="264">
        <f t="shared" si="14"/>
        <v>71458761</v>
      </c>
      <c r="P60" s="219">
        <f t="shared" si="14"/>
        <v>130720971</v>
      </c>
      <c r="Q60" s="219">
        <f t="shared" si="14"/>
        <v>179425244</v>
      </c>
      <c r="R60" s="264">
        <f t="shared" si="14"/>
        <v>380201483</v>
      </c>
      <c r="S60" s="264">
        <f t="shared" si="14"/>
        <v>199583486</v>
      </c>
      <c r="T60" s="219">
        <f t="shared" si="14"/>
        <v>273294568</v>
      </c>
      <c r="U60" s="219">
        <f t="shared" si="14"/>
        <v>908063192</v>
      </c>
      <c r="V60" s="264">
        <f t="shared" si="14"/>
        <v>1379646134</v>
      </c>
      <c r="W60" s="264">
        <f t="shared" si="14"/>
        <v>1731542502</v>
      </c>
      <c r="X60" s="219">
        <f t="shared" si="14"/>
        <v>2845200888</v>
      </c>
      <c r="Y60" s="264">
        <f t="shared" si="14"/>
        <v>-1113658386</v>
      </c>
      <c r="Z60" s="337">
        <f>+IF(X60&lt;&gt;0,+(Y60/X60)*100,0)</f>
        <v>-39.14164341424879</v>
      </c>
      <c r="AA60" s="232">
        <f>+AA57+AA54+AA51+AA40+AA37+AA34+AA22+AA5</f>
        <v>2845200888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130952873</v>
      </c>
      <c r="D62" s="348">
        <f t="shared" si="15"/>
        <v>0</v>
      </c>
      <c r="E62" s="347">
        <f t="shared" si="15"/>
        <v>100900000</v>
      </c>
      <c r="F62" s="349">
        <f t="shared" si="15"/>
        <v>100900000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3147284</v>
      </c>
      <c r="L62" s="347">
        <f t="shared" si="15"/>
        <v>195000</v>
      </c>
      <c r="M62" s="347">
        <f t="shared" si="15"/>
        <v>5417876</v>
      </c>
      <c r="N62" s="349">
        <f t="shared" si="15"/>
        <v>8760160</v>
      </c>
      <c r="O62" s="349">
        <f t="shared" si="15"/>
        <v>1510071</v>
      </c>
      <c r="P62" s="347">
        <f t="shared" si="15"/>
        <v>5484980</v>
      </c>
      <c r="Q62" s="347">
        <f t="shared" si="15"/>
        <v>16302032</v>
      </c>
      <c r="R62" s="349">
        <f t="shared" si="15"/>
        <v>23297083</v>
      </c>
      <c r="S62" s="349">
        <f t="shared" si="15"/>
        <v>21842314</v>
      </c>
      <c r="T62" s="347">
        <f t="shared" si="15"/>
        <v>29287863</v>
      </c>
      <c r="U62" s="347">
        <f t="shared" si="15"/>
        <v>17003506</v>
      </c>
      <c r="V62" s="349">
        <f t="shared" si="15"/>
        <v>68133683</v>
      </c>
      <c r="W62" s="349">
        <f t="shared" si="15"/>
        <v>0</v>
      </c>
      <c r="X62" s="347">
        <f t="shared" si="15"/>
        <v>100900000</v>
      </c>
      <c r="Y62" s="349">
        <f t="shared" si="15"/>
        <v>-100900000</v>
      </c>
      <c r="Z62" s="338">
        <f>+IF(X62&lt;&gt;0,+(Y62/X62)*100,0)</f>
        <v>-100</v>
      </c>
      <c r="AA62" s="351">
        <f>SUM(AA63:AA66)</f>
        <v>100900000</v>
      </c>
    </row>
    <row r="63" spans="1:27" ht="13.5">
      <c r="A63" s="361" t="s">
        <v>258</v>
      </c>
      <c r="B63" s="136"/>
      <c r="C63" s="60">
        <v>130952873</v>
      </c>
      <c r="D63" s="340"/>
      <c r="E63" s="60">
        <v>100900000</v>
      </c>
      <c r="F63" s="59">
        <v>100900000</v>
      </c>
      <c r="G63" s="59"/>
      <c r="H63" s="60"/>
      <c r="I63" s="60"/>
      <c r="J63" s="59"/>
      <c r="K63" s="59">
        <v>3147284</v>
      </c>
      <c r="L63" s="60">
        <v>195000</v>
      </c>
      <c r="M63" s="60">
        <v>5417876</v>
      </c>
      <c r="N63" s="59">
        <v>8760160</v>
      </c>
      <c r="O63" s="59">
        <v>1510071</v>
      </c>
      <c r="P63" s="60">
        <v>5484980</v>
      </c>
      <c r="Q63" s="60">
        <v>16302032</v>
      </c>
      <c r="R63" s="59">
        <v>23297083</v>
      </c>
      <c r="S63" s="59">
        <v>21842314</v>
      </c>
      <c r="T63" s="60">
        <v>29287863</v>
      </c>
      <c r="U63" s="60">
        <v>17003506</v>
      </c>
      <c r="V63" s="59">
        <v>68133683</v>
      </c>
      <c r="W63" s="59"/>
      <c r="X63" s="60">
        <v>100900000</v>
      </c>
      <c r="Y63" s="59">
        <v>-100900000</v>
      </c>
      <c r="Z63" s="61">
        <v>-100</v>
      </c>
      <c r="AA63" s="62">
        <v>100900000</v>
      </c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2013-08-02T12:56:20Z</dcterms:created>
  <dcterms:modified xsi:type="dcterms:W3CDTF">2013-08-02T12:56:23Z</dcterms:modified>
  <cp:category/>
  <cp:version/>
  <cp:contentType/>
  <cp:contentStatus/>
</cp:coreProperties>
</file>