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<sst xmlns="http://schemas.openxmlformats.org/spreadsheetml/2006/main" count="855" uniqueCount="302">
  <si>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Letsemeng(FS161)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</si>
  <si>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</si>
  <si>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</si>
  <si>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</si>
  <si>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</si>
  <si>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</si>
  <si>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</si>
  <si>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</si>
  <si>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</si>
  <si>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</si>
  <si>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</si>
  <si>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</si>
  <si>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</si>
  <si>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</si>
  <si>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</si>
  <si>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</si>
  <si>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</si>
  <si>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</si>
  <si>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</si>
  <si>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</si>
  <si>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</si>
  <si>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</si>
  <si>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</si>
  <si>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</si>
  <si>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</si>
  <si>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</si>
  <si>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</si>
  <si>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</si>
  <si>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</si>
  <si>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</si>
  <si>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</si>
  <si>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</si>
  <si>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</si>
  <si>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</si>
  <si>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</si>
  <si>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</si>
  <si>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</si>
  <si>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</si>
  <si>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</si>
  <si>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</si>
  <si>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</si>
  <si>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</si>
  <si>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</si>
  <si>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</si>
  <si>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</si>
  <si>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</si>
  <si>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</si>
  <si>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</si>
  <si>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</si>
  <si>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</si>
  <si>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</si>
  <si>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</si>
  <si>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</si>
  <si>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</si>
  <si>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</si>
  <si>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</si>
  <si>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</si>
  <si>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</si>
  <si>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</si>
  <si>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</si>
  <si>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</si>
  <si>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</si>
  <si>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</si>
  <si>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</si>
  <si>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</si>
  <si>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</si>
  <si>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</si>
  <si>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</si>
  <si>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</si>
  <si>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</si>
  <si>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Letsemeng(FS161)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</si>
  <si>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</si>
  <si>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</si>
  <si>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</si>
  <si>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</si>
  <si>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</si>
  <si>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</si>
  <si>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</si>
  <si>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</si>
  <si>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</si>
  <si>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</si>
  <si>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</si>
  <si>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</si>
  <si>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</si>
  <si>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</si>
  <si>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</si>
  <si>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</si>
  <si>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</si>
  <si>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</si>
  <si>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</si>
  <si>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</si>
  <si>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</si>
  <si>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</si>
  <si>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</si>
  <si>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</si>
  <si>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</si>
  <si>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</si>
  <si>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</si>
  <si>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</si>
  <si>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</si>
  <si>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Letsemeng(FS161)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</si>
  <si>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</si>
  <si>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</si>
  <si>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</si>
  <si>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</si>
  <si>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</si>
  <si>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</si>
  <si>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</si>
  <si>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</si>
  <si>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</si>
  <si>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</si>
  <si>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</si>
  <si>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</si>
  <si>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</si>
  <si>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</si>
  <si>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</si>
  <si>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</si>
  <si>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</si>
  <si>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</si>
  <si>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</si>
  <si>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</si>
  <si>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</si>
  <si>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</si>
  <si>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</si>
  <si>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</si>
  <si>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</si>
  <si>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</si>
  <si>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</si>
  <si>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</si>
  <si>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Letsemeng(FS161)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</si>
  <si>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</si>
  <si>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</si>
  <si>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</si>
  <si>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</si>
  <si>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</si>
  <si>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</si>
  <si>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</si>
  <si>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</si>
  <si>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</si>
  <si>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</si>
  <si>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Letsemeng(FS161)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</si>
  <si>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</si>
  <si>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</si>
  <si>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</si>
  <si>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</si>
  <si>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</si>
  <si>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</si>
  <si>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</si>
  <si>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</si>
  <si>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</si>
  <si>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</si>
  <si>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</si>
  <si>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</si>
  <si>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</si>
  <si>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</si>
  <si>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</si>
  <si>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</si>
  <si>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</si>
  <si>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</si>
  <si>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</si>
  <si>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</si>
  <si>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</si>
  <si>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</si>
  <si>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</si>
  <si>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</si>
  <si>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</si>
  <si>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</si>
  <si>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</si>
  <si>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</si>
  <si>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</si>
  <si>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</si>
  <si>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</si>
  <si>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</si>
  <si>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</si>
  <si>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Letsemeng(FS161)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</si>
  <si>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</si>
  <si>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</si>
  <si>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</si>
  <si>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</si>
  <si>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</si>
  <si>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</si>
  <si>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</si>
  <si>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</si>
  <si>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</si>
  <si>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</si>
  <si>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</si>
  <si>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</si>
  <si>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</si>
  <si>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</si>
  <si>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</si>
  <si>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</si>
  <si>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</si>
  <si>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</si>
  <si>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</si>
  <si>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</si>
  <si>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</si>
  <si>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</si>
  <si>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</si>
  <si>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</si>
  <si>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</si>
  <si>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</si>
  <si>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Letsemeng(FS161)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</si>
  <si>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</si>
  <si>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</si>
  <si>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</si>
  <si>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</si>
  <si>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</si>
  <si>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</si>
  <si>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</si>
  <si>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</si>
  <si>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</si>
  <si>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</si>
  <si>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</si>
  <si>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</si>
  <si>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</si>
  <si>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</si>
  <si>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</si>
  <si>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</si>
  <si>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</si>
  <si>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</si>
  <si>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</si>
  <si>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</si>
  <si>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</si>
  <si>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</si>
  <si>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</si>
  <si>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</si>
  <si>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Letsemeng(FS161)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</si>
  <si>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</si>
  <si>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</si>
  <si>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</si>
  <si>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</si>
  <si>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</si>
  <si>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</si>
  <si>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</si>
  <si>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</si>
  <si>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</si>
  <si>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</si>
  <si>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</si>
  <si>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</si>
  <si>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</si>
  <si>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</si>
  <si>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</si>
  <si>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</si>
  <si>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</si>
  <si>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</si>
  <si>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</si>
  <si>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</si>
  <si>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</si>
  <si>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</si>
  <si>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</si>
  <si>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</si>
  <si>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</si>
  <si>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</si>
  <si>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</si>
  <si>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</si>
  <si>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</si>
  <si>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</si>
  <si>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</si>
  <si>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</si>
  <si>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</si>
  <si>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</si>
  <si>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</si>
  <si>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Letsemeng(FS161)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</si>
  <si>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</si>
  <si>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</si>
  <si>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Free State: Letsemeng(FS161)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</si>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</sst>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5350022</v>
      </c>
      <c r="C5" s="19"/>
      <c r="D5" s="59">
        <v>6381783</v>
      </c>
      <c r="E5" s="60">
        <v>6381783</v>
      </c>
      <c r="F5" s="60">
        <v>672378</v>
      </c>
      <c r="G5" s="60">
        <v>648331</v>
      </c>
      <c r="H5" s="60">
        <v>682045</v>
      </c>
      <c r="I5" s="60">
        <v>2002754</v>
      </c>
      <c r="J5" s="60">
        <v>640700</v>
      </c>
      <c r="K5" s="60">
        <v>823694</v>
      </c>
      <c r="L5" s="60">
        <v>601434</v>
      </c>
      <c r="M5" s="60">
        <v>2065828</v>
      </c>
      <c r="N5" s="60">
        <v>606971</v>
      </c>
      <c r="O5" s="60">
        <v>634816</v>
      </c>
      <c r="P5" s="60">
        <v>585134</v>
      </c>
      <c r="Q5" s="60">
        <v>1826921</v>
      </c>
      <c r="R5" s="60">
        <v>367693</v>
      </c>
      <c r="S5" s="60">
        <v>539594</v>
      </c>
      <c r="T5" s="60">
        <v>553268</v>
      </c>
      <c r="U5" s="60">
        <v>1460555</v>
      </c>
      <c r="V5" s="60">
        <v>7356058</v>
      </c>
      <c r="W5" s="60">
        <v>6381783</v>
      </c>
      <c r="X5" s="60">
        <v>974275</v>
      </c>
      <c r="Y5" s="61">
        <v>15.27</v>
      </c>
      <c r="Z5" s="62">
        <v>6381783</v>
      </c>
    </row>
    <row r="6" spans="1:26" ht="13.5">
      <c r="A6" s="58" t="s">
        <v>32</v>
      </c>
      <c r="B6" s="19">
        <v>24542385</v>
      </c>
      <c r="C6" s="19"/>
      <c r="D6" s="59">
        <v>40406180</v>
      </c>
      <c r="E6" s="60">
        <v>40981180</v>
      </c>
      <c r="F6" s="60">
        <v>2974826</v>
      </c>
      <c r="G6" s="60">
        <v>3064346</v>
      </c>
      <c r="H6" s="60">
        <v>2771347</v>
      </c>
      <c r="I6" s="60">
        <v>8810519</v>
      </c>
      <c r="J6" s="60">
        <v>2858386</v>
      </c>
      <c r="K6" s="60">
        <v>2877178</v>
      </c>
      <c r="L6" s="60">
        <v>2727893</v>
      </c>
      <c r="M6" s="60">
        <v>8463457</v>
      </c>
      <c r="N6" s="60">
        <v>3133628</v>
      </c>
      <c r="O6" s="60">
        <v>2883900</v>
      </c>
      <c r="P6" s="60">
        <v>2925303</v>
      </c>
      <c r="Q6" s="60">
        <v>8942831</v>
      </c>
      <c r="R6" s="60">
        <v>2817626</v>
      </c>
      <c r="S6" s="60">
        <v>2835958</v>
      </c>
      <c r="T6" s="60">
        <v>3244266</v>
      </c>
      <c r="U6" s="60">
        <v>8897850</v>
      </c>
      <c r="V6" s="60">
        <v>35114657</v>
      </c>
      <c r="W6" s="60">
        <v>40981180</v>
      </c>
      <c r="X6" s="60">
        <v>-5866523</v>
      </c>
      <c r="Y6" s="61">
        <v>-14.32</v>
      </c>
      <c r="Z6" s="62">
        <v>40981180</v>
      </c>
    </row>
    <row r="7" spans="1:26" ht="13.5">
      <c r="A7" s="58" t="s">
        <v>33</v>
      </c>
      <c r="B7" s="19">
        <v>1003127</v>
      </c>
      <c r="C7" s="19"/>
      <c r="D7" s="59">
        <v>949000</v>
      </c>
      <c r="E7" s="60">
        <v>1210000</v>
      </c>
      <c r="F7" s="60">
        <v>304467</v>
      </c>
      <c r="G7" s="60">
        <v>14268</v>
      </c>
      <c r="H7" s="60">
        <v>38413</v>
      </c>
      <c r="I7" s="60">
        <v>357148</v>
      </c>
      <c r="J7" s="60">
        <v>0</v>
      </c>
      <c r="K7" s="60">
        <v>25574</v>
      </c>
      <c r="L7" s="60">
        <v>0</v>
      </c>
      <c r="M7" s="60">
        <v>25574</v>
      </c>
      <c r="N7" s="60">
        <v>0</v>
      </c>
      <c r="O7" s="60">
        <v>0</v>
      </c>
      <c r="P7" s="60">
        <v>0</v>
      </c>
      <c r="Q7" s="60">
        <v>0</v>
      </c>
      <c r="R7" s="60">
        <v>12548</v>
      </c>
      <c r="S7" s="60">
        <v>0</v>
      </c>
      <c r="T7" s="60">
        <v>0</v>
      </c>
      <c r="U7" s="60">
        <v>12548</v>
      </c>
      <c r="V7" s="60">
        <v>395270</v>
      </c>
      <c r="W7" s="60">
        <v>1210000</v>
      </c>
      <c r="X7" s="60">
        <v>-814730</v>
      </c>
      <c r="Y7" s="61">
        <v>-67.33</v>
      </c>
      <c r="Z7" s="62">
        <v>1210000</v>
      </c>
    </row>
    <row r="8" spans="1:26" ht="13.5">
      <c r="A8" s="58" t="s">
        <v>34</v>
      </c>
      <c r="B8" s="19">
        <v>54788581</v>
      </c>
      <c r="C8" s="19"/>
      <c r="D8" s="59">
        <v>53833000</v>
      </c>
      <c r="E8" s="60">
        <v>55007304</v>
      </c>
      <c r="F8" s="60">
        <v>22174930</v>
      </c>
      <c r="G8" s="60">
        <v>1460000</v>
      </c>
      <c r="H8" s="60">
        <v>800000</v>
      </c>
      <c r="I8" s="60">
        <v>24434930</v>
      </c>
      <c r="J8" s="60">
        <v>600000</v>
      </c>
      <c r="K8" s="60">
        <v>115000</v>
      </c>
      <c r="L8" s="60">
        <v>16844000</v>
      </c>
      <c r="M8" s="60">
        <v>17559000</v>
      </c>
      <c r="N8" s="60">
        <v>0</v>
      </c>
      <c r="O8" s="60">
        <v>0</v>
      </c>
      <c r="P8" s="60">
        <v>12634000</v>
      </c>
      <c r="Q8" s="60">
        <v>12634000</v>
      </c>
      <c r="R8" s="60">
        <v>0</v>
      </c>
      <c r="S8" s="60">
        <v>0</v>
      </c>
      <c r="T8" s="60">
        <v>0</v>
      </c>
      <c r="U8" s="60">
        <v>0</v>
      </c>
      <c r="V8" s="60">
        <v>54627930</v>
      </c>
      <c r="W8" s="60">
        <v>55007304</v>
      </c>
      <c r="X8" s="60">
        <v>-379374</v>
      </c>
      <c r="Y8" s="61">
        <v>-0.69</v>
      </c>
      <c r="Z8" s="62">
        <v>55007304</v>
      </c>
    </row>
    <row r="9" spans="1:26" ht="13.5">
      <c r="A9" s="58" t="s">
        <v>35</v>
      </c>
      <c r="B9" s="19">
        <v>3180058</v>
      </c>
      <c r="C9" s="19"/>
      <c r="D9" s="59">
        <v>689362</v>
      </c>
      <c r="E9" s="60">
        <v>1926733</v>
      </c>
      <c r="F9" s="60">
        <v>544358</v>
      </c>
      <c r="G9" s="60">
        <v>86304</v>
      </c>
      <c r="H9" s="60">
        <v>80143</v>
      </c>
      <c r="I9" s="60">
        <v>710805</v>
      </c>
      <c r="J9" s="60">
        <v>49659</v>
      </c>
      <c r="K9" s="60">
        <v>42924</v>
      </c>
      <c r="L9" s="60">
        <v>330865</v>
      </c>
      <c r="M9" s="60">
        <v>423448</v>
      </c>
      <c r="N9" s="60">
        <v>49885</v>
      </c>
      <c r="O9" s="60">
        <v>67707</v>
      </c>
      <c r="P9" s="60">
        <v>48185</v>
      </c>
      <c r="Q9" s="60">
        <v>165777</v>
      </c>
      <c r="R9" s="60">
        <v>124049</v>
      </c>
      <c r="S9" s="60">
        <v>593189</v>
      </c>
      <c r="T9" s="60">
        <v>968285</v>
      </c>
      <c r="U9" s="60">
        <v>1685523</v>
      </c>
      <c r="V9" s="60">
        <v>2985553</v>
      </c>
      <c r="W9" s="60">
        <v>1926733</v>
      </c>
      <c r="X9" s="60">
        <v>1058820</v>
      </c>
      <c r="Y9" s="61">
        <v>54.95</v>
      </c>
      <c r="Z9" s="62">
        <v>1926733</v>
      </c>
    </row>
    <row r="10" spans="1:26" ht="25.5">
      <c r="A10" s="63" t="s">
        <v>277</v>
      </c>
      <c r="B10" s="64">
        <f>SUM(B5:B9)</f>
        <v>88864173</v>
      </c>
      <c r="C10" s="64">
        <f>SUM(C5:C9)</f>
        <v>0</v>
      </c>
      <c r="D10" s="65">
        <f aca="true" t="shared" si="0" ref="D10:Z10">SUM(D5:D9)</f>
        <v>102259325</v>
      </c>
      <c r="E10" s="66">
        <f t="shared" si="0"/>
        <v>105507000</v>
      </c>
      <c r="F10" s="66">
        <f t="shared" si="0"/>
        <v>26670959</v>
      </c>
      <c r="G10" s="66">
        <f t="shared" si="0"/>
        <v>5273249</v>
      </c>
      <c r="H10" s="66">
        <f t="shared" si="0"/>
        <v>4371948</v>
      </c>
      <c r="I10" s="66">
        <f t="shared" si="0"/>
        <v>36316156</v>
      </c>
      <c r="J10" s="66">
        <f t="shared" si="0"/>
        <v>4148745</v>
      </c>
      <c r="K10" s="66">
        <f t="shared" si="0"/>
        <v>3884370</v>
      </c>
      <c r="L10" s="66">
        <f t="shared" si="0"/>
        <v>20504192</v>
      </c>
      <c r="M10" s="66">
        <f t="shared" si="0"/>
        <v>28537307</v>
      </c>
      <c r="N10" s="66">
        <f t="shared" si="0"/>
        <v>3790484</v>
      </c>
      <c r="O10" s="66">
        <f t="shared" si="0"/>
        <v>3586423</v>
      </c>
      <c r="P10" s="66">
        <f t="shared" si="0"/>
        <v>16192622</v>
      </c>
      <c r="Q10" s="66">
        <f t="shared" si="0"/>
        <v>23569529</v>
      </c>
      <c r="R10" s="66">
        <f t="shared" si="0"/>
        <v>3321916</v>
      </c>
      <c r="S10" s="66">
        <f t="shared" si="0"/>
        <v>3968741</v>
      </c>
      <c r="T10" s="66">
        <f t="shared" si="0"/>
        <v>4765819</v>
      </c>
      <c r="U10" s="66">
        <f t="shared" si="0"/>
        <v>12056476</v>
      </c>
      <c r="V10" s="66">
        <f t="shared" si="0"/>
        <v>100479468</v>
      </c>
      <c r="W10" s="66">
        <f t="shared" si="0"/>
        <v>105507000</v>
      </c>
      <c r="X10" s="66">
        <f t="shared" si="0"/>
        <v>-5027532</v>
      </c>
      <c r="Y10" s="67">
        <f>+IF(W10&lt;&gt;0,(X10/W10)*100,0)</f>
        <v>-4.765117006454548</v>
      </c>
      <c r="Z10" s="68">
        <f t="shared" si="0"/>
        <v>105507000</v>
      </c>
    </row>
    <row r="11" spans="1:26" ht="13.5">
      <c r="A11" s="58" t="s">
        <v>37</v>
      </c>
      <c r="B11" s="19">
        <v>24513913</v>
      </c>
      <c r="C11" s="19"/>
      <c r="D11" s="59">
        <v>33257000</v>
      </c>
      <c r="E11" s="60">
        <v>33152000</v>
      </c>
      <c r="F11" s="60">
        <v>1996370</v>
      </c>
      <c r="G11" s="60">
        <v>2395488</v>
      </c>
      <c r="H11" s="60">
        <v>2405978</v>
      </c>
      <c r="I11" s="60">
        <v>6797836</v>
      </c>
      <c r="J11" s="60">
        <v>2185143</v>
      </c>
      <c r="K11" s="60">
        <v>2174987</v>
      </c>
      <c r="L11" s="60">
        <v>2363537</v>
      </c>
      <c r="M11" s="60">
        <v>6723667</v>
      </c>
      <c r="N11" s="60">
        <v>1920036</v>
      </c>
      <c r="O11" s="60">
        <v>2332154</v>
      </c>
      <c r="P11" s="60">
        <v>2215166</v>
      </c>
      <c r="Q11" s="60">
        <v>6467356</v>
      </c>
      <c r="R11" s="60">
        <v>2137525</v>
      </c>
      <c r="S11" s="60">
        <v>2102395</v>
      </c>
      <c r="T11" s="60">
        <v>2507556</v>
      </c>
      <c r="U11" s="60">
        <v>6747476</v>
      </c>
      <c r="V11" s="60">
        <v>26736335</v>
      </c>
      <c r="W11" s="60">
        <v>33152000</v>
      </c>
      <c r="X11" s="60">
        <v>-6415665</v>
      </c>
      <c r="Y11" s="61">
        <v>-19.35</v>
      </c>
      <c r="Z11" s="62">
        <v>33152000</v>
      </c>
    </row>
    <row r="12" spans="1:26" ht="13.5">
      <c r="A12" s="58" t="s">
        <v>38</v>
      </c>
      <c r="B12" s="19">
        <v>3068372</v>
      </c>
      <c r="C12" s="19"/>
      <c r="D12" s="59">
        <v>2599992</v>
      </c>
      <c r="E12" s="60">
        <v>2700000</v>
      </c>
      <c r="F12" s="60">
        <v>198099</v>
      </c>
      <c r="G12" s="60">
        <v>200962</v>
      </c>
      <c r="H12" s="60">
        <v>201087</v>
      </c>
      <c r="I12" s="60">
        <v>600148</v>
      </c>
      <c r="J12" s="60">
        <v>255785</v>
      </c>
      <c r="K12" s="60">
        <v>224350</v>
      </c>
      <c r="L12" s="60">
        <v>349029</v>
      </c>
      <c r="M12" s="60">
        <v>829164</v>
      </c>
      <c r="N12" s="60">
        <v>213095</v>
      </c>
      <c r="O12" s="60">
        <v>213163</v>
      </c>
      <c r="P12" s="60">
        <v>213102</v>
      </c>
      <c r="Q12" s="60">
        <v>639360</v>
      </c>
      <c r="R12" s="60">
        <v>262617</v>
      </c>
      <c r="S12" s="60">
        <v>229707</v>
      </c>
      <c r="T12" s="60">
        <v>231170</v>
      </c>
      <c r="U12" s="60">
        <v>723494</v>
      </c>
      <c r="V12" s="60">
        <v>2792166</v>
      </c>
      <c r="W12" s="60">
        <v>2700000</v>
      </c>
      <c r="X12" s="60">
        <v>92166</v>
      </c>
      <c r="Y12" s="61">
        <v>3.41</v>
      </c>
      <c r="Z12" s="62">
        <v>2700000</v>
      </c>
    </row>
    <row r="13" spans="1:26" ht="13.5">
      <c r="A13" s="58" t="s">
        <v>278</v>
      </c>
      <c r="B13" s="19">
        <v>21929675</v>
      </c>
      <c r="C13" s="19"/>
      <c r="D13" s="59">
        <v>1297999</v>
      </c>
      <c r="E13" s="60">
        <v>1298000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1298000</v>
      </c>
      <c r="X13" s="60">
        <v>-1298000</v>
      </c>
      <c r="Y13" s="61">
        <v>-100</v>
      </c>
      <c r="Z13" s="62">
        <v>1298000</v>
      </c>
    </row>
    <row r="14" spans="1:26" ht="13.5">
      <c r="A14" s="58" t="s">
        <v>40</v>
      </c>
      <c r="B14" s="19">
        <v>4383133</v>
      </c>
      <c r="C14" s="19"/>
      <c r="D14" s="59">
        <v>66000</v>
      </c>
      <c r="E14" s="60">
        <v>66000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332</v>
      </c>
      <c r="O14" s="60">
        <v>4744</v>
      </c>
      <c r="P14" s="60">
        <v>75</v>
      </c>
      <c r="Q14" s="60">
        <v>5151</v>
      </c>
      <c r="R14" s="60">
        <v>1298</v>
      </c>
      <c r="S14" s="60">
        <v>984</v>
      </c>
      <c r="T14" s="60">
        <v>20607</v>
      </c>
      <c r="U14" s="60">
        <v>22889</v>
      </c>
      <c r="V14" s="60">
        <v>28040</v>
      </c>
      <c r="W14" s="60">
        <v>66000</v>
      </c>
      <c r="X14" s="60">
        <v>-37960</v>
      </c>
      <c r="Y14" s="61">
        <v>-57.52</v>
      </c>
      <c r="Z14" s="62">
        <v>66000</v>
      </c>
    </row>
    <row r="15" spans="1:26" ht="13.5">
      <c r="A15" s="58" t="s">
        <v>41</v>
      </c>
      <c r="B15" s="19">
        <v>17096661</v>
      </c>
      <c r="C15" s="19"/>
      <c r="D15" s="59">
        <v>22500000</v>
      </c>
      <c r="E15" s="60">
        <v>20520000</v>
      </c>
      <c r="F15" s="60">
        <v>49329</v>
      </c>
      <c r="G15" s="60">
        <v>2935349</v>
      </c>
      <c r="H15" s="60">
        <v>1976752</v>
      </c>
      <c r="I15" s="60">
        <v>4961430</v>
      </c>
      <c r="J15" s="60">
        <v>1688301</v>
      </c>
      <c r="K15" s="60">
        <v>1045818</v>
      </c>
      <c r="L15" s="60">
        <v>1569808</v>
      </c>
      <c r="M15" s="60">
        <v>4303927</v>
      </c>
      <c r="N15" s="60">
        <v>1172337</v>
      </c>
      <c r="O15" s="60">
        <v>567729</v>
      </c>
      <c r="P15" s="60">
        <v>1054492</v>
      </c>
      <c r="Q15" s="60">
        <v>2794558</v>
      </c>
      <c r="R15" s="60">
        <v>1593319</v>
      </c>
      <c r="S15" s="60">
        <v>1542675</v>
      </c>
      <c r="T15" s="60">
        <v>3845420</v>
      </c>
      <c r="U15" s="60">
        <v>6981414</v>
      </c>
      <c r="V15" s="60">
        <v>19041329</v>
      </c>
      <c r="W15" s="60">
        <v>20520000</v>
      </c>
      <c r="X15" s="60">
        <v>-1478671</v>
      </c>
      <c r="Y15" s="61">
        <v>-7.21</v>
      </c>
      <c r="Z15" s="62">
        <v>20520000</v>
      </c>
    </row>
    <row r="16" spans="1:26" ht="13.5">
      <c r="A16" s="69" t="s">
        <v>42</v>
      </c>
      <c r="B16" s="19">
        <v>0</v>
      </c>
      <c r="C16" s="19"/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33165840</v>
      </c>
      <c r="C17" s="19"/>
      <c r="D17" s="59">
        <v>42035009</v>
      </c>
      <c r="E17" s="60">
        <v>47771000</v>
      </c>
      <c r="F17" s="60">
        <v>846211</v>
      </c>
      <c r="G17" s="60">
        <v>1808204</v>
      </c>
      <c r="H17" s="60">
        <v>1786152</v>
      </c>
      <c r="I17" s="60">
        <v>4440567</v>
      </c>
      <c r="J17" s="60">
        <v>1128681</v>
      </c>
      <c r="K17" s="60">
        <v>1743479</v>
      </c>
      <c r="L17" s="60">
        <v>2626084</v>
      </c>
      <c r="M17" s="60">
        <v>5498244</v>
      </c>
      <c r="N17" s="60">
        <v>3199876</v>
      </c>
      <c r="O17" s="60">
        <v>2895331</v>
      </c>
      <c r="P17" s="60">
        <v>1180178</v>
      </c>
      <c r="Q17" s="60">
        <v>7275385</v>
      </c>
      <c r="R17" s="60">
        <v>2145875</v>
      </c>
      <c r="S17" s="60">
        <v>1598749</v>
      </c>
      <c r="T17" s="60">
        <v>2127245</v>
      </c>
      <c r="U17" s="60">
        <v>5871869</v>
      </c>
      <c r="V17" s="60">
        <v>23086065</v>
      </c>
      <c r="W17" s="60">
        <v>47771000</v>
      </c>
      <c r="X17" s="60">
        <v>-24684935</v>
      </c>
      <c r="Y17" s="61">
        <v>-51.67</v>
      </c>
      <c r="Z17" s="62">
        <v>47771000</v>
      </c>
    </row>
    <row r="18" spans="1:26" ht="13.5">
      <c r="A18" s="70" t="s">
        <v>44</v>
      </c>
      <c r="B18" s="71">
        <f>SUM(B11:B17)</f>
        <v>104157594</v>
      </c>
      <c r="C18" s="71">
        <f>SUM(C11:C17)</f>
        <v>0</v>
      </c>
      <c r="D18" s="72">
        <f aca="true" t="shared" si="1" ref="D18:Z18">SUM(D11:D17)</f>
        <v>101756000</v>
      </c>
      <c r="E18" s="73">
        <f t="shared" si="1"/>
        <v>105507000</v>
      </c>
      <c r="F18" s="73">
        <f t="shared" si="1"/>
        <v>3090009</v>
      </c>
      <c r="G18" s="73">
        <f t="shared" si="1"/>
        <v>7340003</v>
      </c>
      <c r="H18" s="73">
        <f t="shared" si="1"/>
        <v>6369969</v>
      </c>
      <c r="I18" s="73">
        <f t="shared" si="1"/>
        <v>16799981</v>
      </c>
      <c r="J18" s="73">
        <f t="shared" si="1"/>
        <v>5257910</v>
      </c>
      <c r="K18" s="73">
        <f t="shared" si="1"/>
        <v>5188634</v>
      </c>
      <c r="L18" s="73">
        <f t="shared" si="1"/>
        <v>6908458</v>
      </c>
      <c r="M18" s="73">
        <f t="shared" si="1"/>
        <v>17355002</v>
      </c>
      <c r="N18" s="73">
        <f t="shared" si="1"/>
        <v>6505676</v>
      </c>
      <c r="O18" s="73">
        <f t="shared" si="1"/>
        <v>6013121</v>
      </c>
      <c r="P18" s="73">
        <f t="shared" si="1"/>
        <v>4663013</v>
      </c>
      <c r="Q18" s="73">
        <f t="shared" si="1"/>
        <v>17181810</v>
      </c>
      <c r="R18" s="73">
        <f t="shared" si="1"/>
        <v>6140634</v>
      </c>
      <c r="S18" s="73">
        <f t="shared" si="1"/>
        <v>5474510</v>
      </c>
      <c r="T18" s="73">
        <f t="shared" si="1"/>
        <v>8731998</v>
      </c>
      <c r="U18" s="73">
        <f t="shared" si="1"/>
        <v>20347142</v>
      </c>
      <c r="V18" s="73">
        <f t="shared" si="1"/>
        <v>71683935</v>
      </c>
      <c r="W18" s="73">
        <f t="shared" si="1"/>
        <v>105507000</v>
      </c>
      <c r="X18" s="73">
        <f t="shared" si="1"/>
        <v>-33823065</v>
      </c>
      <c r="Y18" s="67">
        <f>+IF(W18&lt;&gt;0,(X18/W18)*100,0)</f>
        <v>-32.05765020330404</v>
      </c>
      <c r="Z18" s="74">
        <f t="shared" si="1"/>
        <v>105507000</v>
      </c>
    </row>
    <row r="19" spans="1:26" ht="13.5">
      <c r="A19" s="70" t="s">
        <v>45</v>
      </c>
      <c r="B19" s="75">
        <f>+B10-B18</f>
        <v>-15293421</v>
      </c>
      <c r="C19" s="75">
        <f>+C10-C18</f>
        <v>0</v>
      </c>
      <c r="D19" s="76">
        <f aca="true" t="shared" si="2" ref="D19:Z19">+D10-D18</f>
        <v>503325</v>
      </c>
      <c r="E19" s="77">
        <f t="shared" si="2"/>
        <v>0</v>
      </c>
      <c r="F19" s="77">
        <f t="shared" si="2"/>
        <v>23580950</v>
      </c>
      <c r="G19" s="77">
        <f t="shared" si="2"/>
        <v>-2066754</v>
      </c>
      <c r="H19" s="77">
        <f t="shared" si="2"/>
        <v>-1998021</v>
      </c>
      <c r="I19" s="77">
        <f t="shared" si="2"/>
        <v>19516175</v>
      </c>
      <c r="J19" s="77">
        <f t="shared" si="2"/>
        <v>-1109165</v>
      </c>
      <c r="K19" s="77">
        <f t="shared" si="2"/>
        <v>-1304264</v>
      </c>
      <c r="L19" s="77">
        <f t="shared" si="2"/>
        <v>13595734</v>
      </c>
      <c r="M19" s="77">
        <f t="shared" si="2"/>
        <v>11182305</v>
      </c>
      <c r="N19" s="77">
        <f t="shared" si="2"/>
        <v>-2715192</v>
      </c>
      <c r="O19" s="77">
        <f t="shared" si="2"/>
        <v>-2426698</v>
      </c>
      <c r="P19" s="77">
        <f t="shared" si="2"/>
        <v>11529609</v>
      </c>
      <c r="Q19" s="77">
        <f t="shared" si="2"/>
        <v>6387719</v>
      </c>
      <c r="R19" s="77">
        <f t="shared" si="2"/>
        <v>-2818718</v>
      </c>
      <c r="S19" s="77">
        <f t="shared" si="2"/>
        <v>-1505769</v>
      </c>
      <c r="T19" s="77">
        <f t="shared" si="2"/>
        <v>-3966179</v>
      </c>
      <c r="U19" s="77">
        <f t="shared" si="2"/>
        <v>-8290666</v>
      </c>
      <c r="V19" s="77">
        <f t="shared" si="2"/>
        <v>28795533</v>
      </c>
      <c r="W19" s="77">
        <f>IF(E10=E18,0,W10-W18)</f>
        <v>0</v>
      </c>
      <c r="X19" s="77">
        <f t="shared" si="2"/>
        <v>28795533</v>
      </c>
      <c r="Y19" s="78">
        <f>+IF(W19&lt;&gt;0,(X19/W19)*100,0)</f>
        <v>0</v>
      </c>
      <c r="Z19" s="79">
        <f t="shared" si="2"/>
        <v>0</v>
      </c>
    </row>
    <row r="20" spans="1:26" ht="13.5">
      <c r="A20" s="58" t="s">
        <v>46</v>
      </c>
      <c r="B20" s="19">
        <v>18210000</v>
      </c>
      <c r="C20" s="19"/>
      <c r="D20" s="59">
        <v>0</v>
      </c>
      <c r="E20" s="60">
        <v>23167236</v>
      </c>
      <c r="F20" s="60">
        <v>11019000</v>
      </c>
      <c r="G20" s="60">
        <v>0</v>
      </c>
      <c r="H20" s="60">
        <v>0</v>
      </c>
      <c r="I20" s="60">
        <v>11019000</v>
      </c>
      <c r="J20" s="60">
        <v>0</v>
      </c>
      <c r="K20" s="60">
        <v>0</v>
      </c>
      <c r="L20" s="60">
        <v>0</v>
      </c>
      <c r="M20" s="60">
        <v>0</v>
      </c>
      <c r="N20" s="60">
        <v>6713000</v>
      </c>
      <c r="O20" s="60">
        <v>0</v>
      </c>
      <c r="P20" s="60">
        <v>4358000</v>
      </c>
      <c r="Q20" s="60">
        <v>11071000</v>
      </c>
      <c r="R20" s="60">
        <v>0</v>
      </c>
      <c r="S20" s="60">
        <v>0</v>
      </c>
      <c r="T20" s="60">
        <v>0</v>
      </c>
      <c r="U20" s="60">
        <v>0</v>
      </c>
      <c r="V20" s="60">
        <v>22090000</v>
      </c>
      <c r="W20" s="60">
        <v>23167236</v>
      </c>
      <c r="X20" s="60">
        <v>-1077236</v>
      </c>
      <c r="Y20" s="61">
        <v>-4.65</v>
      </c>
      <c r="Z20" s="62">
        <v>23167236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2916579</v>
      </c>
      <c r="C22" s="86">
        <f>SUM(C19:C21)</f>
        <v>0</v>
      </c>
      <c r="D22" s="87">
        <f aca="true" t="shared" si="3" ref="D22:Z22">SUM(D19:D21)</f>
        <v>503325</v>
      </c>
      <c r="E22" s="88">
        <f t="shared" si="3"/>
        <v>23167236</v>
      </c>
      <c r="F22" s="88">
        <f t="shared" si="3"/>
        <v>34599950</v>
      </c>
      <c r="G22" s="88">
        <f t="shared" si="3"/>
        <v>-2066754</v>
      </c>
      <c r="H22" s="88">
        <f t="shared" si="3"/>
        <v>-1998021</v>
      </c>
      <c r="I22" s="88">
        <f t="shared" si="3"/>
        <v>30535175</v>
      </c>
      <c r="J22" s="88">
        <f t="shared" si="3"/>
        <v>-1109165</v>
      </c>
      <c r="K22" s="88">
        <f t="shared" si="3"/>
        <v>-1304264</v>
      </c>
      <c r="L22" s="88">
        <f t="shared" si="3"/>
        <v>13595734</v>
      </c>
      <c r="M22" s="88">
        <f t="shared" si="3"/>
        <v>11182305</v>
      </c>
      <c r="N22" s="88">
        <f t="shared" si="3"/>
        <v>3997808</v>
      </c>
      <c r="O22" s="88">
        <f t="shared" si="3"/>
        <v>-2426698</v>
      </c>
      <c r="P22" s="88">
        <f t="shared" si="3"/>
        <v>15887609</v>
      </c>
      <c r="Q22" s="88">
        <f t="shared" si="3"/>
        <v>17458719</v>
      </c>
      <c r="R22" s="88">
        <f t="shared" si="3"/>
        <v>-2818718</v>
      </c>
      <c r="S22" s="88">
        <f t="shared" si="3"/>
        <v>-1505769</v>
      </c>
      <c r="T22" s="88">
        <f t="shared" si="3"/>
        <v>-3966179</v>
      </c>
      <c r="U22" s="88">
        <f t="shared" si="3"/>
        <v>-8290666</v>
      </c>
      <c r="V22" s="88">
        <f t="shared" si="3"/>
        <v>50885533</v>
      </c>
      <c r="W22" s="88">
        <f t="shared" si="3"/>
        <v>23167236</v>
      </c>
      <c r="X22" s="88">
        <f t="shared" si="3"/>
        <v>27718297</v>
      </c>
      <c r="Y22" s="89">
        <f>+IF(W22&lt;&gt;0,(X22/W22)*100,0)</f>
        <v>119.64438485454198</v>
      </c>
      <c r="Z22" s="90">
        <f t="shared" si="3"/>
        <v>23167236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2916579</v>
      </c>
      <c r="C24" s="75">
        <f>SUM(C22:C23)</f>
        <v>0</v>
      </c>
      <c r="D24" s="76">
        <f aca="true" t="shared" si="4" ref="D24:Z24">SUM(D22:D23)</f>
        <v>503325</v>
      </c>
      <c r="E24" s="77">
        <f t="shared" si="4"/>
        <v>23167236</v>
      </c>
      <c r="F24" s="77">
        <f t="shared" si="4"/>
        <v>34599950</v>
      </c>
      <c r="G24" s="77">
        <f t="shared" si="4"/>
        <v>-2066754</v>
      </c>
      <c r="H24" s="77">
        <f t="shared" si="4"/>
        <v>-1998021</v>
      </c>
      <c r="I24" s="77">
        <f t="shared" si="4"/>
        <v>30535175</v>
      </c>
      <c r="J24" s="77">
        <f t="shared" si="4"/>
        <v>-1109165</v>
      </c>
      <c r="K24" s="77">
        <f t="shared" si="4"/>
        <v>-1304264</v>
      </c>
      <c r="L24" s="77">
        <f t="shared" si="4"/>
        <v>13595734</v>
      </c>
      <c r="M24" s="77">
        <f t="shared" si="4"/>
        <v>11182305</v>
      </c>
      <c r="N24" s="77">
        <f t="shared" si="4"/>
        <v>3997808</v>
      </c>
      <c r="O24" s="77">
        <f t="shared" si="4"/>
        <v>-2426698</v>
      </c>
      <c r="P24" s="77">
        <f t="shared" si="4"/>
        <v>15887609</v>
      </c>
      <c r="Q24" s="77">
        <f t="shared" si="4"/>
        <v>17458719</v>
      </c>
      <c r="R24" s="77">
        <f t="shared" si="4"/>
        <v>-2818718</v>
      </c>
      <c r="S24" s="77">
        <f t="shared" si="4"/>
        <v>-1505769</v>
      </c>
      <c r="T24" s="77">
        <f t="shared" si="4"/>
        <v>-3966179</v>
      </c>
      <c r="U24" s="77">
        <f t="shared" si="4"/>
        <v>-8290666</v>
      </c>
      <c r="V24" s="77">
        <f t="shared" si="4"/>
        <v>50885533</v>
      </c>
      <c r="W24" s="77">
        <f t="shared" si="4"/>
        <v>23167236</v>
      </c>
      <c r="X24" s="77">
        <f t="shared" si="4"/>
        <v>27718297</v>
      </c>
      <c r="Y24" s="78">
        <f>+IF(W24&lt;&gt;0,(X24/W24)*100,0)</f>
        <v>119.64438485454198</v>
      </c>
      <c r="Z24" s="79">
        <f t="shared" si="4"/>
        <v>23167236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24258207</v>
      </c>
      <c r="C27" s="22"/>
      <c r="D27" s="99">
        <v>23881450</v>
      </c>
      <c r="E27" s="100">
        <v>25544600</v>
      </c>
      <c r="F27" s="100">
        <v>3616124</v>
      </c>
      <c r="G27" s="100">
        <v>883647</v>
      </c>
      <c r="H27" s="100">
        <v>2055153</v>
      </c>
      <c r="I27" s="100">
        <v>6554924</v>
      </c>
      <c r="J27" s="100">
        <v>863926</v>
      </c>
      <c r="K27" s="100">
        <v>2147596</v>
      </c>
      <c r="L27" s="100">
        <v>1849567</v>
      </c>
      <c r="M27" s="100">
        <v>4861089</v>
      </c>
      <c r="N27" s="100">
        <v>1628178</v>
      </c>
      <c r="O27" s="100">
        <v>996441</v>
      </c>
      <c r="P27" s="100">
        <v>2663561</v>
      </c>
      <c r="Q27" s="100">
        <v>5288180</v>
      </c>
      <c r="R27" s="100">
        <v>1935293</v>
      </c>
      <c r="S27" s="100">
        <v>713013</v>
      </c>
      <c r="T27" s="100">
        <v>4244379</v>
      </c>
      <c r="U27" s="100">
        <v>6892685</v>
      </c>
      <c r="V27" s="100">
        <v>23596878</v>
      </c>
      <c r="W27" s="100">
        <v>25544600</v>
      </c>
      <c r="X27" s="100">
        <v>-1947722</v>
      </c>
      <c r="Y27" s="101">
        <v>-7.62</v>
      </c>
      <c r="Z27" s="102">
        <v>25544600</v>
      </c>
    </row>
    <row r="28" spans="1:26" ht="13.5">
      <c r="A28" s="103" t="s">
        <v>46</v>
      </c>
      <c r="B28" s="19">
        <v>23326764</v>
      </c>
      <c r="C28" s="19"/>
      <c r="D28" s="59">
        <v>22090175</v>
      </c>
      <c r="E28" s="60">
        <v>23169070</v>
      </c>
      <c r="F28" s="60">
        <v>3616124</v>
      </c>
      <c r="G28" s="60">
        <v>822942</v>
      </c>
      <c r="H28" s="60">
        <v>1622432</v>
      </c>
      <c r="I28" s="60">
        <v>6061498</v>
      </c>
      <c r="J28" s="60">
        <v>861056</v>
      </c>
      <c r="K28" s="60">
        <v>1798847</v>
      </c>
      <c r="L28" s="60">
        <v>1220821</v>
      </c>
      <c r="M28" s="60">
        <v>3880724</v>
      </c>
      <c r="N28" s="60">
        <v>1129403</v>
      </c>
      <c r="O28" s="60">
        <v>748495</v>
      </c>
      <c r="P28" s="60">
        <v>2572094</v>
      </c>
      <c r="Q28" s="60">
        <v>4449992</v>
      </c>
      <c r="R28" s="60">
        <v>1909262</v>
      </c>
      <c r="S28" s="60">
        <v>562285</v>
      </c>
      <c r="T28" s="60">
        <v>4050409</v>
      </c>
      <c r="U28" s="60">
        <v>6521956</v>
      </c>
      <c r="V28" s="60">
        <v>20914170</v>
      </c>
      <c r="W28" s="60">
        <v>23169070</v>
      </c>
      <c r="X28" s="60">
        <v>-2254900</v>
      </c>
      <c r="Y28" s="61">
        <v>-9.73</v>
      </c>
      <c r="Z28" s="62">
        <v>23169070</v>
      </c>
    </row>
    <row r="29" spans="1:26" ht="13.5">
      <c r="A29" s="58" t="s">
        <v>282</v>
      </c>
      <c r="B29" s="19">
        <v>0</v>
      </c>
      <c r="C29" s="19"/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/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931443</v>
      </c>
      <c r="C31" s="19"/>
      <c r="D31" s="59">
        <v>1791275</v>
      </c>
      <c r="E31" s="60">
        <v>2375530</v>
      </c>
      <c r="F31" s="60">
        <v>0</v>
      </c>
      <c r="G31" s="60">
        <v>60705</v>
      </c>
      <c r="H31" s="60">
        <v>432721</v>
      </c>
      <c r="I31" s="60">
        <v>493426</v>
      </c>
      <c r="J31" s="60">
        <v>2870</v>
      </c>
      <c r="K31" s="60">
        <v>348749</v>
      </c>
      <c r="L31" s="60">
        <v>628746</v>
      </c>
      <c r="M31" s="60">
        <v>980365</v>
      </c>
      <c r="N31" s="60">
        <v>498775</v>
      </c>
      <c r="O31" s="60">
        <v>247946</v>
      </c>
      <c r="P31" s="60">
        <v>91467</v>
      </c>
      <c r="Q31" s="60">
        <v>838188</v>
      </c>
      <c r="R31" s="60">
        <v>26031</v>
      </c>
      <c r="S31" s="60">
        <v>150728</v>
      </c>
      <c r="T31" s="60">
        <v>193970</v>
      </c>
      <c r="U31" s="60">
        <v>370729</v>
      </c>
      <c r="V31" s="60">
        <v>2682708</v>
      </c>
      <c r="W31" s="60">
        <v>2375530</v>
      </c>
      <c r="X31" s="60">
        <v>307178</v>
      </c>
      <c r="Y31" s="61">
        <v>12.93</v>
      </c>
      <c r="Z31" s="62">
        <v>2375530</v>
      </c>
    </row>
    <row r="32" spans="1:26" ht="13.5">
      <c r="A32" s="70" t="s">
        <v>54</v>
      </c>
      <c r="B32" s="22">
        <f>SUM(B28:B31)</f>
        <v>24258207</v>
      </c>
      <c r="C32" s="22">
        <f>SUM(C28:C31)</f>
        <v>0</v>
      </c>
      <c r="D32" s="99">
        <f aca="true" t="shared" si="5" ref="D32:Z32">SUM(D28:D31)</f>
        <v>23881450</v>
      </c>
      <c r="E32" s="100">
        <f t="shared" si="5"/>
        <v>25544600</v>
      </c>
      <c r="F32" s="100">
        <f t="shared" si="5"/>
        <v>3616124</v>
      </c>
      <c r="G32" s="100">
        <f t="shared" si="5"/>
        <v>883647</v>
      </c>
      <c r="H32" s="100">
        <f t="shared" si="5"/>
        <v>2055153</v>
      </c>
      <c r="I32" s="100">
        <f t="shared" si="5"/>
        <v>6554924</v>
      </c>
      <c r="J32" s="100">
        <f t="shared" si="5"/>
        <v>863926</v>
      </c>
      <c r="K32" s="100">
        <f t="shared" si="5"/>
        <v>2147596</v>
      </c>
      <c r="L32" s="100">
        <f t="shared" si="5"/>
        <v>1849567</v>
      </c>
      <c r="M32" s="100">
        <f t="shared" si="5"/>
        <v>4861089</v>
      </c>
      <c r="N32" s="100">
        <f t="shared" si="5"/>
        <v>1628178</v>
      </c>
      <c r="O32" s="100">
        <f t="shared" si="5"/>
        <v>996441</v>
      </c>
      <c r="P32" s="100">
        <f t="shared" si="5"/>
        <v>2663561</v>
      </c>
      <c r="Q32" s="100">
        <f t="shared" si="5"/>
        <v>5288180</v>
      </c>
      <c r="R32" s="100">
        <f t="shared" si="5"/>
        <v>1935293</v>
      </c>
      <c r="S32" s="100">
        <f t="shared" si="5"/>
        <v>713013</v>
      </c>
      <c r="T32" s="100">
        <f t="shared" si="5"/>
        <v>4244379</v>
      </c>
      <c r="U32" s="100">
        <f t="shared" si="5"/>
        <v>6892685</v>
      </c>
      <c r="V32" s="100">
        <f t="shared" si="5"/>
        <v>23596878</v>
      </c>
      <c r="W32" s="100">
        <f t="shared" si="5"/>
        <v>25544600</v>
      </c>
      <c r="X32" s="100">
        <f t="shared" si="5"/>
        <v>-1947722</v>
      </c>
      <c r="Y32" s="101">
        <f>+IF(W32&lt;&gt;0,(X32/W32)*100,0)</f>
        <v>-7.624789583708494</v>
      </c>
      <c r="Z32" s="102">
        <f t="shared" si="5"/>
        <v>25544600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43346930</v>
      </c>
      <c r="C35" s="19"/>
      <c r="D35" s="59">
        <v>52478000</v>
      </c>
      <c r="E35" s="60">
        <v>43347000</v>
      </c>
      <c r="F35" s="60">
        <v>25740521</v>
      </c>
      <c r="G35" s="60">
        <v>42286779</v>
      </c>
      <c r="H35" s="60">
        <v>42286779</v>
      </c>
      <c r="I35" s="60">
        <v>42286779</v>
      </c>
      <c r="J35" s="60">
        <v>42286779</v>
      </c>
      <c r="K35" s="60">
        <v>42286779</v>
      </c>
      <c r="L35" s="60">
        <v>42286779</v>
      </c>
      <c r="M35" s="60">
        <v>42286779</v>
      </c>
      <c r="N35" s="60">
        <v>42286779</v>
      </c>
      <c r="O35" s="60">
        <v>42286779</v>
      </c>
      <c r="P35" s="60">
        <v>42286779</v>
      </c>
      <c r="Q35" s="60">
        <v>42286779</v>
      </c>
      <c r="R35" s="60">
        <v>42286779</v>
      </c>
      <c r="S35" s="60">
        <v>42286779</v>
      </c>
      <c r="T35" s="60">
        <v>42286779</v>
      </c>
      <c r="U35" s="60">
        <v>42286779</v>
      </c>
      <c r="V35" s="60">
        <v>42286779</v>
      </c>
      <c r="W35" s="60">
        <v>43347000</v>
      </c>
      <c r="X35" s="60">
        <v>-1060221</v>
      </c>
      <c r="Y35" s="61">
        <v>-2.45</v>
      </c>
      <c r="Z35" s="62">
        <v>43347000</v>
      </c>
    </row>
    <row r="36" spans="1:26" ht="13.5">
      <c r="A36" s="58" t="s">
        <v>57</v>
      </c>
      <c r="B36" s="19">
        <v>628155470</v>
      </c>
      <c r="C36" s="19"/>
      <c r="D36" s="59">
        <v>254419250</v>
      </c>
      <c r="E36" s="60">
        <v>626405000</v>
      </c>
      <c r="F36" s="60">
        <v>170705933</v>
      </c>
      <c r="G36" s="60">
        <v>719614116</v>
      </c>
      <c r="H36" s="60">
        <v>719614116</v>
      </c>
      <c r="I36" s="60">
        <v>719614116</v>
      </c>
      <c r="J36" s="60">
        <v>719614116</v>
      </c>
      <c r="K36" s="60">
        <v>719614116</v>
      </c>
      <c r="L36" s="60">
        <v>719614116</v>
      </c>
      <c r="M36" s="60">
        <v>719614116</v>
      </c>
      <c r="N36" s="60">
        <v>719614116</v>
      </c>
      <c r="O36" s="60">
        <v>719614116</v>
      </c>
      <c r="P36" s="60">
        <v>719614116</v>
      </c>
      <c r="Q36" s="60">
        <v>719614116</v>
      </c>
      <c r="R36" s="60">
        <v>719614116</v>
      </c>
      <c r="S36" s="60">
        <v>719614116</v>
      </c>
      <c r="T36" s="60">
        <v>719614116</v>
      </c>
      <c r="U36" s="60">
        <v>719614116</v>
      </c>
      <c r="V36" s="60">
        <v>719614116</v>
      </c>
      <c r="W36" s="60">
        <v>626405000</v>
      </c>
      <c r="X36" s="60">
        <v>93209116</v>
      </c>
      <c r="Y36" s="61">
        <v>14.88</v>
      </c>
      <c r="Z36" s="62">
        <v>626405000</v>
      </c>
    </row>
    <row r="37" spans="1:26" ht="13.5">
      <c r="A37" s="58" t="s">
        <v>58</v>
      </c>
      <c r="B37" s="19">
        <v>18042785</v>
      </c>
      <c r="C37" s="19"/>
      <c r="D37" s="59">
        <v>6736050</v>
      </c>
      <c r="E37" s="60">
        <v>18910000</v>
      </c>
      <c r="F37" s="60">
        <v>9130054</v>
      </c>
      <c r="G37" s="60">
        <v>12898733</v>
      </c>
      <c r="H37" s="60">
        <v>12898733</v>
      </c>
      <c r="I37" s="60">
        <v>12898733</v>
      </c>
      <c r="J37" s="60">
        <v>12898733</v>
      </c>
      <c r="K37" s="60">
        <v>12898733</v>
      </c>
      <c r="L37" s="60">
        <v>12898733</v>
      </c>
      <c r="M37" s="60">
        <v>12898733</v>
      </c>
      <c r="N37" s="60">
        <v>12898733</v>
      </c>
      <c r="O37" s="60">
        <v>12898733</v>
      </c>
      <c r="P37" s="60">
        <v>12898733</v>
      </c>
      <c r="Q37" s="60">
        <v>12898733</v>
      </c>
      <c r="R37" s="60">
        <v>12898733</v>
      </c>
      <c r="S37" s="60">
        <v>12898733</v>
      </c>
      <c r="T37" s="60">
        <v>12898733</v>
      </c>
      <c r="U37" s="60">
        <v>12898733</v>
      </c>
      <c r="V37" s="60">
        <v>12898733</v>
      </c>
      <c r="W37" s="60">
        <v>18910000</v>
      </c>
      <c r="X37" s="60">
        <v>-6011267</v>
      </c>
      <c r="Y37" s="61">
        <v>-31.79</v>
      </c>
      <c r="Z37" s="62">
        <v>18910000</v>
      </c>
    </row>
    <row r="38" spans="1:26" ht="13.5">
      <c r="A38" s="58" t="s">
        <v>59</v>
      </c>
      <c r="B38" s="19">
        <v>42140790</v>
      </c>
      <c r="C38" s="19"/>
      <c r="D38" s="59">
        <v>0</v>
      </c>
      <c r="E38" s="60">
        <v>42141000</v>
      </c>
      <c r="F38" s="60">
        <v>19067328</v>
      </c>
      <c r="G38" s="60">
        <v>42140790</v>
      </c>
      <c r="H38" s="60">
        <v>42140790</v>
      </c>
      <c r="I38" s="60">
        <v>42140790</v>
      </c>
      <c r="J38" s="60">
        <v>42140790</v>
      </c>
      <c r="K38" s="60">
        <v>42140790</v>
      </c>
      <c r="L38" s="60">
        <v>42140790</v>
      </c>
      <c r="M38" s="60">
        <v>42140790</v>
      </c>
      <c r="N38" s="60">
        <v>42140790</v>
      </c>
      <c r="O38" s="60">
        <v>42140790</v>
      </c>
      <c r="P38" s="60">
        <v>42140790</v>
      </c>
      <c r="Q38" s="60">
        <v>42140790</v>
      </c>
      <c r="R38" s="60">
        <v>42140790</v>
      </c>
      <c r="S38" s="60">
        <v>42140790</v>
      </c>
      <c r="T38" s="60">
        <v>42140790</v>
      </c>
      <c r="U38" s="60">
        <v>42140790</v>
      </c>
      <c r="V38" s="60">
        <v>42140790</v>
      </c>
      <c r="W38" s="60">
        <v>42141000</v>
      </c>
      <c r="X38" s="60">
        <v>-210</v>
      </c>
      <c r="Y38" s="61">
        <v>0</v>
      </c>
      <c r="Z38" s="62">
        <v>42141000</v>
      </c>
    </row>
    <row r="39" spans="1:26" ht="13.5">
      <c r="A39" s="58" t="s">
        <v>60</v>
      </c>
      <c r="B39" s="19">
        <v>611318825</v>
      </c>
      <c r="C39" s="19"/>
      <c r="D39" s="59">
        <v>261968700</v>
      </c>
      <c r="E39" s="60">
        <v>608701000</v>
      </c>
      <c r="F39" s="60">
        <v>168249072</v>
      </c>
      <c r="G39" s="60">
        <v>706861372</v>
      </c>
      <c r="H39" s="60">
        <v>706861372</v>
      </c>
      <c r="I39" s="60">
        <v>706861372</v>
      </c>
      <c r="J39" s="60">
        <v>706861372</v>
      </c>
      <c r="K39" s="60">
        <v>706861372</v>
      </c>
      <c r="L39" s="60">
        <v>706861372</v>
      </c>
      <c r="M39" s="60">
        <v>706861372</v>
      </c>
      <c r="N39" s="60">
        <v>706861372</v>
      </c>
      <c r="O39" s="60">
        <v>706861372</v>
      </c>
      <c r="P39" s="60">
        <v>706861372</v>
      </c>
      <c r="Q39" s="60">
        <v>706861372</v>
      </c>
      <c r="R39" s="60">
        <v>706861372</v>
      </c>
      <c r="S39" s="60">
        <v>706861372</v>
      </c>
      <c r="T39" s="60">
        <v>706861372</v>
      </c>
      <c r="U39" s="60">
        <v>706861372</v>
      </c>
      <c r="V39" s="60">
        <v>706861372</v>
      </c>
      <c r="W39" s="60">
        <v>608701000</v>
      </c>
      <c r="X39" s="60">
        <v>98160372</v>
      </c>
      <c r="Y39" s="61">
        <v>16.13</v>
      </c>
      <c r="Z39" s="62">
        <v>608701000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37900858</v>
      </c>
      <c r="C42" s="19"/>
      <c r="D42" s="59">
        <v>22593737</v>
      </c>
      <c r="E42" s="60">
        <v>20914290</v>
      </c>
      <c r="F42" s="60">
        <v>32828401</v>
      </c>
      <c r="G42" s="60">
        <v>-3404357</v>
      </c>
      <c r="H42" s="60">
        <v>-2523834</v>
      </c>
      <c r="I42" s="60">
        <v>26900210</v>
      </c>
      <c r="J42" s="60">
        <v>-2243150</v>
      </c>
      <c r="K42" s="60">
        <v>-2112545</v>
      </c>
      <c r="L42" s="60">
        <v>11971683</v>
      </c>
      <c r="M42" s="60">
        <v>7615988</v>
      </c>
      <c r="N42" s="60">
        <v>4149375</v>
      </c>
      <c r="O42" s="60">
        <v>-3463246</v>
      </c>
      <c r="P42" s="60">
        <v>17543258</v>
      </c>
      <c r="Q42" s="60">
        <v>18229387</v>
      </c>
      <c r="R42" s="60">
        <v>-2820615</v>
      </c>
      <c r="S42" s="60">
        <v>-1759956</v>
      </c>
      <c r="T42" s="60">
        <v>-5067317</v>
      </c>
      <c r="U42" s="60">
        <v>-9647888</v>
      </c>
      <c r="V42" s="60">
        <v>43097697</v>
      </c>
      <c r="W42" s="60">
        <v>20914290</v>
      </c>
      <c r="X42" s="60">
        <v>22183407</v>
      </c>
      <c r="Y42" s="61">
        <v>106.07</v>
      </c>
      <c r="Z42" s="62">
        <v>20914290</v>
      </c>
    </row>
    <row r="43" spans="1:26" ht="13.5">
      <c r="A43" s="58" t="s">
        <v>63</v>
      </c>
      <c r="B43" s="19">
        <v>-22250070</v>
      </c>
      <c r="C43" s="19"/>
      <c r="D43" s="59">
        <v>-23881452</v>
      </c>
      <c r="E43" s="60">
        <v>-2374992</v>
      </c>
      <c r="F43" s="60">
        <v>-3616124</v>
      </c>
      <c r="G43" s="60">
        <v>-883647</v>
      </c>
      <c r="H43" s="60">
        <v>-2055153</v>
      </c>
      <c r="I43" s="60">
        <v>-6554924</v>
      </c>
      <c r="J43" s="60">
        <v>-863926</v>
      </c>
      <c r="K43" s="60">
        <v>-2148000</v>
      </c>
      <c r="L43" s="60">
        <v>-1849567</v>
      </c>
      <c r="M43" s="60">
        <v>-4861493</v>
      </c>
      <c r="N43" s="60">
        <v>-1628178</v>
      </c>
      <c r="O43" s="60">
        <v>-996441</v>
      </c>
      <c r="P43" s="60">
        <v>-2663561</v>
      </c>
      <c r="Q43" s="60">
        <v>-5288180</v>
      </c>
      <c r="R43" s="60">
        <v>-1935293</v>
      </c>
      <c r="S43" s="60">
        <v>-713013</v>
      </c>
      <c r="T43" s="60">
        <v>-4244379</v>
      </c>
      <c r="U43" s="60">
        <v>-6892685</v>
      </c>
      <c r="V43" s="60">
        <v>-23597282</v>
      </c>
      <c r="W43" s="60">
        <v>-2374992</v>
      </c>
      <c r="X43" s="60">
        <v>-21222290</v>
      </c>
      <c r="Y43" s="61">
        <v>893.57</v>
      </c>
      <c r="Z43" s="62">
        <v>-2374992</v>
      </c>
    </row>
    <row r="44" spans="1:26" ht="13.5">
      <c r="A44" s="58" t="s">
        <v>64</v>
      </c>
      <c r="B44" s="19">
        <v>-949284</v>
      </c>
      <c r="C44" s="19"/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20651623</v>
      </c>
      <c r="C45" s="22"/>
      <c r="D45" s="99">
        <v>1612285</v>
      </c>
      <c r="E45" s="100">
        <v>55020298</v>
      </c>
      <c r="F45" s="100">
        <v>37012277</v>
      </c>
      <c r="G45" s="100">
        <v>32724273</v>
      </c>
      <c r="H45" s="100">
        <v>28145286</v>
      </c>
      <c r="I45" s="100">
        <v>28145286</v>
      </c>
      <c r="J45" s="100">
        <v>25038210</v>
      </c>
      <c r="K45" s="100">
        <v>20777665</v>
      </c>
      <c r="L45" s="100">
        <v>30899781</v>
      </c>
      <c r="M45" s="100">
        <v>30899781</v>
      </c>
      <c r="N45" s="100">
        <v>33420978</v>
      </c>
      <c r="O45" s="100">
        <v>28961291</v>
      </c>
      <c r="P45" s="100">
        <v>43840988</v>
      </c>
      <c r="Q45" s="100">
        <v>33420978</v>
      </c>
      <c r="R45" s="100">
        <v>39085080</v>
      </c>
      <c r="S45" s="100">
        <v>36612111</v>
      </c>
      <c r="T45" s="100">
        <v>27300415</v>
      </c>
      <c r="U45" s="100">
        <v>27300415</v>
      </c>
      <c r="V45" s="100">
        <v>27300415</v>
      </c>
      <c r="W45" s="100">
        <v>55020298</v>
      </c>
      <c r="X45" s="100">
        <v>-27719883</v>
      </c>
      <c r="Y45" s="101">
        <v>-50.38</v>
      </c>
      <c r="Z45" s="102">
        <v>55020298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3250777</v>
      </c>
      <c r="C49" s="52"/>
      <c r="D49" s="129">
        <v>1242489</v>
      </c>
      <c r="E49" s="54">
        <v>1067837</v>
      </c>
      <c r="F49" s="54">
        <v>0</v>
      </c>
      <c r="G49" s="54">
        <v>0</v>
      </c>
      <c r="H49" s="54">
        <v>0</v>
      </c>
      <c r="I49" s="54">
        <v>24297755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29858858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/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99.14825149554964</v>
      </c>
      <c r="C58" s="5">
        <f>IF(C67=0,0,+(C76/C67)*100)</f>
        <v>0</v>
      </c>
      <c r="D58" s="6">
        <f aca="true" t="shared" si="6" ref="D58:Z58">IF(D67=0,0,+(D76/D67)*100)</f>
        <v>99.99860434189024</v>
      </c>
      <c r="E58" s="7">
        <f t="shared" si="6"/>
        <v>99.99966851736029</v>
      </c>
      <c r="F58" s="7">
        <f t="shared" si="6"/>
        <v>51.362605436931965</v>
      </c>
      <c r="G58" s="7">
        <f t="shared" si="6"/>
        <v>63.97203419527203</v>
      </c>
      <c r="H58" s="7">
        <f t="shared" si="6"/>
        <v>84.77401349166269</v>
      </c>
      <c r="I58" s="7">
        <f t="shared" si="6"/>
        <v>66.36245103587045</v>
      </c>
      <c r="J58" s="7">
        <f t="shared" si="6"/>
        <v>65.3769298611123</v>
      </c>
      <c r="K58" s="7">
        <f t="shared" si="6"/>
        <v>74.80439745011445</v>
      </c>
      <c r="L58" s="7">
        <f t="shared" si="6"/>
        <v>58.25114204762705</v>
      </c>
      <c r="M58" s="7">
        <f t="shared" si="6"/>
        <v>66.43737917626885</v>
      </c>
      <c r="N58" s="7">
        <f t="shared" si="6"/>
        <v>78.13189812647654</v>
      </c>
      <c r="O58" s="7">
        <f t="shared" si="6"/>
        <v>69.65205489729776</v>
      </c>
      <c r="P58" s="7">
        <f t="shared" si="6"/>
        <v>60.53639475655025</v>
      </c>
      <c r="Q58" s="7">
        <f t="shared" si="6"/>
        <v>69.62603224289658</v>
      </c>
      <c r="R58" s="7">
        <f t="shared" si="6"/>
        <v>75.72101883673189</v>
      </c>
      <c r="S58" s="7">
        <f t="shared" si="6"/>
        <v>70.5890473617352</v>
      </c>
      <c r="T58" s="7">
        <f t="shared" si="6"/>
        <v>79.11902829573087</v>
      </c>
      <c r="U58" s="7">
        <f t="shared" si="6"/>
        <v>75.29439136623833</v>
      </c>
      <c r="V58" s="7">
        <f t="shared" si="6"/>
        <v>69.38706588763574</v>
      </c>
      <c r="W58" s="7">
        <f t="shared" si="6"/>
        <v>99.99966851736029</v>
      </c>
      <c r="X58" s="7">
        <f t="shared" si="6"/>
        <v>0</v>
      </c>
      <c r="Y58" s="7">
        <f t="shared" si="6"/>
        <v>0</v>
      </c>
      <c r="Z58" s="8">
        <f t="shared" si="6"/>
        <v>99.99966851736029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100.00333762523735</v>
      </c>
      <c r="E59" s="10">
        <f t="shared" si="7"/>
        <v>100.00333762523735</v>
      </c>
      <c r="F59" s="10">
        <f t="shared" si="7"/>
        <v>32.458973969999015</v>
      </c>
      <c r="G59" s="10">
        <f t="shared" si="7"/>
        <v>57.55686524321681</v>
      </c>
      <c r="H59" s="10">
        <f t="shared" si="7"/>
        <v>102.0673122741168</v>
      </c>
      <c r="I59" s="10">
        <f t="shared" si="7"/>
        <v>64.28902401393282</v>
      </c>
      <c r="J59" s="10">
        <f t="shared" si="7"/>
        <v>66.11690338692055</v>
      </c>
      <c r="K59" s="10">
        <f t="shared" si="7"/>
        <v>101.6790215784017</v>
      </c>
      <c r="L59" s="10">
        <f t="shared" si="7"/>
        <v>46.33143453812056</v>
      </c>
      <c r="M59" s="10">
        <f t="shared" si="7"/>
        <v>74.53611820538787</v>
      </c>
      <c r="N59" s="10">
        <f t="shared" si="7"/>
        <v>98.747716118233</v>
      </c>
      <c r="O59" s="10">
        <f t="shared" si="7"/>
        <v>66.96538839600767</v>
      </c>
      <c r="P59" s="10">
        <f t="shared" si="7"/>
        <v>74.30588548947762</v>
      </c>
      <c r="Q59" s="10">
        <f t="shared" si="7"/>
        <v>79.8757034376418</v>
      </c>
      <c r="R59" s="10">
        <f t="shared" si="7"/>
        <v>96.31186886886614</v>
      </c>
      <c r="S59" s="10">
        <f t="shared" si="7"/>
        <v>82.01592308291048</v>
      </c>
      <c r="T59" s="10">
        <f t="shared" si="7"/>
        <v>97.79238994483686</v>
      </c>
      <c r="U59" s="10">
        <f t="shared" si="7"/>
        <v>91.59114172352291</v>
      </c>
      <c r="V59" s="10">
        <f t="shared" si="7"/>
        <v>76.45866848793199</v>
      </c>
      <c r="W59" s="10">
        <f t="shared" si="7"/>
        <v>100.00333762523735</v>
      </c>
      <c r="X59" s="10">
        <f t="shared" si="7"/>
        <v>0</v>
      </c>
      <c r="Y59" s="10">
        <f t="shared" si="7"/>
        <v>0</v>
      </c>
      <c r="Z59" s="11">
        <f t="shared" si="7"/>
        <v>100.00333762523735</v>
      </c>
    </row>
    <row r="60" spans="1:26" ht="13.5">
      <c r="A60" s="38" t="s">
        <v>32</v>
      </c>
      <c r="B60" s="12">
        <f t="shared" si="7"/>
        <v>98.89324122329595</v>
      </c>
      <c r="C60" s="12">
        <f t="shared" si="7"/>
        <v>0</v>
      </c>
      <c r="D60" s="3">
        <f t="shared" si="7"/>
        <v>99.99785676349508</v>
      </c>
      <c r="E60" s="13">
        <f t="shared" si="7"/>
        <v>99.99909714654385</v>
      </c>
      <c r="F60" s="13">
        <f t="shared" si="7"/>
        <v>55.63525396107201</v>
      </c>
      <c r="G60" s="13">
        <f t="shared" si="7"/>
        <v>65.32930680804321</v>
      </c>
      <c r="H60" s="13">
        <f t="shared" si="7"/>
        <v>80.51802968015193</v>
      </c>
      <c r="I60" s="13">
        <f t="shared" si="7"/>
        <v>66.83376995157721</v>
      </c>
      <c r="J60" s="13">
        <f t="shared" si="7"/>
        <v>65.2110666648941</v>
      </c>
      <c r="K60" s="13">
        <f t="shared" si="7"/>
        <v>67.11058544170712</v>
      </c>
      <c r="L60" s="13">
        <f t="shared" si="7"/>
        <v>60.879147385912866</v>
      </c>
      <c r="M60" s="13">
        <f t="shared" si="7"/>
        <v>64.46057444375272</v>
      </c>
      <c r="N60" s="13">
        <f t="shared" si="7"/>
        <v>74.13869802031383</v>
      </c>
      <c r="O60" s="13">
        <f t="shared" si="7"/>
        <v>70.24345504351746</v>
      </c>
      <c r="P60" s="13">
        <f t="shared" si="7"/>
        <v>57.7821511139188</v>
      </c>
      <c r="Q60" s="13">
        <f t="shared" si="7"/>
        <v>67.5321383128005</v>
      </c>
      <c r="R60" s="13">
        <f t="shared" si="7"/>
        <v>73.03396547306137</v>
      </c>
      <c r="S60" s="13">
        <f t="shared" si="7"/>
        <v>68.41487074209138</v>
      </c>
      <c r="T60" s="13">
        <f t="shared" si="7"/>
        <v>75.93452571398277</v>
      </c>
      <c r="U60" s="13">
        <f t="shared" si="7"/>
        <v>72.61932938856016</v>
      </c>
      <c r="V60" s="13">
        <f t="shared" si="7"/>
        <v>67.90565831242492</v>
      </c>
      <c r="W60" s="13">
        <f t="shared" si="7"/>
        <v>99.99909714654385</v>
      </c>
      <c r="X60" s="13">
        <f t="shared" si="7"/>
        <v>0</v>
      </c>
      <c r="Y60" s="13">
        <f t="shared" si="7"/>
        <v>0</v>
      </c>
      <c r="Z60" s="14">
        <f t="shared" si="7"/>
        <v>99.99909714654385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99.99841585320239</v>
      </c>
      <c r="E61" s="13">
        <f t="shared" si="7"/>
        <v>100.00151569363862</v>
      </c>
      <c r="F61" s="13">
        <f t="shared" si="7"/>
        <v>102.11334565697774</v>
      </c>
      <c r="G61" s="13">
        <f t="shared" si="7"/>
        <v>97.81885172095292</v>
      </c>
      <c r="H61" s="13">
        <f t="shared" si="7"/>
        <v>149.12575469250922</v>
      </c>
      <c r="I61" s="13">
        <f t="shared" si="7"/>
        <v>113.92891346759835</v>
      </c>
      <c r="J61" s="13">
        <f t="shared" si="7"/>
        <v>112.46757969281957</v>
      </c>
      <c r="K61" s="13">
        <f t="shared" si="7"/>
        <v>112.65210098757275</v>
      </c>
      <c r="L61" s="13">
        <f t="shared" si="7"/>
        <v>108.36672434906798</v>
      </c>
      <c r="M61" s="13">
        <f t="shared" si="7"/>
        <v>111.27260217334356</v>
      </c>
      <c r="N61" s="13">
        <f t="shared" si="7"/>
        <v>114.48290818279096</v>
      </c>
      <c r="O61" s="13">
        <f t="shared" si="7"/>
        <v>121.65129960837253</v>
      </c>
      <c r="P61" s="13">
        <f t="shared" si="7"/>
        <v>94.2784174878222</v>
      </c>
      <c r="Q61" s="13">
        <f t="shared" si="7"/>
        <v>110.28856523380715</v>
      </c>
      <c r="R61" s="13">
        <f t="shared" si="7"/>
        <v>122.82432939008675</v>
      </c>
      <c r="S61" s="13">
        <f t="shared" si="7"/>
        <v>113.57419347708561</v>
      </c>
      <c r="T61" s="13">
        <f t="shared" si="7"/>
        <v>114.32375991030443</v>
      </c>
      <c r="U61" s="13">
        <f t="shared" si="7"/>
        <v>116.6556047435848</v>
      </c>
      <c r="V61" s="13">
        <f t="shared" si="7"/>
        <v>113.08815477117993</v>
      </c>
      <c r="W61" s="13">
        <f t="shared" si="7"/>
        <v>100.00151569363862</v>
      </c>
      <c r="X61" s="13">
        <f t="shared" si="7"/>
        <v>0</v>
      </c>
      <c r="Y61" s="13">
        <f t="shared" si="7"/>
        <v>0</v>
      </c>
      <c r="Z61" s="14">
        <f t="shared" si="7"/>
        <v>100.00151569363862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99.98818608908195</v>
      </c>
      <c r="F62" s="13">
        <f t="shared" si="7"/>
        <v>33.982775574988295</v>
      </c>
      <c r="G62" s="13">
        <f t="shared" si="7"/>
        <v>54.88084091928339</v>
      </c>
      <c r="H62" s="13">
        <f t="shared" si="7"/>
        <v>53.6971631570818</v>
      </c>
      <c r="I62" s="13">
        <f t="shared" si="7"/>
        <v>46.58110478747316</v>
      </c>
      <c r="J62" s="13">
        <f t="shared" si="7"/>
        <v>51.08421981856964</v>
      </c>
      <c r="K62" s="13">
        <f t="shared" si="7"/>
        <v>50.80038275649551</v>
      </c>
      <c r="L62" s="13">
        <f t="shared" si="7"/>
        <v>55.190433366550806</v>
      </c>
      <c r="M62" s="13">
        <f t="shared" si="7"/>
        <v>52.31823191221313</v>
      </c>
      <c r="N62" s="13">
        <f t="shared" si="7"/>
        <v>56.591431357550725</v>
      </c>
      <c r="O62" s="13">
        <f t="shared" si="7"/>
        <v>53.26256949920809</v>
      </c>
      <c r="P62" s="13">
        <f t="shared" si="7"/>
        <v>48.072493180720684</v>
      </c>
      <c r="Q62" s="13">
        <f t="shared" si="7"/>
        <v>52.65062729468981</v>
      </c>
      <c r="R62" s="13">
        <f t="shared" si="7"/>
        <v>58.15129994871483</v>
      </c>
      <c r="S62" s="13">
        <f t="shared" si="7"/>
        <v>56.47697695412251</v>
      </c>
      <c r="T62" s="13">
        <f t="shared" si="7"/>
        <v>55.98091507879068</v>
      </c>
      <c r="U62" s="13">
        <f t="shared" si="7"/>
        <v>56.830326700486545</v>
      </c>
      <c r="V62" s="13">
        <f t="shared" si="7"/>
        <v>52.13302278999831</v>
      </c>
      <c r="W62" s="13">
        <f t="shared" si="7"/>
        <v>99.98818608908195</v>
      </c>
      <c r="X62" s="13">
        <f t="shared" si="7"/>
        <v>0</v>
      </c>
      <c r="Y62" s="13">
        <f t="shared" si="7"/>
        <v>0</v>
      </c>
      <c r="Z62" s="14">
        <f t="shared" si="7"/>
        <v>99.98818608908195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99.9968612232669</v>
      </c>
      <c r="E63" s="13">
        <f t="shared" si="7"/>
        <v>99.9968612232669</v>
      </c>
      <c r="F63" s="13">
        <f t="shared" si="7"/>
        <v>25.673845886380658</v>
      </c>
      <c r="G63" s="13">
        <f t="shared" si="7"/>
        <v>33.145124447129426</v>
      </c>
      <c r="H63" s="13">
        <f t="shared" si="7"/>
        <v>36.13208619813264</v>
      </c>
      <c r="I63" s="13">
        <f t="shared" si="7"/>
        <v>31.649454938720673</v>
      </c>
      <c r="J63" s="13">
        <f t="shared" si="7"/>
        <v>29.191240817175025</v>
      </c>
      <c r="K63" s="13">
        <f t="shared" si="7"/>
        <v>34.62883112865862</v>
      </c>
      <c r="L63" s="13">
        <f t="shared" si="7"/>
        <v>25.264095540666787</v>
      </c>
      <c r="M63" s="13">
        <f t="shared" si="7"/>
        <v>29.66760279672594</v>
      </c>
      <c r="N63" s="13">
        <f t="shared" si="7"/>
        <v>40.362238220439465</v>
      </c>
      <c r="O63" s="13">
        <f t="shared" si="7"/>
        <v>33.94108795226844</v>
      </c>
      <c r="P63" s="13">
        <f t="shared" si="7"/>
        <v>29.709726012011338</v>
      </c>
      <c r="Q63" s="13">
        <f t="shared" si="7"/>
        <v>34.65785819844539</v>
      </c>
      <c r="R63" s="13">
        <f t="shared" si="7"/>
        <v>35.27437631211216</v>
      </c>
      <c r="S63" s="13">
        <f t="shared" si="7"/>
        <v>33.652795971768064</v>
      </c>
      <c r="T63" s="13">
        <f t="shared" si="7"/>
        <v>42.91111354778258</v>
      </c>
      <c r="U63" s="13">
        <f t="shared" si="7"/>
        <v>37.26871167269308</v>
      </c>
      <c r="V63" s="13">
        <f t="shared" si="7"/>
        <v>33.32981573720669</v>
      </c>
      <c r="W63" s="13">
        <f t="shared" si="7"/>
        <v>99.9968612232669</v>
      </c>
      <c r="X63" s="13">
        <f t="shared" si="7"/>
        <v>0</v>
      </c>
      <c r="Y63" s="13">
        <f t="shared" si="7"/>
        <v>0</v>
      </c>
      <c r="Z63" s="14">
        <f t="shared" si="7"/>
        <v>99.9968612232669</v>
      </c>
    </row>
    <row r="64" spans="1:26" ht="13.5">
      <c r="A64" s="39" t="s">
        <v>106</v>
      </c>
      <c r="B64" s="12">
        <f t="shared" si="7"/>
        <v>87.9721631685385</v>
      </c>
      <c r="C64" s="12">
        <f t="shared" si="7"/>
        <v>0</v>
      </c>
      <c r="D64" s="3">
        <f t="shared" si="7"/>
        <v>99.99400732360802</v>
      </c>
      <c r="E64" s="13">
        <f t="shared" si="7"/>
        <v>100.0071582709545</v>
      </c>
      <c r="F64" s="13">
        <f t="shared" si="7"/>
        <v>21.08980444929966</v>
      </c>
      <c r="G64" s="13">
        <f t="shared" si="7"/>
        <v>30.45376511631114</v>
      </c>
      <c r="H64" s="13">
        <f t="shared" si="7"/>
        <v>33.8045296161246</v>
      </c>
      <c r="I64" s="13">
        <f t="shared" si="7"/>
        <v>28.449814715686795</v>
      </c>
      <c r="J64" s="13">
        <f t="shared" si="7"/>
        <v>26.787491912874707</v>
      </c>
      <c r="K64" s="13">
        <f t="shared" si="7"/>
        <v>31.133795620817857</v>
      </c>
      <c r="L64" s="13">
        <f t="shared" si="7"/>
        <v>23.70382865631256</v>
      </c>
      <c r="M64" s="13">
        <f t="shared" si="7"/>
        <v>27.19840874613916</v>
      </c>
      <c r="N64" s="13">
        <f t="shared" si="7"/>
        <v>35.25667711426183</v>
      </c>
      <c r="O64" s="13">
        <f t="shared" si="7"/>
        <v>30.16426438014548</v>
      </c>
      <c r="P64" s="13">
        <f t="shared" si="7"/>
        <v>27.250520405694996</v>
      </c>
      <c r="Q64" s="13">
        <f t="shared" si="7"/>
        <v>30.875746819878003</v>
      </c>
      <c r="R64" s="13">
        <f t="shared" si="7"/>
        <v>34.119436577915735</v>
      </c>
      <c r="S64" s="13">
        <f t="shared" si="7"/>
        <v>31.580431116842167</v>
      </c>
      <c r="T64" s="13">
        <f t="shared" si="7"/>
        <v>40.190255825769334</v>
      </c>
      <c r="U64" s="13">
        <f t="shared" si="7"/>
        <v>35.32512569112711</v>
      </c>
      <c r="V64" s="13">
        <f t="shared" si="7"/>
        <v>30.452659460562604</v>
      </c>
      <c r="W64" s="13">
        <f t="shared" si="7"/>
        <v>100.0071582709545</v>
      </c>
      <c r="X64" s="13">
        <f t="shared" si="7"/>
        <v>0</v>
      </c>
      <c r="Y64" s="13">
        <f t="shared" si="7"/>
        <v>0</v>
      </c>
      <c r="Z64" s="14">
        <f t="shared" si="7"/>
        <v>100.0071582709545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31890282</v>
      </c>
      <c r="C67" s="24"/>
      <c r="D67" s="25">
        <v>46787963</v>
      </c>
      <c r="E67" s="26">
        <v>47362963</v>
      </c>
      <c r="F67" s="26">
        <v>3647204</v>
      </c>
      <c r="G67" s="26">
        <v>3712677</v>
      </c>
      <c r="H67" s="26">
        <v>3453392</v>
      </c>
      <c r="I67" s="26">
        <v>10813273</v>
      </c>
      <c r="J67" s="26">
        <v>3499086</v>
      </c>
      <c r="K67" s="26">
        <v>3700872</v>
      </c>
      <c r="L67" s="26">
        <v>3329327</v>
      </c>
      <c r="M67" s="26">
        <v>10529285</v>
      </c>
      <c r="N67" s="26">
        <v>3740599</v>
      </c>
      <c r="O67" s="26">
        <v>3518716</v>
      </c>
      <c r="P67" s="26">
        <v>3510437</v>
      </c>
      <c r="Q67" s="26">
        <v>10769752</v>
      </c>
      <c r="R67" s="26">
        <v>3185319</v>
      </c>
      <c r="S67" s="26">
        <v>3375552</v>
      </c>
      <c r="T67" s="26">
        <v>3797534</v>
      </c>
      <c r="U67" s="26">
        <v>10358405</v>
      </c>
      <c r="V67" s="26">
        <v>42470715</v>
      </c>
      <c r="W67" s="26">
        <v>47362963</v>
      </c>
      <c r="X67" s="26"/>
      <c r="Y67" s="25"/>
      <c r="Z67" s="27">
        <v>47362963</v>
      </c>
    </row>
    <row r="68" spans="1:26" ht="13.5" hidden="1">
      <c r="A68" s="37" t="s">
        <v>31</v>
      </c>
      <c r="B68" s="19">
        <v>5350022</v>
      </c>
      <c r="C68" s="19"/>
      <c r="D68" s="20">
        <v>6381783</v>
      </c>
      <c r="E68" s="21">
        <v>6381783</v>
      </c>
      <c r="F68" s="21">
        <v>672378</v>
      </c>
      <c r="G68" s="21">
        <v>648331</v>
      </c>
      <c r="H68" s="21">
        <v>682045</v>
      </c>
      <c r="I68" s="21">
        <v>2002754</v>
      </c>
      <c r="J68" s="21">
        <v>640700</v>
      </c>
      <c r="K68" s="21">
        <v>823694</v>
      </c>
      <c r="L68" s="21">
        <v>601434</v>
      </c>
      <c r="M68" s="21">
        <v>2065828</v>
      </c>
      <c r="N68" s="21">
        <v>606971</v>
      </c>
      <c r="O68" s="21">
        <v>634816</v>
      </c>
      <c r="P68" s="21">
        <v>585134</v>
      </c>
      <c r="Q68" s="21">
        <v>1826921</v>
      </c>
      <c r="R68" s="21">
        <v>367693</v>
      </c>
      <c r="S68" s="21">
        <v>539594</v>
      </c>
      <c r="T68" s="21">
        <v>553268</v>
      </c>
      <c r="U68" s="21">
        <v>1460555</v>
      </c>
      <c r="V68" s="21">
        <v>7356058</v>
      </c>
      <c r="W68" s="21">
        <v>6381783</v>
      </c>
      <c r="X68" s="21"/>
      <c r="Y68" s="20"/>
      <c r="Z68" s="23">
        <v>6381783</v>
      </c>
    </row>
    <row r="69" spans="1:26" ht="13.5" hidden="1">
      <c r="A69" s="38" t="s">
        <v>32</v>
      </c>
      <c r="B69" s="19">
        <v>24542385</v>
      </c>
      <c r="C69" s="19"/>
      <c r="D69" s="20">
        <v>40406180</v>
      </c>
      <c r="E69" s="21">
        <v>40981180</v>
      </c>
      <c r="F69" s="21">
        <v>2974826</v>
      </c>
      <c r="G69" s="21">
        <v>3064346</v>
      </c>
      <c r="H69" s="21">
        <v>2771347</v>
      </c>
      <c r="I69" s="21">
        <v>8810519</v>
      </c>
      <c r="J69" s="21">
        <v>2858386</v>
      </c>
      <c r="K69" s="21">
        <v>2877178</v>
      </c>
      <c r="L69" s="21">
        <v>2727893</v>
      </c>
      <c r="M69" s="21">
        <v>8463457</v>
      </c>
      <c r="N69" s="21">
        <v>3133628</v>
      </c>
      <c r="O69" s="21">
        <v>2883900</v>
      </c>
      <c r="P69" s="21">
        <v>2925303</v>
      </c>
      <c r="Q69" s="21">
        <v>8942831</v>
      </c>
      <c r="R69" s="21">
        <v>2817626</v>
      </c>
      <c r="S69" s="21">
        <v>2835958</v>
      </c>
      <c r="T69" s="21">
        <v>3244266</v>
      </c>
      <c r="U69" s="21">
        <v>8897850</v>
      </c>
      <c r="V69" s="21">
        <v>35114657</v>
      </c>
      <c r="W69" s="21">
        <v>40981180</v>
      </c>
      <c r="X69" s="21"/>
      <c r="Y69" s="20"/>
      <c r="Z69" s="23">
        <v>40981180</v>
      </c>
    </row>
    <row r="70" spans="1:26" ht="13.5" hidden="1">
      <c r="A70" s="39" t="s">
        <v>103</v>
      </c>
      <c r="B70" s="19">
        <v>14515520</v>
      </c>
      <c r="C70" s="19"/>
      <c r="D70" s="20">
        <v>20452650</v>
      </c>
      <c r="E70" s="21">
        <v>20452682</v>
      </c>
      <c r="F70" s="21">
        <v>1129536</v>
      </c>
      <c r="G70" s="21">
        <v>1378219</v>
      </c>
      <c r="H70" s="21">
        <v>1010014</v>
      </c>
      <c r="I70" s="21">
        <v>3517769</v>
      </c>
      <c r="J70" s="21">
        <v>1100005</v>
      </c>
      <c r="K70" s="21">
        <v>1095818</v>
      </c>
      <c r="L70" s="21">
        <v>972567</v>
      </c>
      <c r="M70" s="21">
        <v>3168390</v>
      </c>
      <c r="N70" s="21">
        <v>1332626</v>
      </c>
      <c r="O70" s="21">
        <v>1085981</v>
      </c>
      <c r="P70" s="21">
        <v>1119865</v>
      </c>
      <c r="Q70" s="21">
        <v>3538472</v>
      </c>
      <c r="R70" s="21">
        <v>1072382</v>
      </c>
      <c r="S70" s="21">
        <v>1085803</v>
      </c>
      <c r="T70" s="21">
        <v>1402076</v>
      </c>
      <c r="U70" s="21">
        <v>3560261</v>
      </c>
      <c r="V70" s="21">
        <v>13784892</v>
      </c>
      <c r="W70" s="21">
        <v>20452682</v>
      </c>
      <c r="X70" s="21"/>
      <c r="Y70" s="20"/>
      <c r="Z70" s="23">
        <v>20452682</v>
      </c>
    </row>
    <row r="71" spans="1:26" ht="13.5" hidden="1">
      <c r="A71" s="39" t="s">
        <v>104</v>
      </c>
      <c r="B71" s="19">
        <v>5302075</v>
      </c>
      <c r="C71" s="19"/>
      <c r="D71" s="20">
        <v>7905000</v>
      </c>
      <c r="E71" s="21">
        <v>7905934</v>
      </c>
      <c r="F71" s="21">
        <v>664057</v>
      </c>
      <c r="G71" s="21">
        <v>508396</v>
      </c>
      <c r="H71" s="21">
        <v>582690</v>
      </c>
      <c r="I71" s="21">
        <v>1755143</v>
      </c>
      <c r="J71" s="21">
        <v>582262</v>
      </c>
      <c r="K71" s="21">
        <v>616580</v>
      </c>
      <c r="L71" s="21">
        <v>576002</v>
      </c>
      <c r="M71" s="21">
        <v>1774844</v>
      </c>
      <c r="N71" s="21">
        <v>618371</v>
      </c>
      <c r="O71" s="21">
        <v>603604</v>
      </c>
      <c r="P71" s="21">
        <v>612968</v>
      </c>
      <c r="Q71" s="21">
        <v>1834943</v>
      </c>
      <c r="R71" s="21">
        <v>575215</v>
      </c>
      <c r="S71" s="21">
        <v>569386</v>
      </c>
      <c r="T71" s="21">
        <v>657692</v>
      </c>
      <c r="U71" s="21">
        <v>1802293</v>
      </c>
      <c r="V71" s="21">
        <v>7167223</v>
      </c>
      <c r="W71" s="21">
        <v>7905934</v>
      </c>
      <c r="X71" s="21"/>
      <c r="Y71" s="20"/>
      <c r="Z71" s="23">
        <v>7905934</v>
      </c>
    </row>
    <row r="72" spans="1:26" ht="13.5" hidden="1">
      <c r="A72" s="39" t="s">
        <v>105</v>
      </c>
      <c r="B72" s="19">
        <v>2466487</v>
      </c>
      <c r="C72" s="19"/>
      <c r="D72" s="20">
        <v>6308190</v>
      </c>
      <c r="E72" s="21">
        <v>6308190</v>
      </c>
      <c r="F72" s="21">
        <v>598208</v>
      </c>
      <c r="G72" s="21">
        <v>597563</v>
      </c>
      <c r="H72" s="21">
        <v>598064</v>
      </c>
      <c r="I72" s="21">
        <v>1793835</v>
      </c>
      <c r="J72" s="21">
        <v>596494</v>
      </c>
      <c r="K72" s="21">
        <v>588371</v>
      </c>
      <c r="L72" s="21">
        <v>598363</v>
      </c>
      <c r="M72" s="21">
        <v>1783228</v>
      </c>
      <c r="N72" s="21">
        <v>601317</v>
      </c>
      <c r="O72" s="21">
        <v>606056</v>
      </c>
      <c r="P72" s="21">
        <v>605428</v>
      </c>
      <c r="Q72" s="21">
        <v>1812801</v>
      </c>
      <c r="R72" s="21">
        <v>603988</v>
      </c>
      <c r="S72" s="21">
        <v>606122</v>
      </c>
      <c r="T72" s="21">
        <v>601914</v>
      </c>
      <c r="U72" s="21">
        <v>1812024</v>
      </c>
      <c r="V72" s="21">
        <v>7201888</v>
      </c>
      <c r="W72" s="21">
        <v>6308190</v>
      </c>
      <c r="X72" s="21"/>
      <c r="Y72" s="20"/>
      <c r="Z72" s="23">
        <v>6308190</v>
      </c>
    </row>
    <row r="73" spans="1:26" ht="13.5" hidden="1">
      <c r="A73" s="39" t="s">
        <v>106</v>
      </c>
      <c r="B73" s="19">
        <v>2258303</v>
      </c>
      <c r="C73" s="19"/>
      <c r="D73" s="20">
        <v>5740340</v>
      </c>
      <c r="E73" s="21">
        <v>6314374</v>
      </c>
      <c r="F73" s="21">
        <v>580361</v>
      </c>
      <c r="G73" s="21">
        <v>580168</v>
      </c>
      <c r="H73" s="21">
        <v>580579</v>
      </c>
      <c r="I73" s="21">
        <v>1741108</v>
      </c>
      <c r="J73" s="21">
        <v>579625</v>
      </c>
      <c r="K73" s="21">
        <v>576409</v>
      </c>
      <c r="L73" s="21">
        <v>580961</v>
      </c>
      <c r="M73" s="21">
        <v>1736995</v>
      </c>
      <c r="N73" s="21">
        <v>581314</v>
      </c>
      <c r="O73" s="21">
        <v>588259</v>
      </c>
      <c r="P73" s="21">
        <v>587042</v>
      </c>
      <c r="Q73" s="21">
        <v>1756615</v>
      </c>
      <c r="R73" s="21">
        <v>566041</v>
      </c>
      <c r="S73" s="21">
        <v>574647</v>
      </c>
      <c r="T73" s="21">
        <v>582584</v>
      </c>
      <c r="U73" s="21">
        <v>1723272</v>
      </c>
      <c r="V73" s="21">
        <v>6957990</v>
      </c>
      <c r="W73" s="21">
        <v>6314374</v>
      </c>
      <c r="X73" s="21"/>
      <c r="Y73" s="20"/>
      <c r="Z73" s="23">
        <v>6314374</v>
      </c>
    </row>
    <row r="74" spans="1:26" ht="13.5" hidden="1">
      <c r="A74" s="39" t="s">
        <v>107</v>
      </c>
      <c r="B74" s="19"/>
      <c r="C74" s="19"/>
      <c r="D74" s="20"/>
      <c r="E74" s="21"/>
      <c r="F74" s="21">
        <v>2664</v>
      </c>
      <c r="G74" s="21"/>
      <c r="H74" s="21"/>
      <c r="I74" s="21">
        <v>2664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2664</v>
      </c>
      <c r="W74" s="21"/>
      <c r="X74" s="21"/>
      <c r="Y74" s="20"/>
      <c r="Z74" s="23"/>
    </row>
    <row r="75" spans="1:26" ht="13.5" hidden="1">
      <c r="A75" s="40" t="s">
        <v>110</v>
      </c>
      <c r="B75" s="28">
        <v>1997875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31618657</v>
      </c>
      <c r="C76" s="32"/>
      <c r="D76" s="33">
        <v>46787310</v>
      </c>
      <c r="E76" s="34">
        <v>47362806</v>
      </c>
      <c r="F76" s="34">
        <v>1873299</v>
      </c>
      <c r="G76" s="34">
        <v>2375075</v>
      </c>
      <c r="H76" s="34">
        <v>2927579</v>
      </c>
      <c r="I76" s="34">
        <v>7175953</v>
      </c>
      <c r="J76" s="34">
        <v>2287595</v>
      </c>
      <c r="K76" s="34">
        <v>2768415</v>
      </c>
      <c r="L76" s="34">
        <v>1939371</v>
      </c>
      <c r="M76" s="34">
        <v>6995381</v>
      </c>
      <c r="N76" s="34">
        <v>2922601</v>
      </c>
      <c r="O76" s="34">
        <v>2450858</v>
      </c>
      <c r="P76" s="34">
        <v>2125092</v>
      </c>
      <c r="Q76" s="34">
        <v>7498551</v>
      </c>
      <c r="R76" s="34">
        <v>2411956</v>
      </c>
      <c r="S76" s="34">
        <v>2382770</v>
      </c>
      <c r="T76" s="34">
        <v>3004572</v>
      </c>
      <c r="U76" s="34">
        <v>7799298</v>
      </c>
      <c r="V76" s="34">
        <v>29469183</v>
      </c>
      <c r="W76" s="34">
        <v>47362806</v>
      </c>
      <c r="X76" s="34"/>
      <c r="Y76" s="33"/>
      <c r="Z76" s="35">
        <v>47362806</v>
      </c>
    </row>
    <row r="77" spans="1:26" ht="13.5" hidden="1">
      <c r="A77" s="37" t="s">
        <v>31</v>
      </c>
      <c r="B77" s="19">
        <v>5350022</v>
      </c>
      <c r="C77" s="19"/>
      <c r="D77" s="20">
        <v>6381996</v>
      </c>
      <c r="E77" s="21">
        <v>6381996</v>
      </c>
      <c r="F77" s="21">
        <v>218247</v>
      </c>
      <c r="G77" s="21">
        <v>373159</v>
      </c>
      <c r="H77" s="21">
        <v>696145</v>
      </c>
      <c r="I77" s="21">
        <v>1287551</v>
      </c>
      <c r="J77" s="21">
        <v>423611</v>
      </c>
      <c r="K77" s="21">
        <v>837524</v>
      </c>
      <c r="L77" s="21">
        <v>278653</v>
      </c>
      <c r="M77" s="21">
        <v>1539788</v>
      </c>
      <c r="N77" s="21">
        <v>599370</v>
      </c>
      <c r="O77" s="21">
        <v>425107</v>
      </c>
      <c r="P77" s="21">
        <v>434789</v>
      </c>
      <c r="Q77" s="21">
        <v>1459266</v>
      </c>
      <c r="R77" s="21">
        <v>354132</v>
      </c>
      <c r="S77" s="21">
        <v>442553</v>
      </c>
      <c r="T77" s="21">
        <v>541054</v>
      </c>
      <c r="U77" s="21">
        <v>1337739</v>
      </c>
      <c r="V77" s="21">
        <v>5624344</v>
      </c>
      <c r="W77" s="21">
        <v>6381996</v>
      </c>
      <c r="X77" s="21"/>
      <c r="Y77" s="20"/>
      <c r="Z77" s="23">
        <v>6381996</v>
      </c>
    </row>
    <row r="78" spans="1:26" ht="13.5" hidden="1">
      <c r="A78" s="38" t="s">
        <v>32</v>
      </c>
      <c r="B78" s="19">
        <v>24270760</v>
      </c>
      <c r="C78" s="19"/>
      <c r="D78" s="20">
        <v>40405314</v>
      </c>
      <c r="E78" s="21">
        <v>40980810</v>
      </c>
      <c r="F78" s="21">
        <v>1655052</v>
      </c>
      <c r="G78" s="21">
        <v>2001916</v>
      </c>
      <c r="H78" s="21">
        <v>2231434</v>
      </c>
      <c r="I78" s="21">
        <v>5888402</v>
      </c>
      <c r="J78" s="21">
        <v>1863984</v>
      </c>
      <c r="K78" s="21">
        <v>1930891</v>
      </c>
      <c r="L78" s="21">
        <v>1660718</v>
      </c>
      <c r="M78" s="21">
        <v>5455593</v>
      </c>
      <c r="N78" s="21">
        <v>2323231</v>
      </c>
      <c r="O78" s="21">
        <v>2025751</v>
      </c>
      <c r="P78" s="21">
        <v>1690303</v>
      </c>
      <c r="Q78" s="21">
        <v>6039285</v>
      </c>
      <c r="R78" s="21">
        <v>2057824</v>
      </c>
      <c r="S78" s="21">
        <v>1940217</v>
      </c>
      <c r="T78" s="21">
        <v>2463518</v>
      </c>
      <c r="U78" s="21">
        <v>6461559</v>
      </c>
      <c r="V78" s="21">
        <v>23844839</v>
      </c>
      <c r="W78" s="21">
        <v>40980810</v>
      </c>
      <c r="X78" s="21"/>
      <c r="Y78" s="20"/>
      <c r="Z78" s="23">
        <v>40980810</v>
      </c>
    </row>
    <row r="79" spans="1:26" ht="13.5" hidden="1">
      <c r="A79" s="39" t="s">
        <v>103</v>
      </c>
      <c r="B79" s="19">
        <v>14515520</v>
      </c>
      <c r="C79" s="19"/>
      <c r="D79" s="20">
        <v>20452326</v>
      </c>
      <c r="E79" s="21">
        <v>20452992</v>
      </c>
      <c r="F79" s="21">
        <v>1153407</v>
      </c>
      <c r="G79" s="21">
        <v>1348158</v>
      </c>
      <c r="H79" s="21">
        <v>1506191</v>
      </c>
      <c r="I79" s="21">
        <v>4007756</v>
      </c>
      <c r="J79" s="21">
        <v>1237149</v>
      </c>
      <c r="K79" s="21">
        <v>1234462</v>
      </c>
      <c r="L79" s="21">
        <v>1053939</v>
      </c>
      <c r="M79" s="21">
        <v>3525550</v>
      </c>
      <c r="N79" s="21">
        <v>1525629</v>
      </c>
      <c r="O79" s="21">
        <v>1321110</v>
      </c>
      <c r="P79" s="21">
        <v>1055791</v>
      </c>
      <c r="Q79" s="21">
        <v>3902530</v>
      </c>
      <c r="R79" s="21">
        <v>1317146</v>
      </c>
      <c r="S79" s="21">
        <v>1233192</v>
      </c>
      <c r="T79" s="21">
        <v>1602906</v>
      </c>
      <c r="U79" s="21">
        <v>4153244</v>
      </c>
      <c r="V79" s="21">
        <v>15589080</v>
      </c>
      <c r="W79" s="21">
        <v>20452992</v>
      </c>
      <c r="X79" s="21"/>
      <c r="Y79" s="20"/>
      <c r="Z79" s="23">
        <v>20452992</v>
      </c>
    </row>
    <row r="80" spans="1:26" ht="13.5" hidden="1">
      <c r="A80" s="39" t="s">
        <v>104</v>
      </c>
      <c r="B80" s="19">
        <v>5302075</v>
      </c>
      <c r="C80" s="19"/>
      <c r="D80" s="20">
        <v>7905000</v>
      </c>
      <c r="E80" s="21">
        <v>7905000</v>
      </c>
      <c r="F80" s="21">
        <v>225665</v>
      </c>
      <c r="G80" s="21">
        <v>279012</v>
      </c>
      <c r="H80" s="21">
        <v>312888</v>
      </c>
      <c r="I80" s="21">
        <v>817565</v>
      </c>
      <c r="J80" s="21">
        <v>297444</v>
      </c>
      <c r="K80" s="21">
        <v>313225</v>
      </c>
      <c r="L80" s="21">
        <v>317898</v>
      </c>
      <c r="M80" s="21">
        <v>928567</v>
      </c>
      <c r="N80" s="21">
        <v>349945</v>
      </c>
      <c r="O80" s="21">
        <v>321495</v>
      </c>
      <c r="P80" s="21">
        <v>294669</v>
      </c>
      <c r="Q80" s="21">
        <v>966109</v>
      </c>
      <c r="R80" s="21">
        <v>334495</v>
      </c>
      <c r="S80" s="21">
        <v>321572</v>
      </c>
      <c r="T80" s="21">
        <v>368182</v>
      </c>
      <c r="U80" s="21">
        <v>1024249</v>
      </c>
      <c r="V80" s="21">
        <v>3736490</v>
      </c>
      <c r="W80" s="21">
        <v>7905000</v>
      </c>
      <c r="X80" s="21"/>
      <c r="Y80" s="20"/>
      <c r="Z80" s="23">
        <v>7905000</v>
      </c>
    </row>
    <row r="81" spans="1:26" ht="13.5" hidden="1">
      <c r="A81" s="39" t="s">
        <v>105</v>
      </c>
      <c r="B81" s="19">
        <v>2466487</v>
      </c>
      <c r="C81" s="19"/>
      <c r="D81" s="20">
        <v>6307992</v>
      </c>
      <c r="E81" s="21">
        <v>6307992</v>
      </c>
      <c r="F81" s="21">
        <v>153583</v>
      </c>
      <c r="G81" s="21">
        <v>198063</v>
      </c>
      <c r="H81" s="21">
        <v>216093</v>
      </c>
      <c r="I81" s="21">
        <v>567739</v>
      </c>
      <c r="J81" s="21">
        <v>174124</v>
      </c>
      <c r="K81" s="21">
        <v>203746</v>
      </c>
      <c r="L81" s="21">
        <v>151171</v>
      </c>
      <c r="M81" s="21">
        <v>529041</v>
      </c>
      <c r="N81" s="21">
        <v>242705</v>
      </c>
      <c r="O81" s="21">
        <v>205702</v>
      </c>
      <c r="P81" s="21">
        <v>179871</v>
      </c>
      <c r="Q81" s="21">
        <v>628278</v>
      </c>
      <c r="R81" s="21">
        <v>213053</v>
      </c>
      <c r="S81" s="21">
        <v>203977</v>
      </c>
      <c r="T81" s="21">
        <v>258288</v>
      </c>
      <c r="U81" s="21">
        <v>675318</v>
      </c>
      <c r="V81" s="21">
        <v>2400376</v>
      </c>
      <c r="W81" s="21">
        <v>6307992</v>
      </c>
      <c r="X81" s="21"/>
      <c r="Y81" s="20"/>
      <c r="Z81" s="23">
        <v>6307992</v>
      </c>
    </row>
    <row r="82" spans="1:26" ht="13.5" hidden="1">
      <c r="A82" s="39" t="s">
        <v>106</v>
      </c>
      <c r="B82" s="19">
        <v>1986678</v>
      </c>
      <c r="C82" s="19"/>
      <c r="D82" s="20">
        <v>5739996</v>
      </c>
      <c r="E82" s="21">
        <v>6314826</v>
      </c>
      <c r="F82" s="21">
        <v>122397</v>
      </c>
      <c r="G82" s="21">
        <v>176683</v>
      </c>
      <c r="H82" s="21">
        <v>196262</v>
      </c>
      <c r="I82" s="21">
        <v>495342</v>
      </c>
      <c r="J82" s="21">
        <v>155267</v>
      </c>
      <c r="K82" s="21">
        <v>179458</v>
      </c>
      <c r="L82" s="21">
        <v>137710</v>
      </c>
      <c r="M82" s="21">
        <v>472435</v>
      </c>
      <c r="N82" s="21">
        <v>204952</v>
      </c>
      <c r="O82" s="21">
        <v>177444</v>
      </c>
      <c r="P82" s="21">
        <v>159972</v>
      </c>
      <c r="Q82" s="21">
        <v>542368</v>
      </c>
      <c r="R82" s="21">
        <v>193130</v>
      </c>
      <c r="S82" s="21">
        <v>181476</v>
      </c>
      <c r="T82" s="21">
        <v>234142</v>
      </c>
      <c r="U82" s="21">
        <v>608748</v>
      </c>
      <c r="V82" s="21">
        <v>2118893</v>
      </c>
      <c r="W82" s="21">
        <v>6314826</v>
      </c>
      <c r="X82" s="21"/>
      <c r="Y82" s="20"/>
      <c r="Z82" s="23">
        <v>6314826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1997875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21310341</v>
      </c>
      <c r="D5" s="153">
        <f>SUM(D6:D8)</f>
        <v>0</v>
      </c>
      <c r="E5" s="154">
        <f t="shared" si="0"/>
        <v>13956724</v>
      </c>
      <c r="F5" s="100">
        <f t="shared" si="0"/>
        <v>16386843</v>
      </c>
      <c r="G5" s="100">
        <f t="shared" si="0"/>
        <v>4221817</v>
      </c>
      <c r="H5" s="100">
        <f t="shared" si="0"/>
        <v>2170881</v>
      </c>
      <c r="I5" s="100">
        <f t="shared" si="0"/>
        <v>1573959</v>
      </c>
      <c r="J5" s="100">
        <f t="shared" si="0"/>
        <v>7966657</v>
      </c>
      <c r="K5" s="100">
        <f t="shared" si="0"/>
        <v>663667</v>
      </c>
      <c r="L5" s="100">
        <f t="shared" si="0"/>
        <v>986257</v>
      </c>
      <c r="M5" s="100">
        <f t="shared" si="0"/>
        <v>1777806</v>
      </c>
      <c r="N5" s="100">
        <f t="shared" si="0"/>
        <v>3427730</v>
      </c>
      <c r="O5" s="100">
        <f t="shared" si="0"/>
        <v>7346961</v>
      </c>
      <c r="P5" s="100">
        <f t="shared" si="0"/>
        <v>681790</v>
      </c>
      <c r="Q5" s="100">
        <f t="shared" si="0"/>
        <v>2451728</v>
      </c>
      <c r="R5" s="100">
        <f t="shared" si="0"/>
        <v>10480479</v>
      </c>
      <c r="S5" s="100">
        <f t="shared" si="0"/>
        <v>417799</v>
      </c>
      <c r="T5" s="100">
        <f t="shared" si="0"/>
        <v>562231</v>
      </c>
      <c r="U5" s="100">
        <f t="shared" si="0"/>
        <v>621165</v>
      </c>
      <c r="V5" s="100">
        <f t="shared" si="0"/>
        <v>1601195</v>
      </c>
      <c r="W5" s="100">
        <f t="shared" si="0"/>
        <v>23476061</v>
      </c>
      <c r="X5" s="100">
        <f t="shared" si="0"/>
        <v>16386843</v>
      </c>
      <c r="Y5" s="100">
        <f t="shared" si="0"/>
        <v>7089218</v>
      </c>
      <c r="Z5" s="137">
        <f>+IF(X5&lt;&gt;0,+(Y5/X5)*100,0)</f>
        <v>43.26164594363905</v>
      </c>
      <c r="AA5" s="153">
        <f>SUM(AA6:AA8)</f>
        <v>16386843</v>
      </c>
    </row>
    <row r="6" spans="1:27" ht="13.5">
      <c r="A6" s="138" t="s">
        <v>75</v>
      </c>
      <c r="B6" s="136"/>
      <c r="C6" s="155">
        <v>2548925</v>
      </c>
      <c r="D6" s="155"/>
      <c r="E6" s="156">
        <v>1830270</v>
      </c>
      <c r="F6" s="60">
        <v>1805392</v>
      </c>
      <c r="G6" s="60">
        <v>843380</v>
      </c>
      <c r="H6" s="60"/>
      <c r="I6" s="60"/>
      <c r="J6" s="60">
        <v>843380</v>
      </c>
      <c r="K6" s="60"/>
      <c r="L6" s="60"/>
      <c r="M6" s="60">
        <v>310039</v>
      </c>
      <c r="N6" s="60">
        <v>310039</v>
      </c>
      <c r="O6" s="60"/>
      <c r="P6" s="60"/>
      <c r="Q6" s="60">
        <v>1694310</v>
      </c>
      <c r="R6" s="60">
        <v>1694310</v>
      </c>
      <c r="S6" s="60"/>
      <c r="T6" s="60"/>
      <c r="U6" s="60"/>
      <c r="V6" s="60"/>
      <c r="W6" s="60">
        <v>2847729</v>
      </c>
      <c r="X6" s="60">
        <v>1805392</v>
      </c>
      <c r="Y6" s="60">
        <v>1042337</v>
      </c>
      <c r="Z6" s="140">
        <v>57.73</v>
      </c>
      <c r="AA6" s="155">
        <v>1805392</v>
      </c>
    </row>
    <row r="7" spans="1:27" ht="13.5">
      <c r="A7" s="138" t="s">
        <v>76</v>
      </c>
      <c r="B7" s="136"/>
      <c r="C7" s="157">
        <v>16773430</v>
      </c>
      <c r="D7" s="157"/>
      <c r="E7" s="158">
        <v>10951462</v>
      </c>
      <c r="F7" s="159">
        <v>13313758</v>
      </c>
      <c r="G7" s="159">
        <v>2957495</v>
      </c>
      <c r="H7" s="159">
        <v>2160779</v>
      </c>
      <c r="I7" s="159">
        <v>1557197</v>
      </c>
      <c r="J7" s="159">
        <v>6675471</v>
      </c>
      <c r="K7" s="159">
        <v>648367</v>
      </c>
      <c r="L7" s="159">
        <v>970922</v>
      </c>
      <c r="M7" s="159">
        <v>1117708</v>
      </c>
      <c r="N7" s="159">
        <v>2736997</v>
      </c>
      <c r="O7" s="159">
        <v>7327491</v>
      </c>
      <c r="P7" s="159">
        <v>641527</v>
      </c>
      <c r="Q7" s="159">
        <v>592013</v>
      </c>
      <c r="R7" s="159">
        <v>8561031</v>
      </c>
      <c r="S7" s="159">
        <v>387671</v>
      </c>
      <c r="T7" s="159">
        <v>547115</v>
      </c>
      <c r="U7" s="159">
        <v>566617</v>
      </c>
      <c r="V7" s="159">
        <v>1501403</v>
      </c>
      <c r="W7" s="159">
        <v>19474902</v>
      </c>
      <c r="X7" s="159">
        <v>13313758</v>
      </c>
      <c r="Y7" s="159">
        <v>6161144</v>
      </c>
      <c r="Z7" s="141">
        <v>46.28</v>
      </c>
      <c r="AA7" s="157">
        <v>13313758</v>
      </c>
    </row>
    <row r="8" spans="1:27" ht="13.5">
      <c r="A8" s="138" t="s">
        <v>77</v>
      </c>
      <c r="B8" s="136"/>
      <c r="C8" s="155">
        <v>1987986</v>
      </c>
      <c r="D8" s="155"/>
      <c r="E8" s="156">
        <v>1174992</v>
      </c>
      <c r="F8" s="60">
        <v>1267693</v>
      </c>
      <c r="G8" s="60">
        <v>420942</v>
      </c>
      <c r="H8" s="60">
        <v>10102</v>
      </c>
      <c r="I8" s="60">
        <v>16762</v>
      </c>
      <c r="J8" s="60">
        <v>447806</v>
      </c>
      <c r="K8" s="60">
        <v>15300</v>
      </c>
      <c r="L8" s="60">
        <v>15335</v>
      </c>
      <c r="M8" s="60">
        <v>350059</v>
      </c>
      <c r="N8" s="60">
        <v>380694</v>
      </c>
      <c r="O8" s="60">
        <v>19470</v>
      </c>
      <c r="P8" s="60">
        <v>40263</v>
      </c>
      <c r="Q8" s="60">
        <v>165405</v>
      </c>
      <c r="R8" s="60">
        <v>225138</v>
      </c>
      <c r="S8" s="60">
        <v>30128</v>
      </c>
      <c r="T8" s="60">
        <v>15116</v>
      </c>
      <c r="U8" s="60">
        <v>54548</v>
      </c>
      <c r="V8" s="60">
        <v>99792</v>
      </c>
      <c r="W8" s="60">
        <v>1153430</v>
      </c>
      <c r="X8" s="60">
        <v>1267693</v>
      </c>
      <c r="Y8" s="60">
        <v>-114263</v>
      </c>
      <c r="Z8" s="140">
        <v>-9.01</v>
      </c>
      <c r="AA8" s="155">
        <v>1267693</v>
      </c>
    </row>
    <row r="9" spans="1:27" ht="13.5">
      <c r="A9" s="135" t="s">
        <v>78</v>
      </c>
      <c r="B9" s="136"/>
      <c r="C9" s="153">
        <f aca="true" t="shared" si="1" ref="C9:Y9">SUM(C10:C14)</f>
        <v>2260053</v>
      </c>
      <c r="D9" s="153">
        <f>SUM(D10:D14)</f>
        <v>0</v>
      </c>
      <c r="E9" s="154">
        <f t="shared" si="1"/>
        <v>2880759</v>
      </c>
      <c r="F9" s="100">
        <f t="shared" si="1"/>
        <v>13856711</v>
      </c>
      <c r="G9" s="100">
        <f t="shared" si="1"/>
        <v>1153805</v>
      </c>
      <c r="H9" s="100">
        <f t="shared" si="1"/>
        <v>12537</v>
      </c>
      <c r="I9" s="100">
        <f t="shared" si="1"/>
        <v>16057</v>
      </c>
      <c r="J9" s="100">
        <f t="shared" si="1"/>
        <v>1182399</v>
      </c>
      <c r="K9" s="100">
        <f t="shared" si="1"/>
        <v>14396</v>
      </c>
      <c r="L9" s="100">
        <f t="shared" si="1"/>
        <v>10846</v>
      </c>
      <c r="M9" s="100">
        <f t="shared" si="1"/>
        <v>922319</v>
      </c>
      <c r="N9" s="100">
        <f t="shared" si="1"/>
        <v>947561</v>
      </c>
      <c r="O9" s="100">
        <f t="shared" si="1"/>
        <v>12765</v>
      </c>
      <c r="P9" s="100">
        <f t="shared" si="1"/>
        <v>9787</v>
      </c>
      <c r="Q9" s="100">
        <f t="shared" si="1"/>
        <v>10372</v>
      </c>
      <c r="R9" s="100">
        <f t="shared" si="1"/>
        <v>32924</v>
      </c>
      <c r="S9" s="100">
        <f t="shared" si="1"/>
        <v>10902</v>
      </c>
      <c r="T9" s="100">
        <f t="shared" si="1"/>
        <v>10767</v>
      </c>
      <c r="U9" s="100">
        <f t="shared" si="1"/>
        <v>20807</v>
      </c>
      <c r="V9" s="100">
        <f t="shared" si="1"/>
        <v>42476</v>
      </c>
      <c r="W9" s="100">
        <f t="shared" si="1"/>
        <v>2205360</v>
      </c>
      <c r="X9" s="100">
        <f t="shared" si="1"/>
        <v>13856711</v>
      </c>
      <c r="Y9" s="100">
        <f t="shared" si="1"/>
        <v>-11651351</v>
      </c>
      <c r="Z9" s="137">
        <f>+IF(X9&lt;&gt;0,+(Y9/X9)*100,0)</f>
        <v>-84.08453492318631</v>
      </c>
      <c r="AA9" s="153">
        <f>SUM(AA10:AA14)</f>
        <v>13856711</v>
      </c>
    </row>
    <row r="10" spans="1:27" ht="13.5">
      <c r="A10" s="138" t="s">
        <v>79</v>
      </c>
      <c r="B10" s="136"/>
      <c r="C10" s="155">
        <v>774700</v>
      </c>
      <c r="D10" s="155"/>
      <c r="E10" s="156">
        <v>974361</v>
      </c>
      <c r="F10" s="60">
        <v>12276127</v>
      </c>
      <c r="G10" s="60">
        <v>385265</v>
      </c>
      <c r="H10" s="60">
        <v>5137</v>
      </c>
      <c r="I10" s="60">
        <v>8452</v>
      </c>
      <c r="J10" s="60">
        <v>398854</v>
      </c>
      <c r="K10" s="60">
        <v>6996</v>
      </c>
      <c r="L10" s="60">
        <v>3446</v>
      </c>
      <c r="M10" s="60">
        <v>306807</v>
      </c>
      <c r="N10" s="60">
        <v>317249</v>
      </c>
      <c r="O10" s="60">
        <v>5365</v>
      </c>
      <c r="P10" s="60">
        <v>2387</v>
      </c>
      <c r="Q10" s="60">
        <v>2972</v>
      </c>
      <c r="R10" s="60">
        <v>10724</v>
      </c>
      <c r="S10" s="60">
        <v>3502</v>
      </c>
      <c r="T10" s="60">
        <v>3367</v>
      </c>
      <c r="U10" s="60">
        <v>5872</v>
      </c>
      <c r="V10" s="60">
        <v>12741</v>
      </c>
      <c r="W10" s="60">
        <v>739568</v>
      </c>
      <c r="X10" s="60">
        <v>12276127</v>
      </c>
      <c r="Y10" s="60">
        <v>-11536559</v>
      </c>
      <c r="Z10" s="140">
        <v>-93.98</v>
      </c>
      <c r="AA10" s="155">
        <v>12276127</v>
      </c>
    </row>
    <row r="11" spans="1:27" ht="13.5">
      <c r="A11" s="138" t="s">
        <v>80</v>
      </c>
      <c r="B11" s="136"/>
      <c r="C11" s="155">
        <v>740617</v>
      </c>
      <c r="D11" s="155"/>
      <c r="E11" s="156">
        <v>924794</v>
      </c>
      <c r="F11" s="60">
        <v>714834</v>
      </c>
      <c r="G11" s="60">
        <v>382620</v>
      </c>
      <c r="H11" s="60">
        <v>2550</v>
      </c>
      <c r="I11" s="60">
        <v>2550</v>
      </c>
      <c r="J11" s="60">
        <v>387720</v>
      </c>
      <c r="K11" s="60">
        <v>2550</v>
      </c>
      <c r="L11" s="60">
        <v>2550</v>
      </c>
      <c r="M11" s="60">
        <v>306606</v>
      </c>
      <c r="N11" s="60">
        <v>311706</v>
      </c>
      <c r="O11" s="60">
        <v>2550</v>
      </c>
      <c r="P11" s="60">
        <v>2550</v>
      </c>
      <c r="Q11" s="60">
        <v>2550</v>
      </c>
      <c r="R11" s="60">
        <v>7650</v>
      </c>
      <c r="S11" s="60">
        <v>2550</v>
      </c>
      <c r="T11" s="60">
        <v>2550</v>
      </c>
      <c r="U11" s="60">
        <v>2550</v>
      </c>
      <c r="V11" s="60">
        <v>7650</v>
      </c>
      <c r="W11" s="60">
        <v>714726</v>
      </c>
      <c r="X11" s="60">
        <v>714834</v>
      </c>
      <c r="Y11" s="60">
        <v>-108</v>
      </c>
      <c r="Z11" s="140">
        <v>-0.02</v>
      </c>
      <c r="AA11" s="155">
        <v>714834</v>
      </c>
    </row>
    <row r="12" spans="1:27" ht="13.5">
      <c r="A12" s="138" t="s">
        <v>81</v>
      </c>
      <c r="B12" s="136"/>
      <c r="C12" s="155">
        <v>740617</v>
      </c>
      <c r="D12" s="155"/>
      <c r="E12" s="156">
        <v>915835</v>
      </c>
      <c r="F12" s="60">
        <v>684126</v>
      </c>
      <c r="G12" s="60">
        <v>380070</v>
      </c>
      <c r="H12" s="60"/>
      <c r="I12" s="60"/>
      <c r="J12" s="60">
        <v>380070</v>
      </c>
      <c r="K12" s="60"/>
      <c r="L12" s="60"/>
      <c r="M12" s="60">
        <v>304056</v>
      </c>
      <c r="N12" s="60">
        <v>304056</v>
      </c>
      <c r="O12" s="60"/>
      <c r="P12" s="60"/>
      <c r="Q12" s="60"/>
      <c r="R12" s="60"/>
      <c r="S12" s="60"/>
      <c r="T12" s="60"/>
      <c r="U12" s="60"/>
      <c r="V12" s="60"/>
      <c r="W12" s="60">
        <v>684126</v>
      </c>
      <c r="X12" s="60">
        <v>684126</v>
      </c>
      <c r="Y12" s="60"/>
      <c r="Z12" s="140">
        <v>0</v>
      </c>
      <c r="AA12" s="155">
        <v>684126</v>
      </c>
    </row>
    <row r="13" spans="1:27" ht="13.5">
      <c r="A13" s="138" t="s">
        <v>82</v>
      </c>
      <c r="B13" s="136"/>
      <c r="C13" s="155">
        <v>4119</v>
      </c>
      <c r="D13" s="155"/>
      <c r="E13" s="156">
        <v>65769</v>
      </c>
      <c r="F13" s="60">
        <v>181624</v>
      </c>
      <c r="G13" s="60">
        <v>5850</v>
      </c>
      <c r="H13" s="60">
        <v>4850</v>
      </c>
      <c r="I13" s="60">
        <v>5055</v>
      </c>
      <c r="J13" s="60">
        <v>15755</v>
      </c>
      <c r="K13" s="60">
        <v>4850</v>
      </c>
      <c r="L13" s="60">
        <v>4850</v>
      </c>
      <c r="M13" s="60">
        <v>4850</v>
      </c>
      <c r="N13" s="60">
        <v>14550</v>
      </c>
      <c r="O13" s="60">
        <v>4850</v>
      </c>
      <c r="P13" s="60">
        <v>4850</v>
      </c>
      <c r="Q13" s="60">
        <v>4850</v>
      </c>
      <c r="R13" s="60">
        <v>14550</v>
      </c>
      <c r="S13" s="60">
        <v>4850</v>
      </c>
      <c r="T13" s="60">
        <v>4850</v>
      </c>
      <c r="U13" s="60">
        <v>12385</v>
      </c>
      <c r="V13" s="60">
        <v>22085</v>
      </c>
      <c r="W13" s="60">
        <v>66940</v>
      </c>
      <c r="X13" s="60">
        <v>181624</v>
      </c>
      <c r="Y13" s="60">
        <v>-114684</v>
      </c>
      <c r="Z13" s="140">
        <v>-63.14</v>
      </c>
      <c r="AA13" s="155">
        <v>181624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11549307</v>
      </c>
      <c r="D15" s="153">
        <f>SUM(D16:D18)</f>
        <v>0</v>
      </c>
      <c r="E15" s="154">
        <f t="shared" si="2"/>
        <v>795432</v>
      </c>
      <c r="F15" s="100">
        <f t="shared" si="2"/>
        <v>11339433</v>
      </c>
      <c r="G15" s="100">
        <f t="shared" si="2"/>
        <v>1600</v>
      </c>
      <c r="H15" s="100">
        <f t="shared" si="2"/>
        <v>8070</v>
      </c>
      <c r="I15" s="100">
        <f t="shared" si="2"/>
        <v>4978</v>
      </c>
      <c r="J15" s="100">
        <f t="shared" si="2"/>
        <v>14648</v>
      </c>
      <c r="K15" s="100">
        <f t="shared" si="2"/>
        <v>603809</v>
      </c>
      <c r="L15" s="100">
        <f t="shared" si="2"/>
        <v>5950</v>
      </c>
      <c r="M15" s="100">
        <f t="shared" si="2"/>
        <v>51525</v>
      </c>
      <c r="N15" s="100">
        <f t="shared" si="2"/>
        <v>661284</v>
      </c>
      <c r="O15" s="100">
        <f t="shared" si="2"/>
        <v>6950</v>
      </c>
      <c r="P15" s="100">
        <f t="shared" si="2"/>
        <v>6200</v>
      </c>
      <c r="Q15" s="100">
        <f t="shared" si="2"/>
        <v>4358</v>
      </c>
      <c r="R15" s="100">
        <f t="shared" si="2"/>
        <v>17508</v>
      </c>
      <c r="S15" s="100">
        <f t="shared" si="2"/>
        <v>41441</v>
      </c>
      <c r="T15" s="100">
        <f t="shared" si="2"/>
        <v>545237</v>
      </c>
      <c r="U15" s="100">
        <f t="shared" si="2"/>
        <v>858673</v>
      </c>
      <c r="V15" s="100">
        <f t="shared" si="2"/>
        <v>1445351</v>
      </c>
      <c r="W15" s="100">
        <f t="shared" si="2"/>
        <v>2138791</v>
      </c>
      <c r="X15" s="100">
        <f t="shared" si="2"/>
        <v>11339433</v>
      </c>
      <c r="Y15" s="100">
        <f t="shared" si="2"/>
        <v>-9200642</v>
      </c>
      <c r="Z15" s="137">
        <f>+IF(X15&lt;&gt;0,+(Y15/X15)*100,0)</f>
        <v>-81.13846609438056</v>
      </c>
      <c r="AA15" s="153">
        <f>SUM(AA16:AA18)</f>
        <v>11339433</v>
      </c>
    </row>
    <row r="16" spans="1:27" ht="13.5">
      <c r="A16" s="138" t="s">
        <v>85</v>
      </c>
      <c r="B16" s="136"/>
      <c r="C16" s="155">
        <v>77740</v>
      </c>
      <c r="D16" s="155"/>
      <c r="E16" s="156">
        <v>773403</v>
      </c>
      <c r="F16" s="60">
        <v>831709</v>
      </c>
      <c r="G16" s="60"/>
      <c r="H16" s="60"/>
      <c r="I16" s="60"/>
      <c r="J16" s="60"/>
      <c r="K16" s="60">
        <v>600000</v>
      </c>
      <c r="L16" s="60"/>
      <c r="M16" s="60"/>
      <c r="N16" s="60">
        <v>600000</v>
      </c>
      <c r="O16" s="60"/>
      <c r="P16" s="60"/>
      <c r="Q16" s="60"/>
      <c r="R16" s="60"/>
      <c r="S16" s="60"/>
      <c r="T16" s="60">
        <v>543537</v>
      </c>
      <c r="U16" s="60"/>
      <c r="V16" s="60">
        <v>543537</v>
      </c>
      <c r="W16" s="60">
        <v>1143537</v>
      </c>
      <c r="X16" s="60">
        <v>831709</v>
      </c>
      <c r="Y16" s="60">
        <v>311828</v>
      </c>
      <c r="Z16" s="140">
        <v>37.49</v>
      </c>
      <c r="AA16" s="155">
        <v>831709</v>
      </c>
    </row>
    <row r="17" spans="1:27" ht="13.5">
      <c r="A17" s="138" t="s">
        <v>86</v>
      </c>
      <c r="B17" s="136"/>
      <c r="C17" s="155">
        <v>11471567</v>
      </c>
      <c r="D17" s="155"/>
      <c r="E17" s="156">
        <v>22029</v>
      </c>
      <c r="F17" s="60">
        <v>10391869</v>
      </c>
      <c r="G17" s="60">
        <v>1600</v>
      </c>
      <c r="H17" s="60">
        <v>8070</v>
      </c>
      <c r="I17" s="60">
        <v>4978</v>
      </c>
      <c r="J17" s="60">
        <v>14648</v>
      </c>
      <c r="K17" s="60">
        <v>3809</v>
      </c>
      <c r="L17" s="60">
        <v>5950</v>
      </c>
      <c r="M17" s="60">
        <v>51525</v>
      </c>
      <c r="N17" s="60">
        <v>61284</v>
      </c>
      <c r="O17" s="60">
        <v>6950</v>
      </c>
      <c r="P17" s="60">
        <v>6200</v>
      </c>
      <c r="Q17" s="60">
        <v>4358</v>
      </c>
      <c r="R17" s="60">
        <v>17508</v>
      </c>
      <c r="S17" s="60">
        <v>41441</v>
      </c>
      <c r="T17" s="60">
        <v>1700</v>
      </c>
      <c r="U17" s="60">
        <v>858673</v>
      </c>
      <c r="V17" s="60">
        <v>901814</v>
      </c>
      <c r="W17" s="60">
        <v>995254</v>
      </c>
      <c r="X17" s="60">
        <v>10391869</v>
      </c>
      <c r="Y17" s="60">
        <v>-9396615</v>
      </c>
      <c r="Z17" s="140">
        <v>-90.42</v>
      </c>
      <c r="AA17" s="155">
        <v>10391869</v>
      </c>
    </row>
    <row r="18" spans="1:27" ht="13.5">
      <c r="A18" s="138" t="s">
        <v>87</v>
      </c>
      <c r="B18" s="136"/>
      <c r="C18" s="155"/>
      <c r="D18" s="155"/>
      <c r="E18" s="156"/>
      <c r="F18" s="60">
        <v>115855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115855</v>
      </c>
      <c r="Y18" s="60">
        <v>-115855</v>
      </c>
      <c r="Z18" s="140">
        <v>-100</v>
      </c>
      <c r="AA18" s="155">
        <v>115855</v>
      </c>
    </row>
    <row r="19" spans="1:27" ht="13.5">
      <c r="A19" s="135" t="s">
        <v>88</v>
      </c>
      <c r="B19" s="142"/>
      <c r="C19" s="153">
        <f aca="true" t="shared" si="3" ref="C19:Y19">SUM(C20:C23)</f>
        <v>71954472</v>
      </c>
      <c r="D19" s="153">
        <f>SUM(D20:D23)</f>
        <v>0</v>
      </c>
      <c r="E19" s="154">
        <f t="shared" si="3"/>
        <v>84626410</v>
      </c>
      <c r="F19" s="100">
        <f t="shared" si="3"/>
        <v>87091249</v>
      </c>
      <c r="G19" s="100">
        <f t="shared" si="3"/>
        <v>32312737</v>
      </c>
      <c r="H19" s="100">
        <f t="shared" si="3"/>
        <v>3081761</v>
      </c>
      <c r="I19" s="100">
        <f t="shared" si="3"/>
        <v>2776954</v>
      </c>
      <c r="J19" s="100">
        <f t="shared" si="3"/>
        <v>38171452</v>
      </c>
      <c r="K19" s="100">
        <f t="shared" si="3"/>
        <v>2866873</v>
      </c>
      <c r="L19" s="100">
        <f t="shared" si="3"/>
        <v>2881317</v>
      </c>
      <c r="M19" s="100">
        <f t="shared" si="3"/>
        <v>17752542</v>
      </c>
      <c r="N19" s="100">
        <f t="shared" si="3"/>
        <v>23500732</v>
      </c>
      <c r="O19" s="100">
        <f t="shared" si="3"/>
        <v>3136808</v>
      </c>
      <c r="P19" s="100">
        <f t="shared" si="3"/>
        <v>2888646</v>
      </c>
      <c r="Q19" s="100">
        <f t="shared" si="3"/>
        <v>18084164</v>
      </c>
      <c r="R19" s="100">
        <f t="shared" si="3"/>
        <v>24109618</v>
      </c>
      <c r="S19" s="100">
        <f t="shared" si="3"/>
        <v>2851774</v>
      </c>
      <c r="T19" s="100">
        <f t="shared" si="3"/>
        <v>2850506</v>
      </c>
      <c r="U19" s="100">
        <f t="shared" si="3"/>
        <v>3265174</v>
      </c>
      <c r="V19" s="100">
        <f t="shared" si="3"/>
        <v>8967454</v>
      </c>
      <c r="W19" s="100">
        <f t="shared" si="3"/>
        <v>94749256</v>
      </c>
      <c r="X19" s="100">
        <f t="shared" si="3"/>
        <v>87091249</v>
      </c>
      <c r="Y19" s="100">
        <f t="shared" si="3"/>
        <v>7658007</v>
      </c>
      <c r="Z19" s="137">
        <f>+IF(X19&lt;&gt;0,+(Y19/X19)*100,0)</f>
        <v>8.79308436603085</v>
      </c>
      <c r="AA19" s="153">
        <f>SUM(AA20:AA23)</f>
        <v>87091249</v>
      </c>
    </row>
    <row r="20" spans="1:27" ht="13.5">
      <c r="A20" s="138" t="s">
        <v>89</v>
      </c>
      <c r="B20" s="136"/>
      <c r="C20" s="155">
        <v>28446721</v>
      </c>
      <c r="D20" s="155"/>
      <c r="E20" s="156">
        <v>36475497</v>
      </c>
      <c r="F20" s="60">
        <v>36475590</v>
      </c>
      <c r="G20" s="60">
        <v>7753086</v>
      </c>
      <c r="H20" s="60">
        <v>1395020</v>
      </c>
      <c r="I20" s="60">
        <v>1015621</v>
      </c>
      <c r="J20" s="60">
        <v>10163727</v>
      </c>
      <c r="K20" s="60">
        <v>1108492</v>
      </c>
      <c r="L20" s="60">
        <v>1099957</v>
      </c>
      <c r="M20" s="60">
        <v>6266622</v>
      </c>
      <c r="N20" s="60">
        <v>8475071</v>
      </c>
      <c r="O20" s="60">
        <v>1334896</v>
      </c>
      <c r="P20" s="60">
        <v>1090461</v>
      </c>
      <c r="Q20" s="60">
        <v>9517784</v>
      </c>
      <c r="R20" s="60">
        <v>11943141</v>
      </c>
      <c r="S20" s="60">
        <v>1105109</v>
      </c>
      <c r="T20" s="60">
        <v>1100351</v>
      </c>
      <c r="U20" s="60">
        <v>1421276</v>
      </c>
      <c r="V20" s="60">
        <v>3626736</v>
      </c>
      <c r="W20" s="60">
        <v>34208675</v>
      </c>
      <c r="X20" s="60">
        <v>36475590</v>
      </c>
      <c r="Y20" s="60">
        <v>-2266915</v>
      </c>
      <c r="Z20" s="140">
        <v>-6.21</v>
      </c>
      <c r="AA20" s="155">
        <v>36475590</v>
      </c>
    </row>
    <row r="21" spans="1:27" ht="13.5">
      <c r="A21" s="138" t="s">
        <v>90</v>
      </c>
      <c r="B21" s="136"/>
      <c r="C21" s="155">
        <v>21473787</v>
      </c>
      <c r="D21" s="155"/>
      <c r="E21" s="156">
        <v>18218474</v>
      </c>
      <c r="F21" s="60">
        <v>18214478</v>
      </c>
      <c r="G21" s="60">
        <v>4941452</v>
      </c>
      <c r="H21" s="60">
        <v>509010</v>
      </c>
      <c r="I21" s="60">
        <v>582690</v>
      </c>
      <c r="J21" s="60">
        <v>6033152</v>
      </c>
      <c r="K21" s="60">
        <v>582262</v>
      </c>
      <c r="L21" s="60">
        <v>616580</v>
      </c>
      <c r="M21" s="60">
        <v>4369829</v>
      </c>
      <c r="N21" s="60">
        <v>5568671</v>
      </c>
      <c r="O21" s="60">
        <v>619281</v>
      </c>
      <c r="P21" s="60">
        <v>603870</v>
      </c>
      <c r="Q21" s="60">
        <v>2850002</v>
      </c>
      <c r="R21" s="60">
        <v>4073153</v>
      </c>
      <c r="S21" s="60">
        <v>575481</v>
      </c>
      <c r="T21" s="60">
        <v>569386</v>
      </c>
      <c r="U21" s="60">
        <v>659400</v>
      </c>
      <c r="V21" s="60">
        <v>1804267</v>
      </c>
      <c r="W21" s="60">
        <v>17479243</v>
      </c>
      <c r="X21" s="60">
        <v>18214478</v>
      </c>
      <c r="Y21" s="60">
        <v>-735235</v>
      </c>
      <c r="Z21" s="140">
        <v>-4.04</v>
      </c>
      <c r="AA21" s="155">
        <v>18214478</v>
      </c>
    </row>
    <row r="22" spans="1:27" ht="13.5">
      <c r="A22" s="138" t="s">
        <v>91</v>
      </c>
      <c r="B22" s="136"/>
      <c r="C22" s="157">
        <v>11332517</v>
      </c>
      <c r="D22" s="157"/>
      <c r="E22" s="158">
        <v>15748711</v>
      </c>
      <c r="F22" s="159">
        <v>17644711</v>
      </c>
      <c r="G22" s="159">
        <v>15535023</v>
      </c>
      <c r="H22" s="159">
        <v>597563</v>
      </c>
      <c r="I22" s="159">
        <v>598064</v>
      </c>
      <c r="J22" s="159">
        <v>16730650</v>
      </c>
      <c r="K22" s="159">
        <v>596494</v>
      </c>
      <c r="L22" s="159">
        <v>588371</v>
      </c>
      <c r="M22" s="159">
        <v>3732615</v>
      </c>
      <c r="N22" s="159">
        <v>4917480</v>
      </c>
      <c r="O22" s="159">
        <v>601317</v>
      </c>
      <c r="P22" s="159">
        <v>606056</v>
      </c>
      <c r="Q22" s="159">
        <v>2993882</v>
      </c>
      <c r="R22" s="159">
        <v>4201255</v>
      </c>
      <c r="S22" s="159">
        <v>604617</v>
      </c>
      <c r="T22" s="159">
        <v>606122</v>
      </c>
      <c r="U22" s="159">
        <v>601914</v>
      </c>
      <c r="V22" s="159">
        <v>1812653</v>
      </c>
      <c r="W22" s="159">
        <v>27662038</v>
      </c>
      <c r="X22" s="159">
        <v>17644711</v>
      </c>
      <c r="Y22" s="159">
        <v>10017327</v>
      </c>
      <c r="Z22" s="141">
        <v>56.77</v>
      </c>
      <c r="AA22" s="157">
        <v>17644711</v>
      </c>
    </row>
    <row r="23" spans="1:27" ht="13.5">
      <c r="A23" s="138" t="s">
        <v>92</v>
      </c>
      <c r="B23" s="136"/>
      <c r="C23" s="155">
        <v>10701447</v>
      </c>
      <c r="D23" s="155"/>
      <c r="E23" s="156">
        <v>14183728</v>
      </c>
      <c r="F23" s="60">
        <v>14756470</v>
      </c>
      <c r="G23" s="60">
        <v>4083176</v>
      </c>
      <c r="H23" s="60">
        <v>580168</v>
      </c>
      <c r="I23" s="60">
        <v>580579</v>
      </c>
      <c r="J23" s="60">
        <v>5243923</v>
      </c>
      <c r="K23" s="60">
        <v>579625</v>
      </c>
      <c r="L23" s="60">
        <v>576409</v>
      </c>
      <c r="M23" s="60">
        <v>3383476</v>
      </c>
      <c r="N23" s="60">
        <v>4539510</v>
      </c>
      <c r="O23" s="60">
        <v>581314</v>
      </c>
      <c r="P23" s="60">
        <v>588259</v>
      </c>
      <c r="Q23" s="60">
        <v>2722496</v>
      </c>
      <c r="R23" s="60">
        <v>3892069</v>
      </c>
      <c r="S23" s="60">
        <v>566567</v>
      </c>
      <c r="T23" s="60">
        <v>574647</v>
      </c>
      <c r="U23" s="60">
        <v>582584</v>
      </c>
      <c r="V23" s="60">
        <v>1723798</v>
      </c>
      <c r="W23" s="60">
        <v>15399300</v>
      </c>
      <c r="X23" s="60">
        <v>14756470</v>
      </c>
      <c r="Y23" s="60">
        <v>642830</v>
      </c>
      <c r="Z23" s="140">
        <v>4.36</v>
      </c>
      <c r="AA23" s="155">
        <v>14756470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107074173</v>
      </c>
      <c r="D25" s="168">
        <f>+D5+D9+D15+D19+D24</f>
        <v>0</v>
      </c>
      <c r="E25" s="169">
        <f t="shared" si="4"/>
        <v>102259325</v>
      </c>
      <c r="F25" s="73">
        <f t="shared" si="4"/>
        <v>128674236</v>
      </c>
      <c r="G25" s="73">
        <f t="shared" si="4"/>
        <v>37689959</v>
      </c>
      <c r="H25" s="73">
        <f t="shared" si="4"/>
        <v>5273249</v>
      </c>
      <c r="I25" s="73">
        <f t="shared" si="4"/>
        <v>4371948</v>
      </c>
      <c r="J25" s="73">
        <f t="shared" si="4"/>
        <v>47335156</v>
      </c>
      <c r="K25" s="73">
        <f t="shared" si="4"/>
        <v>4148745</v>
      </c>
      <c r="L25" s="73">
        <f t="shared" si="4"/>
        <v>3884370</v>
      </c>
      <c r="M25" s="73">
        <f t="shared" si="4"/>
        <v>20504192</v>
      </c>
      <c r="N25" s="73">
        <f t="shared" si="4"/>
        <v>28537307</v>
      </c>
      <c r="O25" s="73">
        <f t="shared" si="4"/>
        <v>10503484</v>
      </c>
      <c r="P25" s="73">
        <f t="shared" si="4"/>
        <v>3586423</v>
      </c>
      <c r="Q25" s="73">
        <f t="shared" si="4"/>
        <v>20550622</v>
      </c>
      <c r="R25" s="73">
        <f t="shared" si="4"/>
        <v>34640529</v>
      </c>
      <c r="S25" s="73">
        <f t="shared" si="4"/>
        <v>3321916</v>
      </c>
      <c r="T25" s="73">
        <f t="shared" si="4"/>
        <v>3968741</v>
      </c>
      <c r="U25" s="73">
        <f t="shared" si="4"/>
        <v>4765819</v>
      </c>
      <c r="V25" s="73">
        <f t="shared" si="4"/>
        <v>12056476</v>
      </c>
      <c r="W25" s="73">
        <f t="shared" si="4"/>
        <v>122569468</v>
      </c>
      <c r="X25" s="73">
        <f t="shared" si="4"/>
        <v>128674236</v>
      </c>
      <c r="Y25" s="73">
        <f t="shared" si="4"/>
        <v>-6104768</v>
      </c>
      <c r="Z25" s="170">
        <f>+IF(X25&lt;&gt;0,+(Y25/X25)*100,0)</f>
        <v>-4.744359235985671</v>
      </c>
      <c r="AA25" s="168">
        <f>+AA5+AA9+AA15+AA19+AA24</f>
        <v>128674236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56996018</v>
      </c>
      <c r="D28" s="153">
        <f>SUM(D29:D31)</f>
        <v>0</v>
      </c>
      <c r="E28" s="154">
        <f t="shared" si="5"/>
        <v>45859901</v>
      </c>
      <c r="F28" s="100">
        <f t="shared" si="5"/>
        <v>40888557</v>
      </c>
      <c r="G28" s="100">
        <f t="shared" si="5"/>
        <v>1685944</v>
      </c>
      <c r="H28" s="100">
        <f t="shared" si="5"/>
        <v>2318059</v>
      </c>
      <c r="I28" s="100">
        <f t="shared" si="5"/>
        <v>2091893</v>
      </c>
      <c r="J28" s="100">
        <f t="shared" si="5"/>
        <v>6095896</v>
      </c>
      <c r="K28" s="100">
        <f t="shared" si="5"/>
        <v>1536208</v>
      </c>
      <c r="L28" s="100">
        <f t="shared" si="5"/>
        <v>2159793</v>
      </c>
      <c r="M28" s="100">
        <f t="shared" si="5"/>
        <v>2412073</v>
      </c>
      <c r="N28" s="100">
        <f t="shared" si="5"/>
        <v>6108074</v>
      </c>
      <c r="O28" s="100">
        <f t="shared" si="5"/>
        <v>3141395</v>
      </c>
      <c r="P28" s="100">
        <f t="shared" si="5"/>
        <v>2356288</v>
      </c>
      <c r="Q28" s="100">
        <f t="shared" si="5"/>
        <v>1780714</v>
      </c>
      <c r="R28" s="100">
        <f t="shared" si="5"/>
        <v>7278397</v>
      </c>
      <c r="S28" s="100">
        <f t="shared" si="5"/>
        <v>2342864</v>
      </c>
      <c r="T28" s="100">
        <f t="shared" si="5"/>
        <v>2108407</v>
      </c>
      <c r="U28" s="100">
        <f t="shared" si="5"/>
        <v>2640334</v>
      </c>
      <c r="V28" s="100">
        <f t="shared" si="5"/>
        <v>7091605</v>
      </c>
      <c r="W28" s="100">
        <f t="shared" si="5"/>
        <v>26573972</v>
      </c>
      <c r="X28" s="100">
        <f t="shared" si="5"/>
        <v>40888557</v>
      </c>
      <c r="Y28" s="100">
        <f t="shared" si="5"/>
        <v>-14314585</v>
      </c>
      <c r="Z28" s="137">
        <f>+IF(X28&lt;&gt;0,+(Y28/X28)*100,0)</f>
        <v>-35.00878008485357</v>
      </c>
      <c r="AA28" s="153">
        <f>SUM(AA29:AA31)</f>
        <v>40888557</v>
      </c>
    </row>
    <row r="29" spans="1:27" ht="13.5">
      <c r="A29" s="138" t="s">
        <v>75</v>
      </c>
      <c r="B29" s="136"/>
      <c r="C29" s="155">
        <v>8343869</v>
      </c>
      <c r="D29" s="155"/>
      <c r="E29" s="156">
        <v>12034614</v>
      </c>
      <c r="F29" s="60">
        <v>13814047</v>
      </c>
      <c r="G29" s="60">
        <v>607848</v>
      </c>
      <c r="H29" s="60">
        <v>756721</v>
      </c>
      <c r="I29" s="60">
        <v>594837</v>
      </c>
      <c r="J29" s="60">
        <v>1959406</v>
      </c>
      <c r="K29" s="60">
        <v>762277</v>
      </c>
      <c r="L29" s="60">
        <v>782802</v>
      </c>
      <c r="M29" s="60">
        <v>852164</v>
      </c>
      <c r="N29" s="60">
        <v>2397243</v>
      </c>
      <c r="O29" s="60">
        <v>1296296</v>
      </c>
      <c r="P29" s="60">
        <v>658415</v>
      </c>
      <c r="Q29" s="60">
        <v>543189</v>
      </c>
      <c r="R29" s="60">
        <v>2497900</v>
      </c>
      <c r="S29" s="60">
        <v>764227</v>
      </c>
      <c r="T29" s="60">
        <v>631471</v>
      </c>
      <c r="U29" s="60">
        <v>870978</v>
      </c>
      <c r="V29" s="60">
        <v>2266676</v>
      </c>
      <c r="W29" s="60">
        <v>9121225</v>
      </c>
      <c r="X29" s="60">
        <v>13814047</v>
      </c>
      <c r="Y29" s="60">
        <v>-4692822</v>
      </c>
      <c r="Z29" s="140">
        <v>-33.97</v>
      </c>
      <c r="AA29" s="155">
        <v>13814047</v>
      </c>
    </row>
    <row r="30" spans="1:27" ht="13.5">
      <c r="A30" s="138" t="s">
        <v>76</v>
      </c>
      <c r="B30" s="136"/>
      <c r="C30" s="157">
        <v>43306114</v>
      </c>
      <c r="D30" s="157"/>
      <c r="E30" s="158">
        <v>23864980</v>
      </c>
      <c r="F30" s="159">
        <v>17606876</v>
      </c>
      <c r="G30" s="159">
        <v>696863</v>
      </c>
      <c r="H30" s="159">
        <v>699221</v>
      </c>
      <c r="I30" s="159">
        <v>965603</v>
      </c>
      <c r="J30" s="159">
        <v>2361687</v>
      </c>
      <c r="K30" s="159">
        <v>354953</v>
      </c>
      <c r="L30" s="159">
        <v>692887</v>
      </c>
      <c r="M30" s="159">
        <v>807111</v>
      </c>
      <c r="N30" s="159">
        <v>1854951</v>
      </c>
      <c r="O30" s="159">
        <v>1045686</v>
      </c>
      <c r="P30" s="159">
        <v>1080850</v>
      </c>
      <c r="Q30" s="159">
        <v>809014</v>
      </c>
      <c r="R30" s="159">
        <v>2935550</v>
      </c>
      <c r="S30" s="159">
        <v>1162105</v>
      </c>
      <c r="T30" s="159">
        <v>539714</v>
      </c>
      <c r="U30" s="159">
        <v>929889</v>
      </c>
      <c r="V30" s="159">
        <v>2631708</v>
      </c>
      <c r="W30" s="159">
        <v>9783896</v>
      </c>
      <c r="X30" s="159">
        <v>17606876</v>
      </c>
      <c r="Y30" s="159">
        <v>-7822980</v>
      </c>
      <c r="Z30" s="141">
        <v>-44.43</v>
      </c>
      <c r="AA30" s="157">
        <v>17606876</v>
      </c>
    </row>
    <row r="31" spans="1:27" ht="13.5">
      <c r="A31" s="138" t="s">
        <v>77</v>
      </c>
      <c r="B31" s="136"/>
      <c r="C31" s="155">
        <v>5346035</v>
      </c>
      <c r="D31" s="155"/>
      <c r="E31" s="156">
        <v>9960307</v>
      </c>
      <c r="F31" s="60">
        <v>9467634</v>
      </c>
      <c r="G31" s="60">
        <v>381233</v>
      </c>
      <c r="H31" s="60">
        <v>862117</v>
      </c>
      <c r="I31" s="60">
        <v>531453</v>
      </c>
      <c r="J31" s="60">
        <v>1774803</v>
      </c>
      <c r="K31" s="60">
        <v>418978</v>
      </c>
      <c r="L31" s="60">
        <v>684104</v>
      </c>
      <c r="M31" s="60">
        <v>752798</v>
      </c>
      <c r="N31" s="60">
        <v>1855880</v>
      </c>
      <c r="O31" s="60">
        <v>799413</v>
      </c>
      <c r="P31" s="60">
        <v>617023</v>
      </c>
      <c r="Q31" s="60">
        <v>428511</v>
      </c>
      <c r="R31" s="60">
        <v>1844947</v>
      </c>
      <c r="S31" s="60">
        <v>416532</v>
      </c>
      <c r="T31" s="60">
        <v>937222</v>
      </c>
      <c r="U31" s="60">
        <v>839467</v>
      </c>
      <c r="V31" s="60">
        <v>2193221</v>
      </c>
      <c r="W31" s="60">
        <v>7668851</v>
      </c>
      <c r="X31" s="60">
        <v>9467634</v>
      </c>
      <c r="Y31" s="60">
        <v>-1798783</v>
      </c>
      <c r="Z31" s="140">
        <v>-19</v>
      </c>
      <c r="AA31" s="155">
        <v>9467634</v>
      </c>
    </row>
    <row r="32" spans="1:27" ht="13.5">
      <c r="A32" s="135" t="s">
        <v>78</v>
      </c>
      <c r="B32" s="136"/>
      <c r="C32" s="153">
        <f aca="true" t="shared" si="6" ref="C32:Y32">SUM(C33:C37)</f>
        <v>2236548</v>
      </c>
      <c r="D32" s="153">
        <f>SUM(D33:D37)</f>
        <v>0</v>
      </c>
      <c r="E32" s="154">
        <f t="shared" si="6"/>
        <v>4335066</v>
      </c>
      <c r="F32" s="100">
        <f t="shared" si="6"/>
        <v>4362054</v>
      </c>
      <c r="G32" s="100">
        <f t="shared" si="6"/>
        <v>188160</v>
      </c>
      <c r="H32" s="100">
        <f t="shared" si="6"/>
        <v>270949</v>
      </c>
      <c r="I32" s="100">
        <f t="shared" si="6"/>
        <v>268713</v>
      </c>
      <c r="J32" s="100">
        <f t="shared" si="6"/>
        <v>727822</v>
      </c>
      <c r="K32" s="100">
        <f t="shared" si="6"/>
        <v>267038</v>
      </c>
      <c r="L32" s="100">
        <f t="shared" si="6"/>
        <v>228263</v>
      </c>
      <c r="M32" s="100">
        <f t="shared" si="6"/>
        <v>360910</v>
      </c>
      <c r="N32" s="100">
        <f t="shared" si="6"/>
        <v>856211</v>
      </c>
      <c r="O32" s="100">
        <f t="shared" si="6"/>
        <v>237328</v>
      </c>
      <c r="P32" s="100">
        <f t="shared" si="6"/>
        <v>204670</v>
      </c>
      <c r="Q32" s="100">
        <f t="shared" si="6"/>
        <v>227435</v>
      </c>
      <c r="R32" s="100">
        <f t="shared" si="6"/>
        <v>669433</v>
      </c>
      <c r="S32" s="100">
        <f t="shared" si="6"/>
        <v>155023</v>
      </c>
      <c r="T32" s="100">
        <f t="shared" si="6"/>
        <v>154297</v>
      </c>
      <c r="U32" s="100">
        <f t="shared" si="6"/>
        <v>243030</v>
      </c>
      <c r="V32" s="100">
        <f t="shared" si="6"/>
        <v>552350</v>
      </c>
      <c r="W32" s="100">
        <f t="shared" si="6"/>
        <v>2805816</v>
      </c>
      <c r="X32" s="100">
        <f t="shared" si="6"/>
        <v>4362054</v>
      </c>
      <c r="Y32" s="100">
        <f t="shared" si="6"/>
        <v>-1556238</v>
      </c>
      <c r="Z32" s="137">
        <f>+IF(X32&lt;&gt;0,+(Y32/X32)*100,0)</f>
        <v>-35.67672477232056</v>
      </c>
      <c r="AA32" s="153">
        <f>SUM(AA33:AA37)</f>
        <v>4362054</v>
      </c>
    </row>
    <row r="33" spans="1:27" ht="13.5">
      <c r="A33" s="138" t="s">
        <v>79</v>
      </c>
      <c r="B33" s="136"/>
      <c r="C33" s="155">
        <v>2165825</v>
      </c>
      <c r="D33" s="155"/>
      <c r="E33" s="156">
        <v>3540504</v>
      </c>
      <c r="F33" s="60">
        <v>3596892</v>
      </c>
      <c r="G33" s="60">
        <v>154259</v>
      </c>
      <c r="H33" s="60">
        <v>233321</v>
      </c>
      <c r="I33" s="60">
        <v>226371</v>
      </c>
      <c r="J33" s="60">
        <v>613951</v>
      </c>
      <c r="K33" s="60">
        <v>209056</v>
      </c>
      <c r="L33" s="60">
        <v>173975</v>
      </c>
      <c r="M33" s="60">
        <v>267806</v>
      </c>
      <c r="N33" s="60">
        <v>650837</v>
      </c>
      <c r="O33" s="60">
        <v>203508</v>
      </c>
      <c r="P33" s="60">
        <v>165848</v>
      </c>
      <c r="Q33" s="60">
        <v>171602</v>
      </c>
      <c r="R33" s="60">
        <v>540958</v>
      </c>
      <c r="S33" s="60">
        <v>119749</v>
      </c>
      <c r="T33" s="60">
        <v>118790</v>
      </c>
      <c r="U33" s="60">
        <v>132229</v>
      </c>
      <c r="V33" s="60">
        <v>370768</v>
      </c>
      <c r="W33" s="60">
        <v>2176514</v>
      </c>
      <c r="X33" s="60">
        <v>3596892</v>
      </c>
      <c r="Y33" s="60">
        <v>-1420378</v>
      </c>
      <c r="Z33" s="140">
        <v>-39.49</v>
      </c>
      <c r="AA33" s="155">
        <v>3596892</v>
      </c>
    </row>
    <row r="34" spans="1:27" ht="13.5">
      <c r="A34" s="138" t="s">
        <v>80</v>
      </c>
      <c r="B34" s="136"/>
      <c r="C34" s="155">
        <v>70318</v>
      </c>
      <c r="D34" s="155"/>
      <c r="E34" s="156">
        <v>424286</v>
      </c>
      <c r="F34" s="60">
        <v>192435</v>
      </c>
      <c r="G34" s="60">
        <v>9667</v>
      </c>
      <c r="H34" s="60">
        <v>5011</v>
      </c>
      <c r="I34" s="60">
        <v>7594</v>
      </c>
      <c r="J34" s="60">
        <v>22272</v>
      </c>
      <c r="K34" s="60">
        <v>12179</v>
      </c>
      <c r="L34" s="60">
        <v>7400</v>
      </c>
      <c r="M34" s="60">
        <v>3026</v>
      </c>
      <c r="N34" s="60">
        <v>22605</v>
      </c>
      <c r="O34" s="60">
        <v>1234</v>
      </c>
      <c r="P34" s="60">
        <v>1763</v>
      </c>
      <c r="Q34" s="60">
        <v>23220</v>
      </c>
      <c r="R34" s="60">
        <v>26217</v>
      </c>
      <c r="S34" s="60">
        <v>2544</v>
      </c>
      <c r="T34" s="60">
        <v>2630</v>
      </c>
      <c r="U34" s="60">
        <v>3247</v>
      </c>
      <c r="V34" s="60">
        <v>8421</v>
      </c>
      <c r="W34" s="60">
        <v>79515</v>
      </c>
      <c r="X34" s="60">
        <v>192435</v>
      </c>
      <c r="Y34" s="60">
        <v>-112920</v>
      </c>
      <c r="Z34" s="140">
        <v>-58.68</v>
      </c>
      <c r="AA34" s="155">
        <v>192435</v>
      </c>
    </row>
    <row r="35" spans="1:27" ht="13.5">
      <c r="A35" s="138" t="s">
        <v>81</v>
      </c>
      <c r="B35" s="136"/>
      <c r="C35" s="155">
        <v>405</v>
      </c>
      <c r="D35" s="155"/>
      <c r="E35" s="156">
        <v>350776</v>
      </c>
      <c r="F35" s="60">
        <v>560727</v>
      </c>
      <c r="G35" s="60">
        <v>21088</v>
      </c>
      <c r="H35" s="60">
        <v>32617</v>
      </c>
      <c r="I35" s="60">
        <v>34748</v>
      </c>
      <c r="J35" s="60">
        <v>88453</v>
      </c>
      <c r="K35" s="60">
        <v>45803</v>
      </c>
      <c r="L35" s="60">
        <v>46888</v>
      </c>
      <c r="M35" s="60">
        <v>90078</v>
      </c>
      <c r="N35" s="60">
        <v>182769</v>
      </c>
      <c r="O35" s="60">
        <v>32586</v>
      </c>
      <c r="P35" s="60">
        <v>32682</v>
      </c>
      <c r="Q35" s="60">
        <v>32613</v>
      </c>
      <c r="R35" s="60">
        <v>97881</v>
      </c>
      <c r="S35" s="60">
        <v>32730</v>
      </c>
      <c r="T35" s="60">
        <v>32877</v>
      </c>
      <c r="U35" s="60">
        <v>107554</v>
      </c>
      <c r="V35" s="60">
        <v>173161</v>
      </c>
      <c r="W35" s="60">
        <v>542264</v>
      </c>
      <c r="X35" s="60">
        <v>560727</v>
      </c>
      <c r="Y35" s="60">
        <v>-18463</v>
      </c>
      <c r="Z35" s="140">
        <v>-3.29</v>
      </c>
      <c r="AA35" s="155">
        <v>560727</v>
      </c>
    </row>
    <row r="36" spans="1:27" ht="13.5">
      <c r="A36" s="138" t="s">
        <v>82</v>
      </c>
      <c r="B36" s="136"/>
      <c r="C36" s="155"/>
      <c r="D36" s="155"/>
      <c r="E36" s="156">
        <v>19500</v>
      </c>
      <c r="F36" s="60">
        <v>12000</v>
      </c>
      <c r="G36" s="60"/>
      <c r="H36" s="60"/>
      <c r="I36" s="60"/>
      <c r="J36" s="60"/>
      <c r="K36" s="60"/>
      <c r="L36" s="60"/>
      <c r="M36" s="60"/>
      <c r="N36" s="60"/>
      <c r="O36" s="60"/>
      <c r="P36" s="60">
        <v>4377</v>
      </c>
      <c r="Q36" s="60"/>
      <c r="R36" s="60">
        <v>4377</v>
      </c>
      <c r="S36" s="60"/>
      <c r="T36" s="60"/>
      <c r="U36" s="60"/>
      <c r="V36" s="60"/>
      <c r="W36" s="60">
        <v>4377</v>
      </c>
      <c r="X36" s="60">
        <v>12000</v>
      </c>
      <c r="Y36" s="60">
        <v>-7623</v>
      </c>
      <c r="Z36" s="140">
        <v>-63.53</v>
      </c>
      <c r="AA36" s="155">
        <v>12000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>
        <v>3146</v>
      </c>
      <c r="H37" s="159"/>
      <c r="I37" s="159"/>
      <c r="J37" s="159">
        <v>3146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3146</v>
      </c>
      <c r="X37" s="159"/>
      <c r="Y37" s="159">
        <v>3146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10378373</v>
      </c>
      <c r="D38" s="153">
        <f>SUM(D39:D41)</f>
        <v>0</v>
      </c>
      <c r="E38" s="154">
        <f t="shared" si="7"/>
        <v>7013660</v>
      </c>
      <c r="F38" s="100">
        <f t="shared" si="7"/>
        <v>10657833</v>
      </c>
      <c r="G38" s="100">
        <f t="shared" si="7"/>
        <v>369825</v>
      </c>
      <c r="H38" s="100">
        <f t="shared" si="7"/>
        <v>587262</v>
      </c>
      <c r="I38" s="100">
        <f t="shared" si="7"/>
        <v>597525</v>
      </c>
      <c r="J38" s="100">
        <f t="shared" si="7"/>
        <v>1554612</v>
      </c>
      <c r="K38" s="100">
        <f t="shared" si="7"/>
        <v>524567</v>
      </c>
      <c r="L38" s="100">
        <f t="shared" si="7"/>
        <v>683191</v>
      </c>
      <c r="M38" s="100">
        <f t="shared" si="7"/>
        <v>755195</v>
      </c>
      <c r="N38" s="100">
        <f t="shared" si="7"/>
        <v>1962953</v>
      </c>
      <c r="O38" s="100">
        <f t="shared" si="7"/>
        <v>862492</v>
      </c>
      <c r="P38" s="100">
        <f t="shared" si="7"/>
        <v>482778</v>
      </c>
      <c r="Q38" s="100">
        <f t="shared" si="7"/>
        <v>476273</v>
      </c>
      <c r="R38" s="100">
        <f t="shared" si="7"/>
        <v>1821543</v>
      </c>
      <c r="S38" s="100">
        <f t="shared" si="7"/>
        <v>758593</v>
      </c>
      <c r="T38" s="100">
        <f t="shared" si="7"/>
        <v>545736</v>
      </c>
      <c r="U38" s="100">
        <f t="shared" si="7"/>
        <v>717279</v>
      </c>
      <c r="V38" s="100">
        <f t="shared" si="7"/>
        <v>2021608</v>
      </c>
      <c r="W38" s="100">
        <f t="shared" si="7"/>
        <v>7360716</v>
      </c>
      <c r="X38" s="100">
        <f t="shared" si="7"/>
        <v>10657833</v>
      </c>
      <c r="Y38" s="100">
        <f t="shared" si="7"/>
        <v>-3297117</v>
      </c>
      <c r="Z38" s="137">
        <f>+IF(X38&lt;&gt;0,+(Y38/X38)*100,0)</f>
        <v>-30.936091792768757</v>
      </c>
      <c r="AA38" s="153">
        <f>SUM(AA39:AA41)</f>
        <v>10657833</v>
      </c>
    </row>
    <row r="39" spans="1:27" ht="13.5">
      <c r="A39" s="138" t="s">
        <v>85</v>
      </c>
      <c r="B39" s="136"/>
      <c r="C39" s="155">
        <v>1762702</v>
      </c>
      <c r="D39" s="155"/>
      <c r="E39" s="156">
        <v>636499</v>
      </c>
      <c r="F39" s="60">
        <v>1503669</v>
      </c>
      <c r="G39" s="60">
        <v>49716</v>
      </c>
      <c r="H39" s="60">
        <v>43326</v>
      </c>
      <c r="I39" s="60">
        <v>99819</v>
      </c>
      <c r="J39" s="60">
        <v>192861</v>
      </c>
      <c r="K39" s="60">
        <v>55238</v>
      </c>
      <c r="L39" s="60">
        <v>275468</v>
      </c>
      <c r="M39" s="60">
        <v>122354</v>
      </c>
      <c r="N39" s="60">
        <v>453060</v>
      </c>
      <c r="O39" s="60">
        <v>501797</v>
      </c>
      <c r="P39" s="60">
        <v>23748</v>
      </c>
      <c r="Q39" s="60">
        <v>95258</v>
      </c>
      <c r="R39" s="60">
        <v>620803</v>
      </c>
      <c r="S39" s="60">
        <v>350387</v>
      </c>
      <c r="T39" s="60">
        <v>150374</v>
      </c>
      <c r="U39" s="60">
        <v>228608</v>
      </c>
      <c r="V39" s="60">
        <v>729369</v>
      </c>
      <c r="W39" s="60">
        <v>1996093</v>
      </c>
      <c r="X39" s="60">
        <v>1503669</v>
      </c>
      <c r="Y39" s="60">
        <v>492424</v>
      </c>
      <c r="Z39" s="140">
        <v>32.75</v>
      </c>
      <c r="AA39" s="155">
        <v>1503669</v>
      </c>
    </row>
    <row r="40" spans="1:27" ht="13.5">
      <c r="A40" s="138" t="s">
        <v>86</v>
      </c>
      <c r="B40" s="136"/>
      <c r="C40" s="155">
        <v>8602405</v>
      </c>
      <c r="D40" s="155"/>
      <c r="E40" s="156">
        <v>6340434</v>
      </c>
      <c r="F40" s="60">
        <v>9044378</v>
      </c>
      <c r="G40" s="60">
        <v>320109</v>
      </c>
      <c r="H40" s="60">
        <v>537881</v>
      </c>
      <c r="I40" s="60">
        <v>490993</v>
      </c>
      <c r="J40" s="60">
        <v>1348983</v>
      </c>
      <c r="K40" s="60">
        <v>469079</v>
      </c>
      <c r="L40" s="60">
        <v>407723</v>
      </c>
      <c r="M40" s="60">
        <v>590792</v>
      </c>
      <c r="N40" s="60">
        <v>1467594</v>
      </c>
      <c r="O40" s="60">
        <v>360695</v>
      </c>
      <c r="P40" s="60">
        <v>459030</v>
      </c>
      <c r="Q40" s="60">
        <v>381015</v>
      </c>
      <c r="R40" s="60">
        <v>1200740</v>
      </c>
      <c r="S40" s="60">
        <v>408206</v>
      </c>
      <c r="T40" s="60">
        <v>395362</v>
      </c>
      <c r="U40" s="60">
        <v>488671</v>
      </c>
      <c r="V40" s="60">
        <v>1292239</v>
      </c>
      <c r="W40" s="60">
        <v>5309556</v>
      </c>
      <c r="X40" s="60">
        <v>9044378</v>
      </c>
      <c r="Y40" s="60">
        <v>-3734822</v>
      </c>
      <c r="Z40" s="140">
        <v>-41.29</v>
      </c>
      <c r="AA40" s="155">
        <v>9044378</v>
      </c>
    </row>
    <row r="41" spans="1:27" ht="13.5">
      <c r="A41" s="138" t="s">
        <v>87</v>
      </c>
      <c r="B41" s="136"/>
      <c r="C41" s="155">
        <v>13266</v>
      </c>
      <c r="D41" s="155"/>
      <c r="E41" s="156">
        <v>36727</v>
      </c>
      <c r="F41" s="60">
        <v>109786</v>
      </c>
      <c r="G41" s="60"/>
      <c r="H41" s="60">
        <v>6055</v>
      </c>
      <c r="I41" s="60">
        <v>6713</v>
      </c>
      <c r="J41" s="60">
        <v>12768</v>
      </c>
      <c r="K41" s="60">
        <v>250</v>
      </c>
      <c r="L41" s="60"/>
      <c r="M41" s="60">
        <v>42049</v>
      </c>
      <c r="N41" s="60">
        <v>42299</v>
      </c>
      <c r="O41" s="60"/>
      <c r="P41" s="60"/>
      <c r="Q41" s="60"/>
      <c r="R41" s="60"/>
      <c r="S41" s="60"/>
      <c r="T41" s="60"/>
      <c r="U41" s="60"/>
      <c r="V41" s="60"/>
      <c r="W41" s="60">
        <v>55067</v>
      </c>
      <c r="X41" s="60">
        <v>109786</v>
      </c>
      <c r="Y41" s="60">
        <v>-54719</v>
      </c>
      <c r="Z41" s="140">
        <v>-49.84</v>
      </c>
      <c r="AA41" s="155">
        <v>109786</v>
      </c>
    </row>
    <row r="42" spans="1:27" ht="13.5">
      <c r="A42" s="135" t="s">
        <v>88</v>
      </c>
      <c r="B42" s="142"/>
      <c r="C42" s="153">
        <f aca="true" t="shared" si="8" ref="C42:Y42">SUM(C43:C46)</f>
        <v>34546655</v>
      </c>
      <c r="D42" s="153">
        <f>SUM(D43:D46)</f>
        <v>0</v>
      </c>
      <c r="E42" s="154">
        <f t="shared" si="8"/>
        <v>44547373</v>
      </c>
      <c r="F42" s="100">
        <f t="shared" si="8"/>
        <v>49598556</v>
      </c>
      <c r="G42" s="100">
        <f t="shared" si="8"/>
        <v>846080</v>
      </c>
      <c r="H42" s="100">
        <f t="shared" si="8"/>
        <v>4163733</v>
      </c>
      <c r="I42" s="100">
        <f t="shared" si="8"/>
        <v>3411838</v>
      </c>
      <c r="J42" s="100">
        <f t="shared" si="8"/>
        <v>8421651</v>
      </c>
      <c r="K42" s="100">
        <f t="shared" si="8"/>
        <v>2930097</v>
      </c>
      <c r="L42" s="100">
        <f t="shared" si="8"/>
        <v>2117387</v>
      </c>
      <c r="M42" s="100">
        <f t="shared" si="8"/>
        <v>3380280</v>
      </c>
      <c r="N42" s="100">
        <f t="shared" si="8"/>
        <v>8427764</v>
      </c>
      <c r="O42" s="100">
        <f t="shared" si="8"/>
        <v>2264461</v>
      </c>
      <c r="P42" s="100">
        <f t="shared" si="8"/>
        <v>2969385</v>
      </c>
      <c r="Q42" s="100">
        <f t="shared" si="8"/>
        <v>2178591</v>
      </c>
      <c r="R42" s="100">
        <f t="shared" si="8"/>
        <v>7412437</v>
      </c>
      <c r="S42" s="100">
        <f t="shared" si="8"/>
        <v>2884154</v>
      </c>
      <c r="T42" s="100">
        <f t="shared" si="8"/>
        <v>2666070</v>
      </c>
      <c r="U42" s="100">
        <f t="shared" si="8"/>
        <v>5131355</v>
      </c>
      <c r="V42" s="100">
        <f t="shared" si="8"/>
        <v>10681579</v>
      </c>
      <c r="W42" s="100">
        <f t="shared" si="8"/>
        <v>34943431</v>
      </c>
      <c r="X42" s="100">
        <f t="shared" si="8"/>
        <v>49598556</v>
      </c>
      <c r="Y42" s="100">
        <f t="shared" si="8"/>
        <v>-14655125</v>
      </c>
      <c r="Z42" s="137">
        <f>+IF(X42&lt;&gt;0,+(Y42/X42)*100,0)</f>
        <v>-29.547483196889846</v>
      </c>
      <c r="AA42" s="153">
        <f>SUM(AA43:AA46)</f>
        <v>49598556</v>
      </c>
    </row>
    <row r="43" spans="1:27" ht="13.5">
      <c r="A43" s="138" t="s">
        <v>89</v>
      </c>
      <c r="B43" s="136"/>
      <c r="C43" s="155">
        <v>19256727</v>
      </c>
      <c r="D43" s="155"/>
      <c r="E43" s="156">
        <v>27153792</v>
      </c>
      <c r="F43" s="60">
        <v>24468921</v>
      </c>
      <c r="G43" s="60">
        <v>273806</v>
      </c>
      <c r="H43" s="60">
        <v>2593582</v>
      </c>
      <c r="I43" s="60">
        <v>2257918</v>
      </c>
      <c r="J43" s="60">
        <v>5125306</v>
      </c>
      <c r="K43" s="60">
        <v>1543064</v>
      </c>
      <c r="L43" s="60">
        <v>1162436</v>
      </c>
      <c r="M43" s="60">
        <v>1405486</v>
      </c>
      <c r="N43" s="60">
        <v>4110986</v>
      </c>
      <c r="O43" s="60">
        <v>1240287</v>
      </c>
      <c r="P43" s="60">
        <v>1266707</v>
      </c>
      <c r="Q43" s="60">
        <v>1229679</v>
      </c>
      <c r="R43" s="60">
        <v>3736673</v>
      </c>
      <c r="S43" s="60">
        <v>1374974</v>
      </c>
      <c r="T43" s="60">
        <v>1148000</v>
      </c>
      <c r="U43" s="60">
        <v>3426466</v>
      </c>
      <c r="V43" s="60">
        <v>5949440</v>
      </c>
      <c r="W43" s="60">
        <v>18922405</v>
      </c>
      <c r="X43" s="60">
        <v>24468921</v>
      </c>
      <c r="Y43" s="60">
        <v>-5546516</v>
      </c>
      <c r="Z43" s="140">
        <v>-22.67</v>
      </c>
      <c r="AA43" s="155">
        <v>24468921</v>
      </c>
    </row>
    <row r="44" spans="1:27" ht="13.5">
      <c r="A44" s="138" t="s">
        <v>90</v>
      </c>
      <c r="B44" s="136"/>
      <c r="C44" s="155">
        <v>10613637</v>
      </c>
      <c r="D44" s="155"/>
      <c r="E44" s="156">
        <v>11932309</v>
      </c>
      <c r="F44" s="60">
        <v>12863550</v>
      </c>
      <c r="G44" s="60">
        <v>320995</v>
      </c>
      <c r="H44" s="60">
        <v>1254868</v>
      </c>
      <c r="I44" s="60">
        <v>520143</v>
      </c>
      <c r="J44" s="60">
        <v>2096006</v>
      </c>
      <c r="K44" s="60">
        <v>844619</v>
      </c>
      <c r="L44" s="60">
        <v>474374</v>
      </c>
      <c r="M44" s="60">
        <v>1015978</v>
      </c>
      <c r="N44" s="60">
        <v>2334971</v>
      </c>
      <c r="O44" s="60">
        <v>516654</v>
      </c>
      <c r="P44" s="60">
        <v>1230195</v>
      </c>
      <c r="Q44" s="60">
        <v>336901</v>
      </c>
      <c r="R44" s="60">
        <v>2083750</v>
      </c>
      <c r="S44" s="60">
        <v>1193590</v>
      </c>
      <c r="T44" s="60">
        <v>1294693</v>
      </c>
      <c r="U44" s="60">
        <v>1404957</v>
      </c>
      <c r="V44" s="60">
        <v>3893240</v>
      </c>
      <c r="W44" s="60">
        <v>10407967</v>
      </c>
      <c r="X44" s="60">
        <v>12863550</v>
      </c>
      <c r="Y44" s="60">
        <v>-2455583</v>
      </c>
      <c r="Z44" s="140">
        <v>-19.09</v>
      </c>
      <c r="AA44" s="155">
        <v>12863550</v>
      </c>
    </row>
    <row r="45" spans="1:27" ht="13.5">
      <c r="A45" s="138" t="s">
        <v>91</v>
      </c>
      <c r="B45" s="136"/>
      <c r="C45" s="157">
        <v>2285376</v>
      </c>
      <c r="D45" s="157"/>
      <c r="E45" s="158">
        <v>3865060</v>
      </c>
      <c r="F45" s="159">
        <v>6713112</v>
      </c>
      <c r="G45" s="159">
        <v>101904</v>
      </c>
      <c r="H45" s="159">
        <v>80369</v>
      </c>
      <c r="I45" s="159">
        <v>417173</v>
      </c>
      <c r="J45" s="159">
        <v>599446</v>
      </c>
      <c r="K45" s="159">
        <v>357521</v>
      </c>
      <c r="L45" s="159">
        <v>271849</v>
      </c>
      <c r="M45" s="159">
        <v>709297</v>
      </c>
      <c r="N45" s="159">
        <v>1338667</v>
      </c>
      <c r="O45" s="159">
        <v>331447</v>
      </c>
      <c r="P45" s="159">
        <v>219798</v>
      </c>
      <c r="Q45" s="159">
        <v>433968</v>
      </c>
      <c r="R45" s="159">
        <v>985213</v>
      </c>
      <c r="S45" s="159">
        <v>124803</v>
      </c>
      <c r="T45" s="159">
        <v>58582</v>
      </c>
      <c r="U45" s="159">
        <v>99127</v>
      </c>
      <c r="V45" s="159">
        <v>282512</v>
      </c>
      <c r="W45" s="159">
        <v>3205838</v>
      </c>
      <c r="X45" s="159">
        <v>6713112</v>
      </c>
      <c r="Y45" s="159">
        <v>-3507274</v>
      </c>
      <c r="Z45" s="141">
        <v>-52.25</v>
      </c>
      <c r="AA45" s="157">
        <v>6713112</v>
      </c>
    </row>
    <row r="46" spans="1:27" ht="13.5">
      <c r="A46" s="138" t="s">
        <v>92</v>
      </c>
      <c r="B46" s="136"/>
      <c r="C46" s="155">
        <v>2390915</v>
      </c>
      <c r="D46" s="155"/>
      <c r="E46" s="156">
        <v>1596212</v>
      </c>
      <c r="F46" s="60">
        <v>5552973</v>
      </c>
      <c r="G46" s="60">
        <v>149375</v>
      </c>
      <c r="H46" s="60">
        <v>234914</v>
      </c>
      <c r="I46" s="60">
        <v>216604</v>
      </c>
      <c r="J46" s="60">
        <v>600893</v>
      </c>
      <c r="K46" s="60">
        <v>184893</v>
      </c>
      <c r="L46" s="60">
        <v>208728</v>
      </c>
      <c r="M46" s="60">
        <v>249519</v>
      </c>
      <c r="N46" s="60">
        <v>643140</v>
      </c>
      <c r="O46" s="60">
        <v>176073</v>
      </c>
      <c r="P46" s="60">
        <v>252685</v>
      </c>
      <c r="Q46" s="60">
        <v>178043</v>
      </c>
      <c r="R46" s="60">
        <v>606801</v>
      </c>
      <c r="S46" s="60">
        <v>190787</v>
      </c>
      <c r="T46" s="60">
        <v>164795</v>
      </c>
      <c r="U46" s="60">
        <v>200805</v>
      </c>
      <c r="V46" s="60">
        <v>556387</v>
      </c>
      <c r="W46" s="60">
        <v>2407221</v>
      </c>
      <c r="X46" s="60">
        <v>5552973</v>
      </c>
      <c r="Y46" s="60">
        <v>-3145752</v>
      </c>
      <c r="Z46" s="140">
        <v>-56.65</v>
      </c>
      <c r="AA46" s="155">
        <v>5552973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104157594</v>
      </c>
      <c r="D48" s="168">
        <f>+D28+D32+D38+D42+D47</f>
        <v>0</v>
      </c>
      <c r="E48" s="169">
        <f t="shared" si="9"/>
        <v>101756000</v>
      </c>
      <c r="F48" s="73">
        <f t="shared" si="9"/>
        <v>105507000</v>
      </c>
      <c r="G48" s="73">
        <f t="shared" si="9"/>
        <v>3090009</v>
      </c>
      <c r="H48" s="73">
        <f t="shared" si="9"/>
        <v>7340003</v>
      </c>
      <c r="I48" s="73">
        <f t="shared" si="9"/>
        <v>6369969</v>
      </c>
      <c r="J48" s="73">
        <f t="shared" si="9"/>
        <v>16799981</v>
      </c>
      <c r="K48" s="73">
        <f t="shared" si="9"/>
        <v>5257910</v>
      </c>
      <c r="L48" s="73">
        <f t="shared" si="9"/>
        <v>5188634</v>
      </c>
      <c r="M48" s="73">
        <f t="shared" si="9"/>
        <v>6908458</v>
      </c>
      <c r="N48" s="73">
        <f t="shared" si="9"/>
        <v>17355002</v>
      </c>
      <c r="O48" s="73">
        <f t="shared" si="9"/>
        <v>6505676</v>
      </c>
      <c r="P48" s="73">
        <f t="shared" si="9"/>
        <v>6013121</v>
      </c>
      <c r="Q48" s="73">
        <f t="shared" si="9"/>
        <v>4663013</v>
      </c>
      <c r="R48" s="73">
        <f t="shared" si="9"/>
        <v>17181810</v>
      </c>
      <c r="S48" s="73">
        <f t="shared" si="9"/>
        <v>6140634</v>
      </c>
      <c r="T48" s="73">
        <f t="shared" si="9"/>
        <v>5474510</v>
      </c>
      <c r="U48" s="73">
        <f t="shared" si="9"/>
        <v>8731998</v>
      </c>
      <c r="V48" s="73">
        <f t="shared" si="9"/>
        <v>20347142</v>
      </c>
      <c r="W48" s="73">
        <f t="shared" si="9"/>
        <v>71683935</v>
      </c>
      <c r="X48" s="73">
        <f t="shared" si="9"/>
        <v>105507000</v>
      </c>
      <c r="Y48" s="73">
        <f t="shared" si="9"/>
        <v>-33823065</v>
      </c>
      <c r="Z48" s="170">
        <f>+IF(X48&lt;&gt;0,+(Y48/X48)*100,0)</f>
        <v>-32.05765020330404</v>
      </c>
      <c r="AA48" s="168">
        <f>+AA28+AA32+AA38+AA42+AA47</f>
        <v>105507000</v>
      </c>
    </row>
    <row r="49" spans="1:27" ht="13.5">
      <c r="A49" s="148" t="s">
        <v>49</v>
      </c>
      <c r="B49" s="149"/>
      <c r="C49" s="171">
        <f aca="true" t="shared" si="10" ref="C49:Y49">+C25-C48</f>
        <v>2916579</v>
      </c>
      <c r="D49" s="171">
        <f>+D25-D48</f>
        <v>0</v>
      </c>
      <c r="E49" s="172">
        <f t="shared" si="10"/>
        <v>503325</v>
      </c>
      <c r="F49" s="173">
        <f t="shared" si="10"/>
        <v>23167236</v>
      </c>
      <c r="G49" s="173">
        <f t="shared" si="10"/>
        <v>34599950</v>
      </c>
      <c r="H49" s="173">
        <f t="shared" si="10"/>
        <v>-2066754</v>
      </c>
      <c r="I49" s="173">
        <f t="shared" si="10"/>
        <v>-1998021</v>
      </c>
      <c r="J49" s="173">
        <f t="shared" si="10"/>
        <v>30535175</v>
      </c>
      <c r="K49" s="173">
        <f t="shared" si="10"/>
        <v>-1109165</v>
      </c>
      <c r="L49" s="173">
        <f t="shared" si="10"/>
        <v>-1304264</v>
      </c>
      <c r="M49" s="173">
        <f t="shared" si="10"/>
        <v>13595734</v>
      </c>
      <c r="N49" s="173">
        <f t="shared" si="10"/>
        <v>11182305</v>
      </c>
      <c r="O49" s="173">
        <f t="shared" si="10"/>
        <v>3997808</v>
      </c>
      <c r="P49" s="173">
        <f t="shared" si="10"/>
        <v>-2426698</v>
      </c>
      <c r="Q49" s="173">
        <f t="shared" si="10"/>
        <v>15887609</v>
      </c>
      <c r="R49" s="173">
        <f t="shared" si="10"/>
        <v>17458719</v>
      </c>
      <c r="S49" s="173">
        <f t="shared" si="10"/>
        <v>-2818718</v>
      </c>
      <c r="T49" s="173">
        <f t="shared" si="10"/>
        <v>-1505769</v>
      </c>
      <c r="U49" s="173">
        <f t="shared" si="10"/>
        <v>-3966179</v>
      </c>
      <c r="V49" s="173">
        <f t="shared" si="10"/>
        <v>-8290666</v>
      </c>
      <c r="W49" s="173">
        <f t="shared" si="10"/>
        <v>50885533</v>
      </c>
      <c r="X49" s="173">
        <f>IF(F25=F48,0,X25-X48)</f>
        <v>23167236</v>
      </c>
      <c r="Y49" s="173">
        <f t="shared" si="10"/>
        <v>27718297</v>
      </c>
      <c r="Z49" s="174">
        <f>+IF(X49&lt;&gt;0,+(Y49/X49)*100,0)</f>
        <v>119.64438485454198</v>
      </c>
      <c r="AA49" s="171">
        <f>+AA25-AA48</f>
        <v>23167236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5350022</v>
      </c>
      <c r="D5" s="155"/>
      <c r="E5" s="156">
        <v>6381783</v>
      </c>
      <c r="F5" s="60">
        <v>6381783</v>
      </c>
      <c r="G5" s="60">
        <v>672378</v>
      </c>
      <c r="H5" s="60">
        <v>648331</v>
      </c>
      <c r="I5" s="60">
        <v>682045</v>
      </c>
      <c r="J5" s="60">
        <v>2002754</v>
      </c>
      <c r="K5" s="60">
        <v>640700</v>
      </c>
      <c r="L5" s="60">
        <v>823694</v>
      </c>
      <c r="M5" s="60">
        <v>601434</v>
      </c>
      <c r="N5" s="60">
        <v>2065828</v>
      </c>
      <c r="O5" s="60">
        <v>606971</v>
      </c>
      <c r="P5" s="60">
        <v>634816</v>
      </c>
      <c r="Q5" s="60">
        <v>585134</v>
      </c>
      <c r="R5" s="60">
        <v>1826921</v>
      </c>
      <c r="S5" s="60">
        <v>367693</v>
      </c>
      <c r="T5" s="60">
        <v>539594</v>
      </c>
      <c r="U5" s="60">
        <v>553268</v>
      </c>
      <c r="V5" s="60">
        <v>1460555</v>
      </c>
      <c r="W5" s="60">
        <v>7356058</v>
      </c>
      <c r="X5" s="60">
        <v>6381783</v>
      </c>
      <c r="Y5" s="60">
        <v>974275</v>
      </c>
      <c r="Z5" s="140">
        <v>15.27</v>
      </c>
      <c r="AA5" s="155">
        <v>6381783</v>
      </c>
    </row>
    <row r="6" spans="1:27" ht="13.5">
      <c r="A6" s="181" t="s">
        <v>102</v>
      </c>
      <c r="B6" s="182"/>
      <c r="C6" s="155">
        <v>0</v>
      </c>
      <c r="D6" s="155"/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14515520</v>
      </c>
      <c r="D7" s="155"/>
      <c r="E7" s="156">
        <v>20452650</v>
      </c>
      <c r="F7" s="60">
        <v>20452682</v>
      </c>
      <c r="G7" s="60">
        <v>1129536</v>
      </c>
      <c r="H7" s="60">
        <v>1378219</v>
      </c>
      <c r="I7" s="60">
        <v>1010014</v>
      </c>
      <c r="J7" s="60">
        <v>3517769</v>
      </c>
      <c r="K7" s="60">
        <v>1100005</v>
      </c>
      <c r="L7" s="60">
        <v>1095818</v>
      </c>
      <c r="M7" s="60">
        <v>972567</v>
      </c>
      <c r="N7" s="60">
        <v>3168390</v>
      </c>
      <c r="O7" s="60">
        <v>1332626</v>
      </c>
      <c r="P7" s="60">
        <v>1085981</v>
      </c>
      <c r="Q7" s="60">
        <v>1119865</v>
      </c>
      <c r="R7" s="60">
        <v>3538472</v>
      </c>
      <c r="S7" s="60">
        <v>1072382</v>
      </c>
      <c r="T7" s="60">
        <v>1085803</v>
      </c>
      <c r="U7" s="60">
        <v>1402076</v>
      </c>
      <c r="V7" s="60">
        <v>3560261</v>
      </c>
      <c r="W7" s="60">
        <v>13784892</v>
      </c>
      <c r="X7" s="60">
        <v>20452682</v>
      </c>
      <c r="Y7" s="60">
        <v>-6667790</v>
      </c>
      <c r="Z7" s="140">
        <v>-32.6</v>
      </c>
      <c r="AA7" s="155">
        <v>20452682</v>
      </c>
    </row>
    <row r="8" spans="1:27" ht="13.5">
      <c r="A8" s="183" t="s">
        <v>104</v>
      </c>
      <c r="B8" s="182"/>
      <c r="C8" s="155">
        <v>5302075</v>
      </c>
      <c r="D8" s="155"/>
      <c r="E8" s="156">
        <v>7905000</v>
      </c>
      <c r="F8" s="60">
        <v>7905934</v>
      </c>
      <c r="G8" s="60">
        <v>664057</v>
      </c>
      <c r="H8" s="60">
        <v>508396</v>
      </c>
      <c r="I8" s="60">
        <v>582690</v>
      </c>
      <c r="J8" s="60">
        <v>1755143</v>
      </c>
      <c r="K8" s="60">
        <v>582262</v>
      </c>
      <c r="L8" s="60">
        <v>616580</v>
      </c>
      <c r="M8" s="60">
        <v>576002</v>
      </c>
      <c r="N8" s="60">
        <v>1774844</v>
      </c>
      <c r="O8" s="60">
        <v>618371</v>
      </c>
      <c r="P8" s="60">
        <v>603604</v>
      </c>
      <c r="Q8" s="60">
        <v>612968</v>
      </c>
      <c r="R8" s="60">
        <v>1834943</v>
      </c>
      <c r="S8" s="60">
        <v>575215</v>
      </c>
      <c r="T8" s="60">
        <v>569386</v>
      </c>
      <c r="U8" s="60">
        <v>657692</v>
      </c>
      <c r="V8" s="60">
        <v>1802293</v>
      </c>
      <c r="W8" s="60">
        <v>7167223</v>
      </c>
      <c r="X8" s="60">
        <v>7905934</v>
      </c>
      <c r="Y8" s="60">
        <v>-738711</v>
      </c>
      <c r="Z8" s="140">
        <v>-9.34</v>
      </c>
      <c r="AA8" s="155">
        <v>7905934</v>
      </c>
    </row>
    <row r="9" spans="1:27" ht="13.5">
      <c r="A9" s="183" t="s">
        <v>105</v>
      </c>
      <c r="B9" s="182"/>
      <c r="C9" s="155">
        <v>2466487</v>
      </c>
      <c r="D9" s="155"/>
      <c r="E9" s="156">
        <v>6308190</v>
      </c>
      <c r="F9" s="60">
        <v>6308190</v>
      </c>
      <c r="G9" s="60">
        <v>598208</v>
      </c>
      <c r="H9" s="60">
        <v>597563</v>
      </c>
      <c r="I9" s="60">
        <v>598064</v>
      </c>
      <c r="J9" s="60">
        <v>1793835</v>
      </c>
      <c r="K9" s="60">
        <v>596494</v>
      </c>
      <c r="L9" s="60">
        <v>588371</v>
      </c>
      <c r="M9" s="60">
        <v>598363</v>
      </c>
      <c r="N9" s="60">
        <v>1783228</v>
      </c>
      <c r="O9" s="60">
        <v>601317</v>
      </c>
      <c r="P9" s="60">
        <v>606056</v>
      </c>
      <c r="Q9" s="60">
        <v>605428</v>
      </c>
      <c r="R9" s="60">
        <v>1812801</v>
      </c>
      <c r="S9" s="60">
        <v>603988</v>
      </c>
      <c r="T9" s="60">
        <v>606122</v>
      </c>
      <c r="U9" s="60">
        <v>601914</v>
      </c>
      <c r="V9" s="60">
        <v>1812024</v>
      </c>
      <c r="W9" s="60">
        <v>7201888</v>
      </c>
      <c r="X9" s="60">
        <v>6308190</v>
      </c>
      <c r="Y9" s="60">
        <v>893698</v>
      </c>
      <c r="Z9" s="140">
        <v>14.17</v>
      </c>
      <c r="AA9" s="155">
        <v>6308190</v>
      </c>
    </row>
    <row r="10" spans="1:27" ht="13.5">
      <c r="A10" s="183" t="s">
        <v>106</v>
      </c>
      <c r="B10" s="182"/>
      <c r="C10" s="155">
        <v>2258303</v>
      </c>
      <c r="D10" s="155"/>
      <c r="E10" s="156">
        <v>5740340</v>
      </c>
      <c r="F10" s="54">
        <v>6314374</v>
      </c>
      <c r="G10" s="54">
        <v>580361</v>
      </c>
      <c r="H10" s="54">
        <v>580168</v>
      </c>
      <c r="I10" s="54">
        <v>580579</v>
      </c>
      <c r="J10" s="54">
        <v>1741108</v>
      </c>
      <c r="K10" s="54">
        <v>579625</v>
      </c>
      <c r="L10" s="54">
        <v>576409</v>
      </c>
      <c r="M10" s="54">
        <v>580961</v>
      </c>
      <c r="N10" s="54">
        <v>1736995</v>
      </c>
      <c r="O10" s="54">
        <v>581314</v>
      </c>
      <c r="P10" s="54">
        <v>588259</v>
      </c>
      <c r="Q10" s="54">
        <v>587042</v>
      </c>
      <c r="R10" s="54">
        <v>1756615</v>
      </c>
      <c r="S10" s="54">
        <v>566041</v>
      </c>
      <c r="T10" s="54">
        <v>574647</v>
      </c>
      <c r="U10" s="54">
        <v>582584</v>
      </c>
      <c r="V10" s="54">
        <v>1723272</v>
      </c>
      <c r="W10" s="54">
        <v>6957990</v>
      </c>
      <c r="X10" s="54">
        <v>6314374</v>
      </c>
      <c r="Y10" s="54">
        <v>643616</v>
      </c>
      <c r="Z10" s="184">
        <v>10.19</v>
      </c>
      <c r="AA10" s="130">
        <v>6314374</v>
      </c>
    </row>
    <row r="11" spans="1:27" ht="13.5">
      <c r="A11" s="183" t="s">
        <v>107</v>
      </c>
      <c r="B11" s="185"/>
      <c r="C11" s="155">
        <v>0</v>
      </c>
      <c r="D11" s="155"/>
      <c r="E11" s="156">
        <v>0</v>
      </c>
      <c r="F11" s="60">
        <v>0</v>
      </c>
      <c r="G11" s="60">
        <v>2664</v>
      </c>
      <c r="H11" s="60">
        <v>0</v>
      </c>
      <c r="I11" s="60">
        <v>0</v>
      </c>
      <c r="J11" s="60">
        <v>2664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2664</v>
      </c>
      <c r="X11" s="60">
        <v>0</v>
      </c>
      <c r="Y11" s="60">
        <v>2664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354563</v>
      </c>
      <c r="D12" s="155"/>
      <c r="E12" s="156">
        <v>353406</v>
      </c>
      <c r="F12" s="60">
        <v>377946</v>
      </c>
      <c r="G12" s="60">
        <v>51392</v>
      </c>
      <c r="H12" s="60">
        <v>17572</v>
      </c>
      <c r="I12" s="60">
        <v>26741</v>
      </c>
      <c r="J12" s="60">
        <v>95705</v>
      </c>
      <c r="K12" s="60">
        <v>23644</v>
      </c>
      <c r="L12" s="60">
        <v>19525</v>
      </c>
      <c r="M12" s="60">
        <v>67125</v>
      </c>
      <c r="N12" s="60">
        <v>110294</v>
      </c>
      <c r="O12" s="60">
        <v>11432</v>
      </c>
      <c r="P12" s="60">
        <v>22703</v>
      </c>
      <c r="Q12" s="60">
        <v>22373</v>
      </c>
      <c r="R12" s="60">
        <v>56508</v>
      </c>
      <c r="S12" s="60">
        <v>54553</v>
      </c>
      <c r="T12" s="60">
        <v>20198</v>
      </c>
      <c r="U12" s="60">
        <v>884309</v>
      </c>
      <c r="V12" s="60">
        <v>959060</v>
      </c>
      <c r="W12" s="60">
        <v>1221567</v>
      </c>
      <c r="X12" s="60">
        <v>377946</v>
      </c>
      <c r="Y12" s="60">
        <v>843621</v>
      </c>
      <c r="Z12" s="140">
        <v>223.21</v>
      </c>
      <c r="AA12" s="155">
        <v>377946</v>
      </c>
    </row>
    <row r="13" spans="1:27" ht="13.5">
      <c r="A13" s="181" t="s">
        <v>109</v>
      </c>
      <c r="B13" s="185"/>
      <c r="C13" s="155">
        <v>1003127</v>
      </c>
      <c r="D13" s="155"/>
      <c r="E13" s="156">
        <v>949000</v>
      </c>
      <c r="F13" s="60">
        <v>1210000</v>
      </c>
      <c r="G13" s="60">
        <v>304467</v>
      </c>
      <c r="H13" s="60">
        <v>14268</v>
      </c>
      <c r="I13" s="60">
        <v>38413</v>
      </c>
      <c r="J13" s="60">
        <v>357148</v>
      </c>
      <c r="K13" s="60">
        <v>0</v>
      </c>
      <c r="L13" s="60">
        <v>25574</v>
      </c>
      <c r="M13" s="60">
        <v>0</v>
      </c>
      <c r="N13" s="60">
        <v>25574</v>
      </c>
      <c r="O13" s="60">
        <v>0</v>
      </c>
      <c r="P13" s="60">
        <v>0</v>
      </c>
      <c r="Q13" s="60">
        <v>0</v>
      </c>
      <c r="R13" s="60">
        <v>0</v>
      </c>
      <c r="S13" s="60">
        <v>12548</v>
      </c>
      <c r="T13" s="60">
        <v>0</v>
      </c>
      <c r="U13" s="60">
        <v>0</v>
      </c>
      <c r="V13" s="60">
        <v>12548</v>
      </c>
      <c r="W13" s="60">
        <v>395270</v>
      </c>
      <c r="X13" s="60">
        <v>1210000</v>
      </c>
      <c r="Y13" s="60">
        <v>-814730</v>
      </c>
      <c r="Z13" s="140">
        <v>-67.33</v>
      </c>
      <c r="AA13" s="155">
        <v>1210000</v>
      </c>
    </row>
    <row r="14" spans="1:27" ht="13.5">
      <c r="A14" s="181" t="s">
        <v>110</v>
      </c>
      <c r="B14" s="185"/>
      <c r="C14" s="155">
        <v>1997875</v>
      </c>
      <c r="D14" s="155"/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5247</v>
      </c>
      <c r="D15" s="155"/>
      <c r="E15" s="156">
        <v>8537</v>
      </c>
      <c r="F15" s="60">
        <v>19025</v>
      </c>
      <c r="G15" s="60">
        <v>380070</v>
      </c>
      <c r="H15" s="60">
        <v>1236</v>
      </c>
      <c r="I15" s="60">
        <v>908</v>
      </c>
      <c r="J15" s="60">
        <v>382214</v>
      </c>
      <c r="K15" s="60">
        <v>0</v>
      </c>
      <c r="L15" s="60">
        <v>0</v>
      </c>
      <c r="M15" s="60">
        <v>8463</v>
      </c>
      <c r="N15" s="60">
        <v>8463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390677</v>
      </c>
      <c r="X15" s="60">
        <v>19025</v>
      </c>
      <c r="Y15" s="60">
        <v>371652</v>
      </c>
      <c r="Z15" s="140">
        <v>1953.49</v>
      </c>
      <c r="AA15" s="155">
        <v>19025</v>
      </c>
    </row>
    <row r="16" spans="1:27" ht="13.5">
      <c r="A16" s="181" t="s">
        <v>112</v>
      </c>
      <c r="B16" s="185"/>
      <c r="C16" s="155">
        <v>0</v>
      </c>
      <c r="D16" s="155"/>
      <c r="E16" s="156">
        <v>83371</v>
      </c>
      <c r="F16" s="60">
        <v>83714</v>
      </c>
      <c r="G16" s="60">
        <v>1600</v>
      </c>
      <c r="H16" s="60">
        <v>7910</v>
      </c>
      <c r="I16" s="60">
        <v>4180</v>
      </c>
      <c r="J16" s="60">
        <v>13690</v>
      </c>
      <c r="K16" s="60">
        <v>3330</v>
      </c>
      <c r="L16" s="60">
        <v>5950</v>
      </c>
      <c r="M16" s="60">
        <v>4980</v>
      </c>
      <c r="N16" s="60">
        <v>14260</v>
      </c>
      <c r="O16" s="60">
        <v>0</v>
      </c>
      <c r="P16" s="60">
        <v>5600</v>
      </c>
      <c r="Q16" s="60">
        <v>3060</v>
      </c>
      <c r="R16" s="60">
        <v>8660</v>
      </c>
      <c r="S16" s="60">
        <v>7150</v>
      </c>
      <c r="T16" s="60">
        <v>1700</v>
      </c>
      <c r="U16" s="60">
        <v>3100</v>
      </c>
      <c r="V16" s="60">
        <v>11950</v>
      </c>
      <c r="W16" s="60">
        <v>48560</v>
      </c>
      <c r="X16" s="60">
        <v>83714</v>
      </c>
      <c r="Y16" s="60">
        <v>-35154</v>
      </c>
      <c r="Z16" s="140">
        <v>-41.99</v>
      </c>
      <c r="AA16" s="155">
        <v>83714</v>
      </c>
    </row>
    <row r="17" spans="1:27" ht="13.5">
      <c r="A17" s="181" t="s">
        <v>113</v>
      </c>
      <c r="B17" s="185"/>
      <c r="C17" s="155">
        <v>0</v>
      </c>
      <c r="D17" s="155"/>
      <c r="E17" s="156">
        <v>5048</v>
      </c>
      <c r="F17" s="60">
        <v>5048</v>
      </c>
      <c r="G17" s="60">
        <v>0</v>
      </c>
      <c r="H17" s="60">
        <v>160</v>
      </c>
      <c r="I17" s="60">
        <v>798</v>
      </c>
      <c r="J17" s="60">
        <v>958</v>
      </c>
      <c r="K17" s="60">
        <v>479</v>
      </c>
      <c r="L17" s="60">
        <v>0</v>
      </c>
      <c r="M17" s="60">
        <v>0</v>
      </c>
      <c r="N17" s="60">
        <v>479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160</v>
      </c>
      <c r="V17" s="60">
        <v>160</v>
      </c>
      <c r="W17" s="60">
        <v>1597</v>
      </c>
      <c r="X17" s="60">
        <v>5048</v>
      </c>
      <c r="Y17" s="60">
        <v>-3451</v>
      </c>
      <c r="Z17" s="140">
        <v>-68.36</v>
      </c>
      <c r="AA17" s="155">
        <v>5048</v>
      </c>
    </row>
    <row r="18" spans="1:27" ht="13.5">
      <c r="A18" s="183" t="s">
        <v>114</v>
      </c>
      <c r="B18" s="182"/>
      <c r="C18" s="155">
        <v>0</v>
      </c>
      <c r="D18" s="155"/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54788581</v>
      </c>
      <c r="D19" s="155"/>
      <c r="E19" s="156">
        <v>53833000</v>
      </c>
      <c r="F19" s="60">
        <v>55007304</v>
      </c>
      <c r="G19" s="60">
        <v>22174930</v>
      </c>
      <c r="H19" s="60">
        <v>1460000</v>
      </c>
      <c r="I19" s="60">
        <v>800000</v>
      </c>
      <c r="J19" s="60">
        <v>24434930</v>
      </c>
      <c r="K19" s="60">
        <v>600000</v>
      </c>
      <c r="L19" s="60">
        <v>115000</v>
      </c>
      <c r="M19" s="60">
        <v>16844000</v>
      </c>
      <c r="N19" s="60">
        <v>17559000</v>
      </c>
      <c r="O19" s="60">
        <v>0</v>
      </c>
      <c r="P19" s="60">
        <v>0</v>
      </c>
      <c r="Q19" s="60">
        <v>12634000</v>
      </c>
      <c r="R19" s="60">
        <v>12634000</v>
      </c>
      <c r="S19" s="60">
        <v>0</v>
      </c>
      <c r="T19" s="60">
        <v>0</v>
      </c>
      <c r="U19" s="60">
        <v>0</v>
      </c>
      <c r="V19" s="60">
        <v>0</v>
      </c>
      <c r="W19" s="60">
        <v>54627930</v>
      </c>
      <c r="X19" s="60">
        <v>55007304</v>
      </c>
      <c r="Y19" s="60">
        <v>-379374</v>
      </c>
      <c r="Z19" s="140">
        <v>-0.69</v>
      </c>
      <c r="AA19" s="155">
        <v>55007304</v>
      </c>
    </row>
    <row r="20" spans="1:27" ht="13.5">
      <c r="A20" s="181" t="s">
        <v>35</v>
      </c>
      <c r="B20" s="185"/>
      <c r="C20" s="155">
        <v>822373</v>
      </c>
      <c r="D20" s="155"/>
      <c r="E20" s="156">
        <v>239000</v>
      </c>
      <c r="F20" s="54">
        <v>1441000</v>
      </c>
      <c r="G20" s="54">
        <v>111296</v>
      </c>
      <c r="H20" s="54">
        <v>59426</v>
      </c>
      <c r="I20" s="54">
        <v>47516</v>
      </c>
      <c r="J20" s="54">
        <v>218238</v>
      </c>
      <c r="K20" s="54">
        <v>22206</v>
      </c>
      <c r="L20" s="54">
        <v>17449</v>
      </c>
      <c r="M20" s="54">
        <v>250297</v>
      </c>
      <c r="N20" s="54">
        <v>289952</v>
      </c>
      <c r="O20" s="54">
        <v>38453</v>
      </c>
      <c r="P20" s="54">
        <v>39404</v>
      </c>
      <c r="Q20" s="54">
        <v>22752</v>
      </c>
      <c r="R20" s="54">
        <v>100609</v>
      </c>
      <c r="S20" s="54">
        <v>62346</v>
      </c>
      <c r="T20" s="54">
        <v>571291</v>
      </c>
      <c r="U20" s="54">
        <v>80716</v>
      </c>
      <c r="V20" s="54">
        <v>714353</v>
      </c>
      <c r="W20" s="54">
        <v>1323152</v>
      </c>
      <c r="X20" s="54">
        <v>1441000</v>
      </c>
      <c r="Y20" s="54">
        <v>-117848</v>
      </c>
      <c r="Z20" s="184">
        <v>-8.18</v>
      </c>
      <c r="AA20" s="130">
        <v>1441000</v>
      </c>
    </row>
    <row r="21" spans="1:27" ht="13.5">
      <c r="A21" s="181" t="s">
        <v>115</v>
      </c>
      <c r="B21" s="185"/>
      <c r="C21" s="155">
        <v>0</v>
      </c>
      <c r="D21" s="155"/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88864173</v>
      </c>
      <c r="D22" s="188">
        <f>SUM(D5:D21)</f>
        <v>0</v>
      </c>
      <c r="E22" s="189">
        <f t="shared" si="0"/>
        <v>102259325</v>
      </c>
      <c r="F22" s="190">
        <f t="shared" si="0"/>
        <v>105507000</v>
      </c>
      <c r="G22" s="190">
        <f t="shared" si="0"/>
        <v>26670959</v>
      </c>
      <c r="H22" s="190">
        <f t="shared" si="0"/>
        <v>5273249</v>
      </c>
      <c r="I22" s="190">
        <f t="shared" si="0"/>
        <v>4371948</v>
      </c>
      <c r="J22" s="190">
        <f t="shared" si="0"/>
        <v>36316156</v>
      </c>
      <c r="K22" s="190">
        <f t="shared" si="0"/>
        <v>4148745</v>
      </c>
      <c r="L22" s="190">
        <f t="shared" si="0"/>
        <v>3884370</v>
      </c>
      <c r="M22" s="190">
        <f t="shared" si="0"/>
        <v>20504192</v>
      </c>
      <c r="N22" s="190">
        <f t="shared" si="0"/>
        <v>28537307</v>
      </c>
      <c r="O22" s="190">
        <f t="shared" si="0"/>
        <v>3790484</v>
      </c>
      <c r="P22" s="190">
        <f t="shared" si="0"/>
        <v>3586423</v>
      </c>
      <c r="Q22" s="190">
        <f t="shared" si="0"/>
        <v>16192622</v>
      </c>
      <c r="R22" s="190">
        <f t="shared" si="0"/>
        <v>23569529</v>
      </c>
      <c r="S22" s="190">
        <f t="shared" si="0"/>
        <v>3321916</v>
      </c>
      <c r="T22" s="190">
        <f t="shared" si="0"/>
        <v>3968741</v>
      </c>
      <c r="U22" s="190">
        <f t="shared" si="0"/>
        <v>4765819</v>
      </c>
      <c r="V22" s="190">
        <f t="shared" si="0"/>
        <v>12056476</v>
      </c>
      <c r="W22" s="190">
        <f t="shared" si="0"/>
        <v>100479468</v>
      </c>
      <c r="X22" s="190">
        <f t="shared" si="0"/>
        <v>105507000</v>
      </c>
      <c r="Y22" s="190">
        <f t="shared" si="0"/>
        <v>-5027532</v>
      </c>
      <c r="Z22" s="191">
        <f>+IF(X22&lt;&gt;0,+(Y22/X22)*100,0)</f>
        <v>-4.765117006454548</v>
      </c>
      <c r="AA22" s="188">
        <f>SUM(AA5:AA21)</f>
        <v>105507000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24513913</v>
      </c>
      <c r="D25" s="155"/>
      <c r="E25" s="156">
        <v>33257000</v>
      </c>
      <c r="F25" s="60">
        <v>33152000</v>
      </c>
      <c r="G25" s="60">
        <v>1996370</v>
      </c>
      <c r="H25" s="60">
        <v>2395488</v>
      </c>
      <c r="I25" s="60">
        <v>2405978</v>
      </c>
      <c r="J25" s="60">
        <v>6797836</v>
      </c>
      <c r="K25" s="60">
        <v>2185143</v>
      </c>
      <c r="L25" s="60">
        <v>2174987</v>
      </c>
      <c r="M25" s="60">
        <v>2363537</v>
      </c>
      <c r="N25" s="60">
        <v>6723667</v>
      </c>
      <c r="O25" s="60">
        <v>1920036</v>
      </c>
      <c r="P25" s="60">
        <v>2332154</v>
      </c>
      <c r="Q25" s="60">
        <v>2215166</v>
      </c>
      <c r="R25" s="60">
        <v>6467356</v>
      </c>
      <c r="S25" s="60">
        <v>2137525</v>
      </c>
      <c r="T25" s="60">
        <v>2102395</v>
      </c>
      <c r="U25" s="60">
        <v>2507556</v>
      </c>
      <c r="V25" s="60">
        <v>6747476</v>
      </c>
      <c r="W25" s="60">
        <v>26736335</v>
      </c>
      <c r="X25" s="60">
        <v>33152000</v>
      </c>
      <c r="Y25" s="60">
        <v>-6415665</v>
      </c>
      <c r="Z25" s="140">
        <v>-19.35</v>
      </c>
      <c r="AA25" s="155">
        <v>33152000</v>
      </c>
    </row>
    <row r="26" spans="1:27" ht="13.5">
      <c r="A26" s="183" t="s">
        <v>38</v>
      </c>
      <c r="B26" s="182"/>
      <c r="C26" s="155">
        <v>3068372</v>
      </c>
      <c r="D26" s="155"/>
      <c r="E26" s="156">
        <v>2599992</v>
      </c>
      <c r="F26" s="60">
        <v>2700000</v>
      </c>
      <c r="G26" s="60">
        <v>198099</v>
      </c>
      <c r="H26" s="60">
        <v>200962</v>
      </c>
      <c r="I26" s="60">
        <v>201087</v>
      </c>
      <c r="J26" s="60">
        <v>600148</v>
      </c>
      <c r="K26" s="60">
        <v>255785</v>
      </c>
      <c r="L26" s="60">
        <v>224350</v>
      </c>
      <c r="M26" s="60">
        <v>349029</v>
      </c>
      <c r="N26" s="60">
        <v>829164</v>
      </c>
      <c r="O26" s="60">
        <v>213095</v>
      </c>
      <c r="P26" s="60">
        <v>213163</v>
      </c>
      <c r="Q26" s="60">
        <v>213102</v>
      </c>
      <c r="R26" s="60">
        <v>639360</v>
      </c>
      <c r="S26" s="60">
        <v>262617</v>
      </c>
      <c r="T26" s="60">
        <v>229707</v>
      </c>
      <c r="U26" s="60">
        <v>231170</v>
      </c>
      <c r="V26" s="60">
        <v>723494</v>
      </c>
      <c r="W26" s="60">
        <v>2792166</v>
      </c>
      <c r="X26" s="60">
        <v>2700000</v>
      </c>
      <c r="Y26" s="60">
        <v>92166</v>
      </c>
      <c r="Z26" s="140">
        <v>3.41</v>
      </c>
      <c r="AA26" s="155">
        <v>2700000</v>
      </c>
    </row>
    <row r="27" spans="1:27" ht="13.5">
      <c r="A27" s="183" t="s">
        <v>118</v>
      </c>
      <c r="B27" s="182"/>
      <c r="C27" s="155">
        <v>7056286</v>
      </c>
      <c r="D27" s="155"/>
      <c r="E27" s="156">
        <v>10607999</v>
      </c>
      <c r="F27" s="60">
        <v>9439524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9439524</v>
      </c>
      <c r="Y27" s="60">
        <v>-9439524</v>
      </c>
      <c r="Z27" s="140">
        <v>-100</v>
      </c>
      <c r="AA27" s="155">
        <v>9439524</v>
      </c>
    </row>
    <row r="28" spans="1:27" ht="13.5">
      <c r="A28" s="183" t="s">
        <v>39</v>
      </c>
      <c r="B28" s="182"/>
      <c r="C28" s="155">
        <v>21929675</v>
      </c>
      <c r="D28" s="155"/>
      <c r="E28" s="156">
        <v>1297999</v>
      </c>
      <c r="F28" s="60">
        <v>1298000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1298000</v>
      </c>
      <c r="Y28" s="60">
        <v>-1298000</v>
      </c>
      <c r="Z28" s="140">
        <v>-100</v>
      </c>
      <c r="AA28" s="155">
        <v>1298000</v>
      </c>
    </row>
    <row r="29" spans="1:27" ht="13.5">
      <c r="A29" s="183" t="s">
        <v>40</v>
      </c>
      <c r="B29" s="182"/>
      <c r="C29" s="155">
        <v>4383133</v>
      </c>
      <c r="D29" s="155"/>
      <c r="E29" s="156">
        <v>66000</v>
      </c>
      <c r="F29" s="60">
        <v>66000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332</v>
      </c>
      <c r="P29" s="60">
        <v>4744</v>
      </c>
      <c r="Q29" s="60">
        <v>75</v>
      </c>
      <c r="R29" s="60">
        <v>5151</v>
      </c>
      <c r="S29" s="60">
        <v>1298</v>
      </c>
      <c r="T29" s="60">
        <v>984</v>
      </c>
      <c r="U29" s="60">
        <v>20607</v>
      </c>
      <c r="V29" s="60">
        <v>22889</v>
      </c>
      <c r="W29" s="60">
        <v>28040</v>
      </c>
      <c r="X29" s="60">
        <v>66000</v>
      </c>
      <c r="Y29" s="60">
        <v>-37960</v>
      </c>
      <c r="Z29" s="140">
        <v>-57.52</v>
      </c>
      <c r="AA29" s="155">
        <v>66000</v>
      </c>
    </row>
    <row r="30" spans="1:27" ht="13.5">
      <c r="A30" s="183" t="s">
        <v>119</v>
      </c>
      <c r="B30" s="182"/>
      <c r="C30" s="155">
        <v>17096661</v>
      </c>
      <c r="D30" s="155"/>
      <c r="E30" s="156">
        <v>22500000</v>
      </c>
      <c r="F30" s="60">
        <v>20520000</v>
      </c>
      <c r="G30" s="60">
        <v>49329</v>
      </c>
      <c r="H30" s="60">
        <v>2935349</v>
      </c>
      <c r="I30" s="60">
        <v>1976752</v>
      </c>
      <c r="J30" s="60">
        <v>4961430</v>
      </c>
      <c r="K30" s="60">
        <v>1688301</v>
      </c>
      <c r="L30" s="60">
        <v>1045818</v>
      </c>
      <c r="M30" s="60">
        <v>1569808</v>
      </c>
      <c r="N30" s="60">
        <v>4303927</v>
      </c>
      <c r="O30" s="60">
        <v>1172337</v>
      </c>
      <c r="P30" s="60">
        <v>567729</v>
      </c>
      <c r="Q30" s="60">
        <v>1054492</v>
      </c>
      <c r="R30" s="60">
        <v>2794558</v>
      </c>
      <c r="S30" s="60">
        <v>1593319</v>
      </c>
      <c r="T30" s="60">
        <v>1542675</v>
      </c>
      <c r="U30" s="60">
        <v>3845420</v>
      </c>
      <c r="V30" s="60">
        <v>6981414</v>
      </c>
      <c r="W30" s="60">
        <v>19041329</v>
      </c>
      <c r="X30" s="60">
        <v>20520000</v>
      </c>
      <c r="Y30" s="60">
        <v>-1478671</v>
      </c>
      <c r="Z30" s="140">
        <v>-7.21</v>
      </c>
      <c r="AA30" s="155">
        <v>20520000</v>
      </c>
    </row>
    <row r="31" spans="1:27" ht="13.5">
      <c r="A31" s="183" t="s">
        <v>120</v>
      </c>
      <c r="B31" s="182"/>
      <c r="C31" s="155">
        <v>0</v>
      </c>
      <c r="D31" s="155"/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/>
      <c r="E32" s="156">
        <v>0</v>
      </c>
      <c r="F32" s="60">
        <v>10321087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680205</v>
      </c>
      <c r="Q32" s="60">
        <v>361669</v>
      </c>
      <c r="R32" s="60">
        <v>1041874</v>
      </c>
      <c r="S32" s="60">
        <v>734800</v>
      </c>
      <c r="T32" s="60">
        <v>25440</v>
      </c>
      <c r="U32" s="60">
        <v>598737</v>
      </c>
      <c r="V32" s="60">
        <v>1358977</v>
      </c>
      <c r="W32" s="60">
        <v>2400851</v>
      </c>
      <c r="X32" s="60">
        <v>10321087</v>
      </c>
      <c r="Y32" s="60">
        <v>-7920236</v>
      </c>
      <c r="Z32" s="140">
        <v>-76.74</v>
      </c>
      <c r="AA32" s="155">
        <v>10321087</v>
      </c>
    </row>
    <row r="33" spans="1:27" ht="13.5">
      <c r="A33" s="183" t="s">
        <v>42</v>
      </c>
      <c r="B33" s="182"/>
      <c r="C33" s="155">
        <v>0</v>
      </c>
      <c r="D33" s="155"/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26109554</v>
      </c>
      <c r="D34" s="155"/>
      <c r="E34" s="156">
        <v>31427010</v>
      </c>
      <c r="F34" s="60">
        <v>28010389</v>
      </c>
      <c r="G34" s="60">
        <v>846211</v>
      </c>
      <c r="H34" s="60">
        <v>1808204</v>
      </c>
      <c r="I34" s="60">
        <v>1786152</v>
      </c>
      <c r="J34" s="60">
        <v>4440567</v>
      </c>
      <c r="K34" s="60">
        <v>1128681</v>
      </c>
      <c r="L34" s="60">
        <v>1743479</v>
      </c>
      <c r="M34" s="60">
        <v>2626084</v>
      </c>
      <c r="N34" s="60">
        <v>5498244</v>
      </c>
      <c r="O34" s="60">
        <v>3199876</v>
      </c>
      <c r="P34" s="60">
        <v>2215126</v>
      </c>
      <c r="Q34" s="60">
        <v>818509</v>
      </c>
      <c r="R34" s="60">
        <v>6233511</v>
      </c>
      <c r="S34" s="60">
        <v>1411075</v>
      </c>
      <c r="T34" s="60">
        <v>1573309</v>
      </c>
      <c r="U34" s="60">
        <v>1528508</v>
      </c>
      <c r="V34" s="60">
        <v>4512892</v>
      </c>
      <c r="W34" s="60">
        <v>20685214</v>
      </c>
      <c r="X34" s="60">
        <v>28010389</v>
      </c>
      <c r="Y34" s="60">
        <v>-7325175</v>
      </c>
      <c r="Z34" s="140">
        <v>-26.15</v>
      </c>
      <c r="AA34" s="155">
        <v>28010389</v>
      </c>
    </row>
    <row r="35" spans="1:27" ht="13.5">
      <c r="A35" s="181" t="s">
        <v>122</v>
      </c>
      <c r="B35" s="185"/>
      <c r="C35" s="155">
        <v>0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104157594</v>
      </c>
      <c r="D36" s="188">
        <f>SUM(D25:D35)</f>
        <v>0</v>
      </c>
      <c r="E36" s="189">
        <f t="shared" si="1"/>
        <v>101756000</v>
      </c>
      <c r="F36" s="190">
        <f t="shared" si="1"/>
        <v>105507000</v>
      </c>
      <c r="G36" s="190">
        <f t="shared" si="1"/>
        <v>3090009</v>
      </c>
      <c r="H36" s="190">
        <f t="shared" si="1"/>
        <v>7340003</v>
      </c>
      <c r="I36" s="190">
        <f t="shared" si="1"/>
        <v>6369969</v>
      </c>
      <c r="J36" s="190">
        <f t="shared" si="1"/>
        <v>16799981</v>
      </c>
      <c r="K36" s="190">
        <f t="shared" si="1"/>
        <v>5257910</v>
      </c>
      <c r="L36" s="190">
        <f t="shared" si="1"/>
        <v>5188634</v>
      </c>
      <c r="M36" s="190">
        <f t="shared" si="1"/>
        <v>6908458</v>
      </c>
      <c r="N36" s="190">
        <f t="shared" si="1"/>
        <v>17355002</v>
      </c>
      <c r="O36" s="190">
        <f t="shared" si="1"/>
        <v>6505676</v>
      </c>
      <c r="P36" s="190">
        <f t="shared" si="1"/>
        <v>6013121</v>
      </c>
      <c r="Q36" s="190">
        <f t="shared" si="1"/>
        <v>4663013</v>
      </c>
      <c r="R36" s="190">
        <f t="shared" si="1"/>
        <v>17181810</v>
      </c>
      <c r="S36" s="190">
        <f t="shared" si="1"/>
        <v>6140634</v>
      </c>
      <c r="T36" s="190">
        <f t="shared" si="1"/>
        <v>5474510</v>
      </c>
      <c r="U36" s="190">
        <f t="shared" si="1"/>
        <v>8731998</v>
      </c>
      <c r="V36" s="190">
        <f t="shared" si="1"/>
        <v>20347142</v>
      </c>
      <c r="W36" s="190">
        <f t="shared" si="1"/>
        <v>71683935</v>
      </c>
      <c r="X36" s="190">
        <f t="shared" si="1"/>
        <v>105507000</v>
      </c>
      <c r="Y36" s="190">
        <f t="shared" si="1"/>
        <v>-33823065</v>
      </c>
      <c r="Z36" s="191">
        <f>+IF(X36&lt;&gt;0,+(Y36/X36)*100,0)</f>
        <v>-32.05765020330404</v>
      </c>
      <c r="AA36" s="188">
        <f>SUM(AA25:AA35)</f>
        <v>105507000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-15293421</v>
      </c>
      <c r="D38" s="199">
        <f>+D22-D36</f>
        <v>0</v>
      </c>
      <c r="E38" s="200">
        <f t="shared" si="2"/>
        <v>503325</v>
      </c>
      <c r="F38" s="106">
        <f t="shared" si="2"/>
        <v>0</v>
      </c>
      <c r="G38" s="106">
        <f t="shared" si="2"/>
        <v>23580950</v>
      </c>
      <c r="H38" s="106">
        <f t="shared" si="2"/>
        <v>-2066754</v>
      </c>
      <c r="I38" s="106">
        <f t="shared" si="2"/>
        <v>-1998021</v>
      </c>
      <c r="J38" s="106">
        <f t="shared" si="2"/>
        <v>19516175</v>
      </c>
      <c r="K38" s="106">
        <f t="shared" si="2"/>
        <v>-1109165</v>
      </c>
      <c r="L38" s="106">
        <f t="shared" si="2"/>
        <v>-1304264</v>
      </c>
      <c r="M38" s="106">
        <f t="shared" si="2"/>
        <v>13595734</v>
      </c>
      <c r="N38" s="106">
        <f t="shared" si="2"/>
        <v>11182305</v>
      </c>
      <c r="O38" s="106">
        <f t="shared" si="2"/>
        <v>-2715192</v>
      </c>
      <c r="P38" s="106">
        <f t="shared" si="2"/>
        <v>-2426698</v>
      </c>
      <c r="Q38" s="106">
        <f t="shared" si="2"/>
        <v>11529609</v>
      </c>
      <c r="R38" s="106">
        <f t="shared" si="2"/>
        <v>6387719</v>
      </c>
      <c r="S38" s="106">
        <f t="shared" si="2"/>
        <v>-2818718</v>
      </c>
      <c r="T38" s="106">
        <f t="shared" si="2"/>
        <v>-1505769</v>
      </c>
      <c r="U38" s="106">
        <f t="shared" si="2"/>
        <v>-3966179</v>
      </c>
      <c r="V38" s="106">
        <f t="shared" si="2"/>
        <v>-8290666</v>
      </c>
      <c r="W38" s="106">
        <f t="shared" si="2"/>
        <v>28795533</v>
      </c>
      <c r="X38" s="106">
        <f>IF(F22=F36,0,X22-X36)</f>
        <v>0</v>
      </c>
      <c r="Y38" s="106">
        <f t="shared" si="2"/>
        <v>28795533</v>
      </c>
      <c r="Z38" s="201">
        <f>+IF(X38&lt;&gt;0,+(Y38/X38)*100,0)</f>
        <v>0</v>
      </c>
      <c r="AA38" s="199">
        <f>+AA22-AA36</f>
        <v>0</v>
      </c>
    </row>
    <row r="39" spans="1:27" ht="13.5">
      <c r="A39" s="181" t="s">
        <v>46</v>
      </c>
      <c r="B39" s="185"/>
      <c r="C39" s="155">
        <v>18210000</v>
      </c>
      <c r="D39" s="155"/>
      <c r="E39" s="156">
        <v>0</v>
      </c>
      <c r="F39" s="60">
        <v>23167236</v>
      </c>
      <c r="G39" s="60">
        <v>11019000</v>
      </c>
      <c r="H39" s="60">
        <v>0</v>
      </c>
      <c r="I39" s="60">
        <v>0</v>
      </c>
      <c r="J39" s="60">
        <v>11019000</v>
      </c>
      <c r="K39" s="60">
        <v>0</v>
      </c>
      <c r="L39" s="60">
        <v>0</v>
      </c>
      <c r="M39" s="60">
        <v>0</v>
      </c>
      <c r="N39" s="60">
        <v>0</v>
      </c>
      <c r="O39" s="60">
        <v>6713000</v>
      </c>
      <c r="P39" s="60">
        <v>0</v>
      </c>
      <c r="Q39" s="60">
        <v>4358000</v>
      </c>
      <c r="R39" s="60">
        <v>11071000</v>
      </c>
      <c r="S39" s="60">
        <v>0</v>
      </c>
      <c r="T39" s="60">
        <v>0</v>
      </c>
      <c r="U39" s="60">
        <v>0</v>
      </c>
      <c r="V39" s="60">
        <v>0</v>
      </c>
      <c r="W39" s="60">
        <v>22090000</v>
      </c>
      <c r="X39" s="60">
        <v>23167236</v>
      </c>
      <c r="Y39" s="60">
        <v>-1077236</v>
      </c>
      <c r="Z39" s="140">
        <v>-4.65</v>
      </c>
      <c r="AA39" s="155">
        <v>23167236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2916579</v>
      </c>
      <c r="D42" s="206">
        <f>SUM(D38:D41)</f>
        <v>0</v>
      </c>
      <c r="E42" s="207">
        <f t="shared" si="3"/>
        <v>503325</v>
      </c>
      <c r="F42" s="88">
        <f t="shared" si="3"/>
        <v>23167236</v>
      </c>
      <c r="G42" s="88">
        <f t="shared" si="3"/>
        <v>34599950</v>
      </c>
      <c r="H42" s="88">
        <f t="shared" si="3"/>
        <v>-2066754</v>
      </c>
      <c r="I42" s="88">
        <f t="shared" si="3"/>
        <v>-1998021</v>
      </c>
      <c r="J42" s="88">
        <f t="shared" si="3"/>
        <v>30535175</v>
      </c>
      <c r="K42" s="88">
        <f t="shared" si="3"/>
        <v>-1109165</v>
      </c>
      <c r="L42" s="88">
        <f t="shared" si="3"/>
        <v>-1304264</v>
      </c>
      <c r="M42" s="88">
        <f t="shared" si="3"/>
        <v>13595734</v>
      </c>
      <c r="N42" s="88">
        <f t="shared" si="3"/>
        <v>11182305</v>
      </c>
      <c r="O42" s="88">
        <f t="shared" si="3"/>
        <v>3997808</v>
      </c>
      <c r="P42" s="88">
        <f t="shared" si="3"/>
        <v>-2426698</v>
      </c>
      <c r="Q42" s="88">
        <f t="shared" si="3"/>
        <v>15887609</v>
      </c>
      <c r="R42" s="88">
        <f t="shared" si="3"/>
        <v>17458719</v>
      </c>
      <c r="S42" s="88">
        <f t="shared" si="3"/>
        <v>-2818718</v>
      </c>
      <c r="T42" s="88">
        <f t="shared" si="3"/>
        <v>-1505769</v>
      </c>
      <c r="U42" s="88">
        <f t="shared" si="3"/>
        <v>-3966179</v>
      </c>
      <c r="V42" s="88">
        <f t="shared" si="3"/>
        <v>-8290666</v>
      </c>
      <c r="W42" s="88">
        <f t="shared" si="3"/>
        <v>50885533</v>
      </c>
      <c r="X42" s="88">
        <f t="shared" si="3"/>
        <v>23167236</v>
      </c>
      <c r="Y42" s="88">
        <f t="shared" si="3"/>
        <v>27718297</v>
      </c>
      <c r="Z42" s="208">
        <f>+IF(X42&lt;&gt;0,+(Y42/X42)*100,0)</f>
        <v>119.64438485454198</v>
      </c>
      <c r="AA42" s="206">
        <f>SUM(AA38:AA41)</f>
        <v>23167236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2916579</v>
      </c>
      <c r="D44" s="210">
        <f>+D42-D43</f>
        <v>0</v>
      </c>
      <c r="E44" s="211">
        <f t="shared" si="4"/>
        <v>503325</v>
      </c>
      <c r="F44" s="77">
        <f t="shared" si="4"/>
        <v>23167236</v>
      </c>
      <c r="G44" s="77">
        <f t="shared" si="4"/>
        <v>34599950</v>
      </c>
      <c r="H44" s="77">
        <f t="shared" si="4"/>
        <v>-2066754</v>
      </c>
      <c r="I44" s="77">
        <f t="shared" si="4"/>
        <v>-1998021</v>
      </c>
      <c r="J44" s="77">
        <f t="shared" si="4"/>
        <v>30535175</v>
      </c>
      <c r="K44" s="77">
        <f t="shared" si="4"/>
        <v>-1109165</v>
      </c>
      <c r="L44" s="77">
        <f t="shared" si="4"/>
        <v>-1304264</v>
      </c>
      <c r="M44" s="77">
        <f t="shared" si="4"/>
        <v>13595734</v>
      </c>
      <c r="N44" s="77">
        <f t="shared" si="4"/>
        <v>11182305</v>
      </c>
      <c r="O44" s="77">
        <f t="shared" si="4"/>
        <v>3997808</v>
      </c>
      <c r="P44" s="77">
        <f t="shared" si="4"/>
        <v>-2426698</v>
      </c>
      <c r="Q44" s="77">
        <f t="shared" si="4"/>
        <v>15887609</v>
      </c>
      <c r="R44" s="77">
        <f t="shared" si="4"/>
        <v>17458719</v>
      </c>
      <c r="S44" s="77">
        <f t="shared" si="4"/>
        <v>-2818718</v>
      </c>
      <c r="T44" s="77">
        <f t="shared" si="4"/>
        <v>-1505769</v>
      </c>
      <c r="U44" s="77">
        <f t="shared" si="4"/>
        <v>-3966179</v>
      </c>
      <c r="V44" s="77">
        <f t="shared" si="4"/>
        <v>-8290666</v>
      </c>
      <c r="W44" s="77">
        <f t="shared" si="4"/>
        <v>50885533</v>
      </c>
      <c r="X44" s="77">
        <f t="shared" si="4"/>
        <v>23167236</v>
      </c>
      <c r="Y44" s="77">
        <f t="shared" si="4"/>
        <v>27718297</v>
      </c>
      <c r="Z44" s="212">
        <f>+IF(X44&lt;&gt;0,+(Y44/X44)*100,0)</f>
        <v>119.64438485454198</v>
      </c>
      <c r="AA44" s="210">
        <f>+AA42-AA43</f>
        <v>23167236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2916579</v>
      </c>
      <c r="D46" s="206">
        <f>SUM(D44:D45)</f>
        <v>0</v>
      </c>
      <c r="E46" s="207">
        <f t="shared" si="5"/>
        <v>503325</v>
      </c>
      <c r="F46" s="88">
        <f t="shared" si="5"/>
        <v>23167236</v>
      </c>
      <c r="G46" s="88">
        <f t="shared" si="5"/>
        <v>34599950</v>
      </c>
      <c r="H46" s="88">
        <f t="shared" si="5"/>
        <v>-2066754</v>
      </c>
      <c r="I46" s="88">
        <f t="shared" si="5"/>
        <v>-1998021</v>
      </c>
      <c r="J46" s="88">
        <f t="shared" si="5"/>
        <v>30535175</v>
      </c>
      <c r="K46" s="88">
        <f t="shared" si="5"/>
        <v>-1109165</v>
      </c>
      <c r="L46" s="88">
        <f t="shared" si="5"/>
        <v>-1304264</v>
      </c>
      <c r="M46" s="88">
        <f t="shared" si="5"/>
        <v>13595734</v>
      </c>
      <c r="N46" s="88">
        <f t="shared" si="5"/>
        <v>11182305</v>
      </c>
      <c r="O46" s="88">
        <f t="shared" si="5"/>
        <v>3997808</v>
      </c>
      <c r="P46" s="88">
        <f t="shared" si="5"/>
        <v>-2426698</v>
      </c>
      <c r="Q46" s="88">
        <f t="shared" si="5"/>
        <v>15887609</v>
      </c>
      <c r="R46" s="88">
        <f t="shared" si="5"/>
        <v>17458719</v>
      </c>
      <c r="S46" s="88">
        <f t="shared" si="5"/>
        <v>-2818718</v>
      </c>
      <c r="T46" s="88">
        <f t="shared" si="5"/>
        <v>-1505769</v>
      </c>
      <c r="U46" s="88">
        <f t="shared" si="5"/>
        <v>-3966179</v>
      </c>
      <c r="V46" s="88">
        <f t="shared" si="5"/>
        <v>-8290666</v>
      </c>
      <c r="W46" s="88">
        <f t="shared" si="5"/>
        <v>50885533</v>
      </c>
      <c r="X46" s="88">
        <f t="shared" si="5"/>
        <v>23167236</v>
      </c>
      <c r="Y46" s="88">
        <f t="shared" si="5"/>
        <v>27718297</v>
      </c>
      <c r="Z46" s="208">
        <f>+IF(X46&lt;&gt;0,+(Y46/X46)*100,0)</f>
        <v>119.64438485454198</v>
      </c>
      <c r="AA46" s="206">
        <f>SUM(AA44:AA45)</f>
        <v>23167236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2916579</v>
      </c>
      <c r="D48" s="217">
        <f>SUM(D46:D47)</f>
        <v>0</v>
      </c>
      <c r="E48" s="218">
        <f t="shared" si="6"/>
        <v>503325</v>
      </c>
      <c r="F48" s="219">
        <f t="shared" si="6"/>
        <v>23167236</v>
      </c>
      <c r="G48" s="219">
        <f t="shared" si="6"/>
        <v>34599950</v>
      </c>
      <c r="H48" s="220">
        <f t="shared" si="6"/>
        <v>-2066754</v>
      </c>
      <c r="I48" s="220">
        <f t="shared" si="6"/>
        <v>-1998021</v>
      </c>
      <c r="J48" s="220">
        <f t="shared" si="6"/>
        <v>30535175</v>
      </c>
      <c r="K48" s="220">
        <f t="shared" si="6"/>
        <v>-1109165</v>
      </c>
      <c r="L48" s="220">
        <f t="shared" si="6"/>
        <v>-1304264</v>
      </c>
      <c r="M48" s="219">
        <f t="shared" si="6"/>
        <v>13595734</v>
      </c>
      <c r="N48" s="219">
        <f t="shared" si="6"/>
        <v>11182305</v>
      </c>
      <c r="O48" s="220">
        <f t="shared" si="6"/>
        <v>3997808</v>
      </c>
      <c r="P48" s="220">
        <f t="shared" si="6"/>
        <v>-2426698</v>
      </c>
      <c r="Q48" s="220">
        <f t="shared" si="6"/>
        <v>15887609</v>
      </c>
      <c r="R48" s="220">
        <f t="shared" si="6"/>
        <v>17458719</v>
      </c>
      <c r="S48" s="220">
        <f t="shared" si="6"/>
        <v>-2818718</v>
      </c>
      <c r="T48" s="219">
        <f t="shared" si="6"/>
        <v>-1505769</v>
      </c>
      <c r="U48" s="219">
        <f t="shared" si="6"/>
        <v>-3966179</v>
      </c>
      <c r="V48" s="220">
        <f t="shared" si="6"/>
        <v>-8290666</v>
      </c>
      <c r="W48" s="220">
        <f t="shared" si="6"/>
        <v>50885533</v>
      </c>
      <c r="X48" s="220">
        <f t="shared" si="6"/>
        <v>23167236</v>
      </c>
      <c r="Y48" s="220">
        <f t="shared" si="6"/>
        <v>27718297</v>
      </c>
      <c r="Z48" s="221">
        <f>+IF(X48&lt;&gt;0,+(Y48/X48)*100,0)</f>
        <v>119.64438485454198</v>
      </c>
      <c r="AA48" s="222">
        <f>SUM(AA46:AA47)</f>
        <v>23167236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3112366</v>
      </c>
      <c r="D5" s="153">
        <f>SUM(D6:D8)</f>
        <v>0</v>
      </c>
      <c r="E5" s="154">
        <f t="shared" si="0"/>
        <v>253175</v>
      </c>
      <c r="F5" s="100">
        <f t="shared" si="0"/>
        <v>452000</v>
      </c>
      <c r="G5" s="100">
        <f t="shared" si="0"/>
        <v>0</v>
      </c>
      <c r="H5" s="100">
        <f t="shared" si="0"/>
        <v>0</v>
      </c>
      <c r="I5" s="100">
        <f t="shared" si="0"/>
        <v>65107</v>
      </c>
      <c r="J5" s="100">
        <f t="shared" si="0"/>
        <v>65107</v>
      </c>
      <c r="K5" s="100">
        <f t="shared" si="0"/>
        <v>2870</v>
      </c>
      <c r="L5" s="100">
        <f t="shared" si="0"/>
        <v>316440</v>
      </c>
      <c r="M5" s="100">
        <f t="shared" si="0"/>
        <v>497107</v>
      </c>
      <c r="N5" s="100">
        <f t="shared" si="0"/>
        <v>816417</v>
      </c>
      <c r="O5" s="100">
        <f t="shared" si="0"/>
        <v>0</v>
      </c>
      <c r="P5" s="100">
        <f t="shared" si="0"/>
        <v>28788</v>
      </c>
      <c r="Q5" s="100">
        <f t="shared" si="0"/>
        <v>0</v>
      </c>
      <c r="R5" s="100">
        <f t="shared" si="0"/>
        <v>28788</v>
      </c>
      <c r="S5" s="100">
        <f t="shared" si="0"/>
        <v>9226</v>
      </c>
      <c r="T5" s="100">
        <f t="shared" si="0"/>
        <v>14512</v>
      </c>
      <c r="U5" s="100">
        <f t="shared" si="0"/>
        <v>8550</v>
      </c>
      <c r="V5" s="100">
        <f t="shared" si="0"/>
        <v>32288</v>
      </c>
      <c r="W5" s="100">
        <f t="shared" si="0"/>
        <v>942600</v>
      </c>
      <c r="X5" s="100">
        <f t="shared" si="0"/>
        <v>452000</v>
      </c>
      <c r="Y5" s="100">
        <f t="shared" si="0"/>
        <v>490600</v>
      </c>
      <c r="Z5" s="137">
        <f>+IF(X5&lt;&gt;0,+(Y5/X5)*100,0)</f>
        <v>108.53982300884957</v>
      </c>
      <c r="AA5" s="153">
        <f>SUM(AA6:AA8)</f>
        <v>452000</v>
      </c>
    </row>
    <row r="6" spans="1:27" ht="13.5">
      <c r="A6" s="138" t="s">
        <v>75</v>
      </c>
      <c r="B6" s="136"/>
      <c r="C6" s="155">
        <v>106323</v>
      </c>
      <c r="D6" s="155"/>
      <c r="E6" s="156">
        <v>85000</v>
      </c>
      <c r="F6" s="60">
        <v>85000</v>
      </c>
      <c r="G6" s="60"/>
      <c r="H6" s="60"/>
      <c r="I6" s="60">
        <v>9243</v>
      </c>
      <c r="J6" s="60">
        <v>9243</v>
      </c>
      <c r="K6" s="60"/>
      <c r="L6" s="60"/>
      <c r="M6" s="60"/>
      <c r="N6" s="60"/>
      <c r="O6" s="60"/>
      <c r="P6" s="60">
        <v>8090</v>
      </c>
      <c r="Q6" s="60"/>
      <c r="R6" s="60">
        <v>8090</v>
      </c>
      <c r="S6" s="60"/>
      <c r="T6" s="60">
        <v>14512</v>
      </c>
      <c r="U6" s="60">
        <v>855</v>
      </c>
      <c r="V6" s="60">
        <v>15367</v>
      </c>
      <c r="W6" s="60">
        <v>32700</v>
      </c>
      <c r="X6" s="60">
        <v>85000</v>
      </c>
      <c r="Y6" s="60">
        <v>-52300</v>
      </c>
      <c r="Z6" s="140">
        <v>-61.53</v>
      </c>
      <c r="AA6" s="62">
        <v>85000</v>
      </c>
    </row>
    <row r="7" spans="1:27" ht="13.5">
      <c r="A7" s="138" t="s">
        <v>76</v>
      </c>
      <c r="B7" s="136"/>
      <c r="C7" s="157">
        <v>434397</v>
      </c>
      <c r="D7" s="157"/>
      <c r="E7" s="158">
        <v>115000</v>
      </c>
      <c r="F7" s="159">
        <v>227000</v>
      </c>
      <c r="G7" s="159"/>
      <c r="H7" s="159"/>
      <c r="I7" s="159">
        <v>50866</v>
      </c>
      <c r="J7" s="159">
        <v>50866</v>
      </c>
      <c r="K7" s="159"/>
      <c r="L7" s="159">
        <v>316440</v>
      </c>
      <c r="M7" s="159">
        <v>497107</v>
      </c>
      <c r="N7" s="159">
        <v>813547</v>
      </c>
      <c r="O7" s="159"/>
      <c r="P7" s="159">
        <v>20698</v>
      </c>
      <c r="Q7" s="159"/>
      <c r="R7" s="159">
        <v>20698</v>
      </c>
      <c r="S7" s="159">
        <v>4902</v>
      </c>
      <c r="T7" s="159"/>
      <c r="U7" s="159">
        <v>3135</v>
      </c>
      <c r="V7" s="159">
        <v>8037</v>
      </c>
      <c r="W7" s="159">
        <v>893148</v>
      </c>
      <c r="X7" s="159">
        <v>227000</v>
      </c>
      <c r="Y7" s="159">
        <v>666148</v>
      </c>
      <c r="Z7" s="141">
        <v>293.46</v>
      </c>
      <c r="AA7" s="225">
        <v>227000</v>
      </c>
    </row>
    <row r="8" spans="1:27" ht="13.5">
      <c r="A8" s="138" t="s">
        <v>77</v>
      </c>
      <c r="B8" s="136"/>
      <c r="C8" s="155">
        <v>2571646</v>
      </c>
      <c r="D8" s="155"/>
      <c r="E8" s="156">
        <v>53175</v>
      </c>
      <c r="F8" s="60">
        <v>140000</v>
      </c>
      <c r="G8" s="60"/>
      <c r="H8" s="60"/>
      <c r="I8" s="60">
        <v>4998</v>
      </c>
      <c r="J8" s="60">
        <v>4998</v>
      </c>
      <c r="K8" s="60">
        <v>2870</v>
      </c>
      <c r="L8" s="60"/>
      <c r="M8" s="60"/>
      <c r="N8" s="60">
        <v>2870</v>
      </c>
      <c r="O8" s="60"/>
      <c r="P8" s="60"/>
      <c r="Q8" s="60"/>
      <c r="R8" s="60"/>
      <c r="S8" s="60">
        <v>4324</v>
      </c>
      <c r="T8" s="60"/>
      <c r="U8" s="60">
        <v>4560</v>
      </c>
      <c r="V8" s="60">
        <v>8884</v>
      </c>
      <c r="W8" s="60">
        <v>16752</v>
      </c>
      <c r="X8" s="60">
        <v>140000</v>
      </c>
      <c r="Y8" s="60">
        <v>-123248</v>
      </c>
      <c r="Z8" s="140">
        <v>-88.03</v>
      </c>
      <c r="AA8" s="62">
        <v>140000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13003315</v>
      </c>
      <c r="F9" s="100">
        <f t="shared" si="1"/>
        <v>13007000</v>
      </c>
      <c r="G9" s="100">
        <f t="shared" si="1"/>
        <v>2241726</v>
      </c>
      <c r="H9" s="100">
        <f t="shared" si="1"/>
        <v>822942</v>
      </c>
      <c r="I9" s="100">
        <f t="shared" si="1"/>
        <v>717994</v>
      </c>
      <c r="J9" s="100">
        <f t="shared" si="1"/>
        <v>3782662</v>
      </c>
      <c r="K9" s="100">
        <f t="shared" si="1"/>
        <v>0</v>
      </c>
      <c r="L9" s="100">
        <f t="shared" si="1"/>
        <v>946623</v>
      </c>
      <c r="M9" s="100">
        <f t="shared" si="1"/>
        <v>613407</v>
      </c>
      <c r="N9" s="100">
        <f t="shared" si="1"/>
        <v>1560030</v>
      </c>
      <c r="O9" s="100">
        <f t="shared" si="1"/>
        <v>1451180</v>
      </c>
      <c r="P9" s="100">
        <f t="shared" si="1"/>
        <v>235269</v>
      </c>
      <c r="Q9" s="100">
        <f t="shared" si="1"/>
        <v>1708567</v>
      </c>
      <c r="R9" s="100">
        <f t="shared" si="1"/>
        <v>3395016</v>
      </c>
      <c r="S9" s="100">
        <f t="shared" si="1"/>
        <v>1456895</v>
      </c>
      <c r="T9" s="100">
        <f t="shared" si="1"/>
        <v>562285</v>
      </c>
      <c r="U9" s="100">
        <f t="shared" si="1"/>
        <v>1437392</v>
      </c>
      <c r="V9" s="100">
        <f t="shared" si="1"/>
        <v>3456572</v>
      </c>
      <c r="W9" s="100">
        <f t="shared" si="1"/>
        <v>12194280</v>
      </c>
      <c r="X9" s="100">
        <f t="shared" si="1"/>
        <v>13007000</v>
      </c>
      <c r="Y9" s="100">
        <f t="shared" si="1"/>
        <v>-812720</v>
      </c>
      <c r="Z9" s="137">
        <f>+IF(X9&lt;&gt;0,+(Y9/X9)*100,0)</f>
        <v>-6.248327823479665</v>
      </c>
      <c r="AA9" s="102">
        <f>SUM(AA10:AA14)</f>
        <v>13007000</v>
      </c>
    </row>
    <row r="10" spans="1:27" ht="13.5">
      <c r="A10" s="138" t="s">
        <v>79</v>
      </c>
      <c r="B10" s="136"/>
      <c r="C10" s="155"/>
      <c r="D10" s="155"/>
      <c r="E10" s="156">
        <v>12125315</v>
      </c>
      <c r="F10" s="60">
        <v>12129000</v>
      </c>
      <c r="G10" s="60">
        <v>2241726</v>
      </c>
      <c r="H10" s="60">
        <v>822942</v>
      </c>
      <c r="I10" s="60">
        <v>717994</v>
      </c>
      <c r="J10" s="60">
        <v>3782662</v>
      </c>
      <c r="K10" s="60"/>
      <c r="L10" s="60">
        <v>946623</v>
      </c>
      <c r="M10" s="60">
        <v>613407</v>
      </c>
      <c r="N10" s="60">
        <v>1560030</v>
      </c>
      <c r="O10" s="60">
        <v>1451180</v>
      </c>
      <c r="P10" s="60">
        <v>235269</v>
      </c>
      <c r="Q10" s="60">
        <v>1458459</v>
      </c>
      <c r="R10" s="60">
        <v>3144908</v>
      </c>
      <c r="S10" s="60">
        <v>1456895</v>
      </c>
      <c r="T10" s="60">
        <v>562285</v>
      </c>
      <c r="U10" s="60">
        <v>1437392</v>
      </c>
      <c r="V10" s="60">
        <v>3456572</v>
      </c>
      <c r="W10" s="60">
        <v>11944172</v>
      </c>
      <c r="X10" s="60">
        <v>12129000</v>
      </c>
      <c r="Y10" s="60">
        <v>-184828</v>
      </c>
      <c r="Z10" s="140">
        <v>-1.52</v>
      </c>
      <c r="AA10" s="62">
        <v>12129000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>
        <v>250108</v>
      </c>
      <c r="R11" s="60">
        <v>250108</v>
      </c>
      <c r="S11" s="60"/>
      <c r="T11" s="60"/>
      <c r="U11" s="60"/>
      <c r="V11" s="60"/>
      <c r="W11" s="60">
        <v>250108</v>
      </c>
      <c r="X11" s="60"/>
      <c r="Y11" s="60">
        <v>250108</v>
      </c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210000</v>
      </c>
      <c r="F12" s="60">
        <v>210000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210000</v>
      </c>
      <c r="Y12" s="60">
        <v>-210000</v>
      </c>
      <c r="Z12" s="140">
        <v>-100</v>
      </c>
      <c r="AA12" s="62">
        <v>210000</v>
      </c>
    </row>
    <row r="13" spans="1:27" ht="13.5">
      <c r="A13" s="138" t="s">
        <v>82</v>
      </c>
      <c r="B13" s="136"/>
      <c r="C13" s="155"/>
      <c r="D13" s="155"/>
      <c r="E13" s="156">
        <v>668000</v>
      </c>
      <c r="F13" s="60">
        <v>668000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668000</v>
      </c>
      <c r="Y13" s="60">
        <v>-668000</v>
      </c>
      <c r="Z13" s="140">
        <v>-100</v>
      </c>
      <c r="AA13" s="62">
        <v>668000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8586265</v>
      </c>
      <c r="D15" s="153">
        <f>SUM(D16:D18)</f>
        <v>0</v>
      </c>
      <c r="E15" s="154">
        <f t="shared" si="2"/>
        <v>9025585</v>
      </c>
      <c r="F15" s="100">
        <f t="shared" si="2"/>
        <v>9025000</v>
      </c>
      <c r="G15" s="100">
        <f t="shared" si="2"/>
        <v>1374398</v>
      </c>
      <c r="H15" s="100">
        <f t="shared" si="2"/>
        <v>7895</v>
      </c>
      <c r="I15" s="100">
        <f t="shared" si="2"/>
        <v>709733</v>
      </c>
      <c r="J15" s="100">
        <f t="shared" si="2"/>
        <v>2092026</v>
      </c>
      <c r="K15" s="100">
        <f t="shared" si="2"/>
        <v>861056</v>
      </c>
      <c r="L15" s="100">
        <f t="shared" si="2"/>
        <v>884533</v>
      </c>
      <c r="M15" s="100">
        <f t="shared" si="2"/>
        <v>607414</v>
      </c>
      <c r="N15" s="100">
        <f t="shared" si="2"/>
        <v>2353003</v>
      </c>
      <c r="O15" s="100">
        <f t="shared" si="2"/>
        <v>176998</v>
      </c>
      <c r="P15" s="100">
        <f t="shared" si="2"/>
        <v>522667</v>
      </c>
      <c r="Q15" s="100">
        <f t="shared" si="2"/>
        <v>863527</v>
      </c>
      <c r="R15" s="100">
        <f t="shared" si="2"/>
        <v>1563192</v>
      </c>
      <c r="S15" s="100">
        <f t="shared" si="2"/>
        <v>452367</v>
      </c>
      <c r="T15" s="100">
        <f t="shared" si="2"/>
        <v>0</v>
      </c>
      <c r="U15" s="100">
        <f t="shared" si="2"/>
        <v>2507077</v>
      </c>
      <c r="V15" s="100">
        <f t="shared" si="2"/>
        <v>2959444</v>
      </c>
      <c r="W15" s="100">
        <f t="shared" si="2"/>
        <v>8967665</v>
      </c>
      <c r="X15" s="100">
        <f t="shared" si="2"/>
        <v>9025000</v>
      </c>
      <c r="Y15" s="100">
        <f t="shared" si="2"/>
        <v>-57335</v>
      </c>
      <c r="Z15" s="137">
        <f>+IF(X15&lt;&gt;0,+(Y15/X15)*100,0)</f>
        <v>-0.6352908587257617</v>
      </c>
      <c r="AA15" s="102">
        <f>SUM(AA16:AA18)</f>
        <v>9025000</v>
      </c>
    </row>
    <row r="16" spans="1:27" ht="13.5">
      <c r="A16" s="138" t="s">
        <v>85</v>
      </c>
      <c r="B16" s="136"/>
      <c r="C16" s="155"/>
      <c r="D16" s="155"/>
      <c r="E16" s="156">
        <v>15000</v>
      </c>
      <c r="F16" s="60">
        <v>15000</v>
      </c>
      <c r="G16" s="60"/>
      <c r="H16" s="60"/>
      <c r="I16" s="60"/>
      <c r="J16" s="60"/>
      <c r="K16" s="60"/>
      <c r="L16" s="60"/>
      <c r="M16" s="60"/>
      <c r="N16" s="60"/>
      <c r="O16" s="60"/>
      <c r="P16" s="60">
        <v>9441</v>
      </c>
      <c r="Q16" s="60"/>
      <c r="R16" s="60">
        <v>9441</v>
      </c>
      <c r="S16" s="60"/>
      <c r="T16" s="60"/>
      <c r="U16" s="60">
        <v>135700</v>
      </c>
      <c r="V16" s="60">
        <v>135700</v>
      </c>
      <c r="W16" s="60">
        <v>145141</v>
      </c>
      <c r="X16" s="60">
        <v>15000</v>
      </c>
      <c r="Y16" s="60">
        <v>130141</v>
      </c>
      <c r="Z16" s="140">
        <v>867.61</v>
      </c>
      <c r="AA16" s="62">
        <v>15000</v>
      </c>
    </row>
    <row r="17" spans="1:27" ht="13.5">
      <c r="A17" s="138" t="s">
        <v>86</v>
      </c>
      <c r="B17" s="136"/>
      <c r="C17" s="155">
        <v>8586265</v>
      </c>
      <c r="D17" s="155"/>
      <c r="E17" s="156">
        <v>9010585</v>
      </c>
      <c r="F17" s="60">
        <v>9010000</v>
      </c>
      <c r="G17" s="60">
        <v>1374398</v>
      </c>
      <c r="H17" s="60">
        <v>7895</v>
      </c>
      <c r="I17" s="60">
        <v>709733</v>
      </c>
      <c r="J17" s="60">
        <v>2092026</v>
      </c>
      <c r="K17" s="60">
        <v>861056</v>
      </c>
      <c r="L17" s="60">
        <v>884533</v>
      </c>
      <c r="M17" s="60">
        <v>607414</v>
      </c>
      <c r="N17" s="60">
        <v>2353003</v>
      </c>
      <c r="O17" s="60">
        <v>176998</v>
      </c>
      <c r="P17" s="60">
        <v>513226</v>
      </c>
      <c r="Q17" s="60">
        <v>863527</v>
      </c>
      <c r="R17" s="60">
        <v>1553751</v>
      </c>
      <c r="S17" s="60">
        <v>452367</v>
      </c>
      <c r="T17" s="60"/>
      <c r="U17" s="60">
        <v>2371377</v>
      </c>
      <c r="V17" s="60">
        <v>2823744</v>
      </c>
      <c r="W17" s="60">
        <v>8822524</v>
      </c>
      <c r="X17" s="60">
        <v>9010000</v>
      </c>
      <c r="Y17" s="60">
        <v>-187476</v>
      </c>
      <c r="Z17" s="140">
        <v>-2.08</v>
      </c>
      <c r="AA17" s="62">
        <v>9010000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12559576</v>
      </c>
      <c r="D19" s="153">
        <f>SUM(D20:D23)</f>
        <v>0</v>
      </c>
      <c r="E19" s="154">
        <f t="shared" si="3"/>
        <v>1599375</v>
      </c>
      <c r="F19" s="100">
        <f t="shared" si="3"/>
        <v>3060600</v>
      </c>
      <c r="G19" s="100">
        <f t="shared" si="3"/>
        <v>0</v>
      </c>
      <c r="H19" s="100">
        <f t="shared" si="3"/>
        <v>52810</v>
      </c>
      <c r="I19" s="100">
        <f t="shared" si="3"/>
        <v>562319</v>
      </c>
      <c r="J19" s="100">
        <f t="shared" si="3"/>
        <v>615129</v>
      </c>
      <c r="K19" s="100">
        <f t="shared" si="3"/>
        <v>0</v>
      </c>
      <c r="L19" s="100">
        <f t="shared" si="3"/>
        <v>0</v>
      </c>
      <c r="M19" s="100">
        <f t="shared" si="3"/>
        <v>131639</v>
      </c>
      <c r="N19" s="100">
        <f t="shared" si="3"/>
        <v>131639</v>
      </c>
      <c r="O19" s="100">
        <f t="shared" si="3"/>
        <v>0</v>
      </c>
      <c r="P19" s="100">
        <f t="shared" si="3"/>
        <v>209717</v>
      </c>
      <c r="Q19" s="100">
        <f t="shared" si="3"/>
        <v>91467</v>
      </c>
      <c r="R19" s="100">
        <f t="shared" si="3"/>
        <v>301184</v>
      </c>
      <c r="S19" s="100">
        <f t="shared" si="3"/>
        <v>16805</v>
      </c>
      <c r="T19" s="100">
        <f t="shared" si="3"/>
        <v>136216</v>
      </c>
      <c r="U19" s="100">
        <f t="shared" si="3"/>
        <v>291360</v>
      </c>
      <c r="V19" s="100">
        <f t="shared" si="3"/>
        <v>444381</v>
      </c>
      <c r="W19" s="100">
        <f t="shared" si="3"/>
        <v>1492333</v>
      </c>
      <c r="X19" s="100">
        <f t="shared" si="3"/>
        <v>3060600</v>
      </c>
      <c r="Y19" s="100">
        <f t="shared" si="3"/>
        <v>-1568267</v>
      </c>
      <c r="Z19" s="137">
        <f>+IF(X19&lt;&gt;0,+(Y19/X19)*100,0)</f>
        <v>-51.240508397046334</v>
      </c>
      <c r="AA19" s="102">
        <f>SUM(AA20:AA23)</f>
        <v>3060600</v>
      </c>
    </row>
    <row r="20" spans="1:27" ht="13.5">
      <c r="A20" s="138" t="s">
        <v>89</v>
      </c>
      <c r="B20" s="136"/>
      <c r="C20" s="155">
        <v>761510</v>
      </c>
      <c r="D20" s="155"/>
      <c r="E20" s="156">
        <v>151600</v>
      </c>
      <c r="F20" s="60">
        <v>151600</v>
      </c>
      <c r="G20" s="60"/>
      <c r="H20" s="60">
        <v>52810</v>
      </c>
      <c r="I20" s="60"/>
      <c r="J20" s="60">
        <v>52810</v>
      </c>
      <c r="K20" s="60"/>
      <c r="L20" s="60"/>
      <c r="M20" s="60"/>
      <c r="N20" s="60"/>
      <c r="O20" s="60"/>
      <c r="P20" s="60">
        <v>30016</v>
      </c>
      <c r="Q20" s="60">
        <v>66667</v>
      </c>
      <c r="R20" s="60">
        <v>96683</v>
      </c>
      <c r="S20" s="60"/>
      <c r="T20" s="60"/>
      <c r="U20" s="60">
        <v>44076</v>
      </c>
      <c r="V20" s="60">
        <v>44076</v>
      </c>
      <c r="W20" s="60">
        <v>193569</v>
      </c>
      <c r="X20" s="60">
        <v>151600</v>
      </c>
      <c r="Y20" s="60">
        <v>41969</v>
      </c>
      <c r="Z20" s="140">
        <v>27.68</v>
      </c>
      <c r="AA20" s="62">
        <v>151600</v>
      </c>
    </row>
    <row r="21" spans="1:27" ht="13.5">
      <c r="A21" s="138" t="s">
        <v>90</v>
      </c>
      <c r="B21" s="136"/>
      <c r="C21" s="155">
        <v>10291031</v>
      </c>
      <c r="D21" s="155"/>
      <c r="E21" s="156">
        <v>434775</v>
      </c>
      <c r="F21" s="60">
        <v>1896000</v>
      </c>
      <c r="G21" s="60"/>
      <c r="H21" s="60"/>
      <c r="I21" s="60">
        <v>562319</v>
      </c>
      <c r="J21" s="60">
        <v>562319</v>
      </c>
      <c r="K21" s="60"/>
      <c r="L21" s="60"/>
      <c r="M21" s="60">
        <v>65965</v>
      </c>
      <c r="N21" s="60">
        <v>65965</v>
      </c>
      <c r="O21" s="60"/>
      <c r="P21" s="60"/>
      <c r="Q21" s="60">
        <v>24800</v>
      </c>
      <c r="R21" s="60">
        <v>24800</v>
      </c>
      <c r="S21" s="60">
        <v>16805</v>
      </c>
      <c r="T21" s="60">
        <v>16416</v>
      </c>
      <c r="U21" s="60">
        <v>124844</v>
      </c>
      <c r="V21" s="60">
        <v>158065</v>
      </c>
      <c r="W21" s="60">
        <v>811149</v>
      </c>
      <c r="X21" s="60">
        <v>1896000</v>
      </c>
      <c r="Y21" s="60">
        <v>-1084851</v>
      </c>
      <c r="Z21" s="140">
        <v>-57.22</v>
      </c>
      <c r="AA21" s="62">
        <v>1896000</v>
      </c>
    </row>
    <row r="22" spans="1:27" ht="13.5">
      <c r="A22" s="138" t="s">
        <v>91</v>
      </c>
      <c r="B22" s="136"/>
      <c r="C22" s="157">
        <v>686183</v>
      </c>
      <c r="D22" s="157"/>
      <c r="E22" s="158">
        <v>263000</v>
      </c>
      <c r="F22" s="159">
        <v>263000</v>
      </c>
      <c r="G22" s="159"/>
      <c r="H22" s="159"/>
      <c r="I22" s="159"/>
      <c r="J22" s="159"/>
      <c r="K22" s="159"/>
      <c r="L22" s="159"/>
      <c r="M22" s="159">
        <v>65674</v>
      </c>
      <c r="N22" s="159">
        <v>65674</v>
      </c>
      <c r="O22" s="159"/>
      <c r="P22" s="159">
        <v>179701</v>
      </c>
      <c r="Q22" s="159"/>
      <c r="R22" s="159">
        <v>179701</v>
      </c>
      <c r="S22" s="159"/>
      <c r="T22" s="159">
        <v>119800</v>
      </c>
      <c r="U22" s="159"/>
      <c r="V22" s="159">
        <v>119800</v>
      </c>
      <c r="W22" s="159">
        <v>365175</v>
      </c>
      <c r="X22" s="159">
        <v>263000</v>
      </c>
      <c r="Y22" s="159">
        <v>102175</v>
      </c>
      <c r="Z22" s="141">
        <v>38.85</v>
      </c>
      <c r="AA22" s="225">
        <v>263000</v>
      </c>
    </row>
    <row r="23" spans="1:27" ht="13.5">
      <c r="A23" s="138" t="s">
        <v>92</v>
      </c>
      <c r="B23" s="136"/>
      <c r="C23" s="155">
        <v>820852</v>
      </c>
      <c r="D23" s="155"/>
      <c r="E23" s="156">
        <v>750000</v>
      </c>
      <c r="F23" s="60">
        <v>750000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>
        <v>122440</v>
      </c>
      <c r="V23" s="60">
        <v>122440</v>
      </c>
      <c r="W23" s="60">
        <v>122440</v>
      </c>
      <c r="X23" s="60">
        <v>750000</v>
      </c>
      <c r="Y23" s="60">
        <v>-627560</v>
      </c>
      <c r="Z23" s="140">
        <v>-83.67</v>
      </c>
      <c r="AA23" s="62">
        <v>750000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24258207</v>
      </c>
      <c r="D25" s="217">
        <f>+D5+D9+D15+D19+D24</f>
        <v>0</v>
      </c>
      <c r="E25" s="230">
        <f t="shared" si="4"/>
        <v>23881450</v>
      </c>
      <c r="F25" s="219">
        <f t="shared" si="4"/>
        <v>25544600</v>
      </c>
      <c r="G25" s="219">
        <f t="shared" si="4"/>
        <v>3616124</v>
      </c>
      <c r="H25" s="219">
        <f t="shared" si="4"/>
        <v>883647</v>
      </c>
      <c r="I25" s="219">
        <f t="shared" si="4"/>
        <v>2055153</v>
      </c>
      <c r="J25" s="219">
        <f t="shared" si="4"/>
        <v>6554924</v>
      </c>
      <c r="K25" s="219">
        <f t="shared" si="4"/>
        <v>863926</v>
      </c>
      <c r="L25" s="219">
        <f t="shared" si="4"/>
        <v>2147596</v>
      </c>
      <c r="M25" s="219">
        <f t="shared" si="4"/>
        <v>1849567</v>
      </c>
      <c r="N25" s="219">
        <f t="shared" si="4"/>
        <v>4861089</v>
      </c>
      <c r="O25" s="219">
        <f t="shared" si="4"/>
        <v>1628178</v>
      </c>
      <c r="P25" s="219">
        <f t="shared" si="4"/>
        <v>996441</v>
      </c>
      <c r="Q25" s="219">
        <f t="shared" si="4"/>
        <v>2663561</v>
      </c>
      <c r="R25" s="219">
        <f t="shared" si="4"/>
        <v>5288180</v>
      </c>
      <c r="S25" s="219">
        <f t="shared" si="4"/>
        <v>1935293</v>
      </c>
      <c r="T25" s="219">
        <f t="shared" si="4"/>
        <v>713013</v>
      </c>
      <c r="U25" s="219">
        <f t="shared" si="4"/>
        <v>4244379</v>
      </c>
      <c r="V25" s="219">
        <f t="shared" si="4"/>
        <v>6892685</v>
      </c>
      <c r="W25" s="219">
        <f t="shared" si="4"/>
        <v>23596878</v>
      </c>
      <c r="X25" s="219">
        <f t="shared" si="4"/>
        <v>25544600</v>
      </c>
      <c r="Y25" s="219">
        <f t="shared" si="4"/>
        <v>-1947722</v>
      </c>
      <c r="Z25" s="231">
        <f>+IF(X25&lt;&gt;0,+(Y25/X25)*100,0)</f>
        <v>-7.624789583708494</v>
      </c>
      <c r="AA25" s="232">
        <f>+AA5+AA9+AA15+AA19+AA24</f>
        <v>25544600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18210000</v>
      </c>
      <c r="D28" s="155"/>
      <c r="E28" s="156">
        <v>22090175</v>
      </c>
      <c r="F28" s="60">
        <v>23169070</v>
      </c>
      <c r="G28" s="60">
        <v>3616124</v>
      </c>
      <c r="H28" s="60">
        <v>822942</v>
      </c>
      <c r="I28" s="60">
        <v>1622432</v>
      </c>
      <c r="J28" s="60">
        <v>6061498</v>
      </c>
      <c r="K28" s="60">
        <v>843195</v>
      </c>
      <c r="L28" s="60">
        <v>1653307</v>
      </c>
      <c r="M28" s="60">
        <v>1220821</v>
      </c>
      <c r="N28" s="60">
        <v>3717323</v>
      </c>
      <c r="O28" s="60">
        <v>1129403</v>
      </c>
      <c r="P28" s="60">
        <v>739310</v>
      </c>
      <c r="Q28" s="60">
        <v>2572094</v>
      </c>
      <c r="R28" s="60">
        <v>4440807</v>
      </c>
      <c r="S28" s="60">
        <v>1909262</v>
      </c>
      <c r="T28" s="60">
        <v>562285</v>
      </c>
      <c r="U28" s="60">
        <v>4050409</v>
      </c>
      <c r="V28" s="60">
        <v>6521956</v>
      </c>
      <c r="W28" s="60">
        <v>20741584</v>
      </c>
      <c r="X28" s="60">
        <v>23169070</v>
      </c>
      <c r="Y28" s="60">
        <v>-2427486</v>
      </c>
      <c r="Z28" s="140">
        <v>-10.48</v>
      </c>
      <c r="AA28" s="155">
        <v>23169070</v>
      </c>
    </row>
    <row r="29" spans="1:27" ht="13.5">
      <c r="A29" s="234" t="s">
        <v>134</v>
      </c>
      <c r="B29" s="136"/>
      <c r="C29" s="155">
        <v>5116764</v>
      </c>
      <c r="D29" s="155"/>
      <c r="E29" s="156"/>
      <c r="F29" s="60"/>
      <c r="G29" s="60"/>
      <c r="H29" s="60"/>
      <c r="I29" s="60"/>
      <c r="J29" s="60"/>
      <c r="K29" s="60">
        <v>17861</v>
      </c>
      <c r="L29" s="60">
        <v>145540</v>
      </c>
      <c r="M29" s="60"/>
      <c r="N29" s="60">
        <v>163401</v>
      </c>
      <c r="O29" s="60"/>
      <c r="P29" s="60">
        <v>9185</v>
      </c>
      <c r="Q29" s="60"/>
      <c r="R29" s="60">
        <v>9185</v>
      </c>
      <c r="S29" s="60"/>
      <c r="T29" s="60"/>
      <c r="U29" s="60"/>
      <c r="V29" s="60"/>
      <c r="W29" s="60">
        <v>172586</v>
      </c>
      <c r="X29" s="60"/>
      <c r="Y29" s="60">
        <v>172586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23326764</v>
      </c>
      <c r="D32" s="210">
        <f>SUM(D28:D31)</f>
        <v>0</v>
      </c>
      <c r="E32" s="211">
        <f t="shared" si="5"/>
        <v>22090175</v>
      </c>
      <c r="F32" s="77">
        <f t="shared" si="5"/>
        <v>23169070</v>
      </c>
      <c r="G32" s="77">
        <f t="shared" si="5"/>
        <v>3616124</v>
      </c>
      <c r="H32" s="77">
        <f t="shared" si="5"/>
        <v>822942</v>
      </c>
      <c r="I32" s="77">
        <f t="shared" si="5"/>
        <v>1622432</v>
      </c>
      <c r="J32" s="77">
        <f t="shared" si="5"/>
        <v>6061498</v>
      </c>
      <c r="K32" s="77">
        <f t="shared" si="5"/>
        <v>861056</v>
      </c>
      <c r="L32" s="77">
        <f t="shared" si="5"/>
        <v>1798847</v>
      </c>
      <c r="M32" s="77">
        <f t="shared" si="5"/>
        <v>1220821</v>
      </c>
      <c r="N32" s="77">
        <f t="shared" si="5"/>
        <v>3880724</v>
      </c>
      <c r="O32" s="77">
        <f t="shared" si="5"/>
        <v>1129403</v>
      </c>
      <c r="P32" s="77">
        <f t="shared" si="5"/>
        <v>748495</v>
      </c>
      <c r="Q32" s="77">
        <f t="shared" si="5"/>
        <v>2572094</v>
      </c>
      <c r="R32" s="77">
        <f t="shared" si="5"/>
        <v>4449992</v>
      </c>
      <c r="S32" s="77">
        <f t="shared" si="5"/>
        <v>1909262</v>
      </c>
      <c r="T32" s="77">
        <f t="shared" si="5"/>
        <v>562285</v>
      </c>
      <c r="U32" s="77">
        <f t="shared" si="5"/>
        <v>4050409</v>
      </c>
      <c r="V32" s="77">
        <f t="shared" si="5"/>
        <v>6521956</v>
      </c>
      <c r="W32" s="77">
        <f t="shared" si="5"/>
        <v>20914170</v>
      </c>
      <c r="X32" s="77">
        <f t="shared" si="5"/>
        <v>23169070</v>
      </c>
      <c r="Y32" s="77">
        <f t="shared" si="5"/>
        <v>-2254900</v>
      </c>
      <c r="Z32" s="212">
        <f>+IF(X32&lt;&gt;0,+(Y32/X32)*100,0)</f>
        <v>-9.73237164892678</v>
      </c>
      <c r="AA32" s="79">
        <f>SUM(AA28:AA31)</f>
        <v>23169070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931443</v>
      </c>
      <c r="D35" s="155"/>
      <c r="E35" s="156">
        <v>1791275</v>
      </c>
      <c r="F35" s="60">
        <v>2375530</v>
      </c>
      <c r="G35" s="60"/>
      <c r="H35" s="60">
        <v>60705</v>
      </c>
      <c r="I35" s="60">
        <v>432721</v>
      </c>
      <c r="J35" s="60">
        <v>493426</v>
      </c>
      <c r="K35" s="60">
        <v>2870</v>
      </c>
      <c r="L35" s="60">
        <v>348749</v>
      </c>
      <c r="M35" s="60">
        <v>628746</v>
      </c>
      <c r="N35" s="60">
        <v>980365</v>
      </c>
      <c r="O35" s="60">
        <v>498775</v>
      </c>
      <c r="P35" s="60">
        <v>247946</v>
      </c>
      <c r="Q35" s="60">
        <v>91467</v>
      </c>
      <c r="R35" s="60">
        <v>838188</v>
      </c>
      <c r="S35" s="60">
        <v>26031</v>
      </c>
      <c r="T35" s="60">
        <v>150728</v>
      </c>
      <c r="U35" s="60">
        <v>193970</v>
      </c>
      <c r="V35" s="60">
        <v>370729</v>
      </c>
      <c r="W35" s="60">
        <v>2682708</v>
      </c>
      <c r="X35" s="60">
        <v>2375530</v>
      </c>
      <c r="Y35" s="60">
        <v>307178</v>
      </c>
      <c r="Z35" s="140">
        <v>12.93</v>
      </c>
      <c r="AA35" s="62">
        <v>2375530</v>
      </c>
    </row>
    <row r="36" spans="1:27" ht="13.5">
      <c r="A36" s="238" t="s">
        <v>139</v>
      </c>
      <c r="B36" s="149"/>
      <c r="C36" s="222">
        <f aca="true" t="shared" si="6" ref="C36:Y36">SUM(C32:C35)</f>
        <v>24258207</v>
      </c>
      <c r="D36" s="222">
        <f>SUM(D32:D35)</f>
        <v>0</v>
      </c>
      <c r="E36" s="218">
        <f t="shared" si="6"/>
        <v>23881450</v>
      </c>
      <c r="F36" s="220">
        <f t="shared" si="6"/>
        <v>25544600</v>
      </c>
      <c r="G36" s="220">
        <f t="shared" si="6"/>
        <v>3616124</v>
      </c>
      <c r="H36" s="220">
        <f t="shared" si="6"/>
        <v>883647</v>
      </c>
      <c r="I36" s="220">
        <f t="shared" si="6"/>
        <v>2055153</v>
      </c>
      <c r="J36" s="220">
        <f t="shared" si="6"/>
        <v>6554924</v>
      </c>
      <c r="K36" s="220">
        <f t="shared" si="6"/>
        <v>863926</v>
      </c>
      <c r="L36" s="220">
        <f t="shared" si="6"/>
        <v>2147596</v>
      </c>
      <c r="M36" s="220">
        <f t="shared" si="6"/>
        <v>1849567</v>
      </c>
      <c r="N36" s="220">
        <f t="shared" si="6"/>
        <v>4861089</v>
      </c>
      <c r="O36" s="220">
        <f t="shared" si="6"/>
        <v>1628178</v>
      </c>
      <c r="P36" s="220">
        <f t="shared" si="6"/>
        <v>996441</v>
      </c>
      <c r="Q36" s="220">
        <f t="shared" si="6"/>
        <v>2663561</v>
      </c>
      <c r="R36" s="220">
        <f t="shared" si="6"/>
        <v>5288180</v>
      </c>
      <c r="S36" s="220">
        <f t="shared" si="6"/>
        <v>1935293</v>
      </c>
      <c r="T36" s="220">
        <f t="shared" si="6"/>
        <v>713013</v>
      </c>
      <c r="U36" s="220">
        <f t="shared" si="6"/>
        <v>4244379</v>
      </c>
      <c r="V36" s="220">
        <f t="shared" si="6"/>
        <v>6892685</v>
      </c>
      <c r="W36" s="220">
        <f t="shared" si="6"/>
        <v>23596878</v>
      </c>
      <c r="X36" s="220">
        <f t="shared" si="6"/>
        <v>25544600</v>
      </c>
      <c r="Y36" s="220">
        <f t="shared" si="6"/>
        <v>-1947722</v>
      </c>
      <c r="Z36" s="221">
        <f>+IF(X36&lt;&gt;0,+(Y36/X36)*100,0)</f>
        <v>-7.624789583708494</v>
      </c>
      <c r="AA36" s="239">
        <f>SUM(AA32:AA35)</f>
        <v>25544600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20651623</v>
      </c>
      <c r="D6" s="155"/>
      <c r="E6" s="59">
        <v>2100000</v>
      </c>
      <c r="F6" s="60">
        <v>20652000</v>
      </c>
      <c r="G6" s="60">
        <v>1932760</v>
      </c>
      <c r="H6" s="60">
        <v>8085544</v>
      </c>
      <c r="I6" s="60">
        <v>8085544</v>
      </c>
      <c r="J6" s="60">
        <v>8085544</v>
      </c>
      <c r="K6" s="60">
        <v>8085544</v>
      </c>
      <c r="L6" s="60">
        <v>8085544</v>
      </c>
      <c r="M6" s="60">
        <v>8085544</v>
      </c>
      <c r="N6" s="60">
        <v>8085544</v>
      </c>
      <c r="O6" s="60">
        <v>8085544</v>
      </c>
      <c r="P6" s="60">
        <v>8085544</v>
      </c>
      <c r="Q6" s="60">
        <v>8085544</v>
      </c>
      <c r="R6" s="60">
        <v>8085544</v>
      </c>
      <c r="S6" s="60">
        <v>8085544</v>
      </c>
      <c r="T6" s="60">
        <v>8085544</v>
      </c>
      <c r="U6" s="60">
        <v>8085544</v>
      </c>
      <c r="V6" s="60">
        <v>8085544</v>
      </c>
      <c r="W6" s="60">
        <v>8085544</v>
      </c>
      <c r="X6" s="60">
        <v>20652000</v>
      </c>
      <c r="Y6" s="60">
        <v>-12566456</v>
      </c>
      <c r="Z6" s="140">
        <v>-60.85</v>
      </c>
      <c r="AA6" s="62">
        <v>20652000</v>
      </c>
    </row>
    <row r="7" spans="1:27" ht="13.5">
      <c r="A7" s="249" t="s">
        <v>144</v>
      </c>
      <c r="B7" s="182"/>
      <c r="C7" s="155">
        <v>1882778</v>
      </c>
      <c r="D7" s="155"/>
      <c r="E7" s="59">
        <v>45329000</v>
      </c>
      <c r="F7" s="60">
        <v>1825000</v>
      </c>
      <c r="G7" s="60">
        <v>5762491</v>
      </c>
      <c r="H7" s="60">
        <v>14038641</v>
      </c>
      <c r="I7" s="60">
        <v>14038641</v>
      </c>
      <c r="J7" s="60">
        <v>14038641</v>
      </c>
      <c r="K7" s="60">
        <v>14038641</v>
      </c>
      <c r="L7" s="60">
        <v>14038641</v>
      </c>
      <c r="M7" s="60">
        <v>14038641</v>
      </c>
      <c r="N7" s="60">
        <v>14038641</v>
      </c>
      <c r="O7" s="60">
        <v>14038641</v>
      </c>
      <c r="P7" s="60">
        <v>14038641</v>
      </c>
      <c r="Q7" s="60">
        <v>14038641</v>
      </c>
      <c r="R7" s="60">
        <v>14038641</v>
      </c>
      <c r="S7" s="60">
        <v>14038641</v>
      </c>
      <c r="T7" s="60">
        <v>14038641</v>
      </c>
      <c r="U7" s="60">
        <v>14038641</v>
      </c>
      <c r="V7" s="60">
        <v>14038641</v>
      </c>
      <c r="W7" s="60">
        <v>14038641</v>
      </c>
      <c r="X7" s="60">
        <v>1825000</v>
      </c>
      <c r="Y7" s="60">
        <v>12213641</v>
      </c>
      <c r="Z7" s="140">
        <v>669.24</v>
      </c>
      <c r="AA7" s="62">
        <v>1825000</v>
      </c>
    </row>
    <row r="8" spans="1:27" ht="13.5">
      <c r="A8" s="249" t="s">
        <v>145</v>
      </c>
      <c r="B8" s="182"/>
      <c r="C8" s="155">
        <v>2763582</v>
      </c>
      <c r="D8" s="155"/>
      <c r="E8" s="59"/>
      <c r="F8" s="60">
        <v>4270000</v>
      </c>
      <c r="G8" s="60">
        <v>2656217</v>
      </c>
      <c r="H8" s="60">
        <v>2763582</v>
      </c>
      <c r="I8" s="60">
        <v>2763582</v>
      </c>
      <c r="J8" s="60">
        <v>2763582</v>
      </c>
      <c r="K8" s="60">
        <v>2763582</v>
      </c>
      <c r="L8" s="60">
        <v>2763582</v>
      </c>
      <c r="M8" s="60">
        <v>2763582</v>
      </c>
      <c r="N8" s="60">
        <v>2763582</v>
      </c>
      <c r="O8" s="60">
        <v>2763582</v>
      </c>
      <c r="P8" s="60">
        <v>2763582</v>
      </c>
      <c r="Q8" s="60">
        <v>2763582</v>
      </c>
      <c r="R8" s="60">
        <v>2763582</v>
      </c>
      <c r="S8" s="60">
        <v>2763582</v>
      </c>
      <c r="T8" s="60">
        <v>2763582</v>
      </c>
      <c r="U8" s="60">
        <v>2763582</v>
      </c>
      <c r="V8" s="60">
        <v>2763582</v>
      </c>
      <c r="W8" s="60">
        <v>2763582</v>
      </c>
      <c r="X8" s="60">
        <v>4270000</v>
      </c>
      <c r="Y8" s="60">
        <v>-1506418</v>
      </c>
      <c r="Z8" s="140">
        <v>-35.28</v>
      </c>
      <c r="AA8" s="62">
        <v>4270000</v>
      </c>
    </row>
    <row r="9" spans="1:27" ht="13.5">
      <c r="A9" s="249" t="s">
        <v>146</v>
      </c>
      <c r="B9" s="182"/>
      <c r="C9" s="155">
        <v>16865197</v>
      </c>
      <c r="D9" s="155"/>
      <c r="E9" s="59">
        <v>3099000</v>
      </c>
      <c r="F9" s="60">
        <v>13853000</v>
      </c>
      <c r="G9" s="60">
        <v>12803669</v>
      </c>
      <c r="H9" s="60">
        <v>14572955</v>
      </c>
      <c r="I9" s="60">
        <v>14572955</v>
      </c>
      <c r="J9" s="60">
        <v>14572955</v>
      </c>
      <c r="K9" s="60">
        <v>14572955</v>
      </c>
      <c r="L9" s="60">
        <v>14572955</v>
      </c>
      <c r="M9" s="60">
        <v>14572955</v>
      </c>
      <c r="N9" s="60">
        <v>14572955</v>
      </c>
      <c r="O9" s="60">
        <v>14572955</v>
      </c>
      <c r="P9" s="60">
        <v>14572955</v>
      </c>
      <c r="Q9" s="60">
        <v>14572955</v>
      </c>
      <c r="R9" s="60">
        <v>14572955</v>
      </c>
      <c r="S9" s="60">
        <v>14572955</v>
      </c>
      <c r="T9" s="60">
        <v>14572955</v>
      </c>
      <c r="U9" s="60">
        <v>14572955</v>
      </c>
      <c r="V9" s="60">
        <v>14572955</v>
      </c>
      <c r="W9" s="60">
        <v>14572955</v>
      </c>
      <c r="X9" s="60">
        <v>13853000</v>
      </c>
      <c r="Y9" s="60">
        <v>719955</v>
      </c>
      <c r="Z9" s="140">
        <v>5.2</v>
      </c>
      <c r="AA9" s="62">
        <v>13853000</v>
      </c>
    </row>
    <row r="10" spans="1:27" ht="13.5">
      <c r="A10" s="249" t="s">
        <v>147</v>
      </c>
      <c r="B10" s="182"/>
      <c r="C10" s="155"/>
      <c r="D10" s="155"/>
      <c r="E10" s="59"/>
      <c r="F10" s="60">
        <v>1563000</v>
      </c>
      <c r="G10" s="159">
        <v>689918</v>
      </c>
      <c r="H10" s="159">
        <v>1642307</v>
      </c>
      <c r="I10" s="159">
        <v>1642307</v>
      </c>
      <c r="J10" s="60">
        <v>1642307</v>
      </c>
      <c r="K10" s="159">
        <v>1642307</v>
      </c>
      <c r="L10" s="159">
        <v>1642307</v>
      </c>
      <c r="M10" s="60">
        <v>1642307</v>
      </c>
      <c r="N10" s="159">
        <v>1642307</v>
      </c>
      <c r="O10" s="159">
        <v>1642307</v>
      </c>
      <c r="P10" s="159">
        <v>1642307</v>
      </c>
      <c r="Q10" s="60">
        <v>1642307</v>
      </c>
      <c r="R10" s="159">
        <v>1642307</v>
      </c>
      <c r="S10" s="159">
        <v>1642307</v>
      </c>
      <c r="T10" s="60">
        <v>1642307</v>
      </c>
      <c r="U10" s="159">
        <v>1642307</v>
      </c>
      <c r="V10" s="159">
        <v>1642307</v>
      </c>
      <c r="W10" s="159">
        <v>1642307</v>
      </c>
      <c r="X10" s="60">
        <v>1563000</v>
      </c>
      <c r="Y10" s="159">
        <v>79307</v>
      </c>
      <c r="Z10" s="141">
        <v>5.07</v>
      </c>
      <c r="AA10" s="225">
        <v>1563000</v>
      </c>
    </row>
    <row r="11" spans="1:27" ht="13.5">
      <c r="A11" s="249" t="s">
        <v>148</v>
      </c>
      <c r="B11" s="182"/>
      <c r="C11" s="155">
        <v>1183750</v>
      </c>
      <c r="D11" s="155"/>
      <c r="E11" s="59">
        <v>1950000</v>
      </c>
      <c r="F11" s="60">
        <v>1184000</v>
      </c>
      <c r="G11" s="60">
        <v>1895466</v>
      </c>
      <c r="H11" s="60">
        <v>1183750</v>
      </c>
      <c r="I11" s="60">
        <v>1183750</v>
      </c>
      <c r="J11" s="60">
        <v>1183750</v>
      </c>
      <c r="K11" s="60">
        <v>1183750</v>
      </c>
      <c r="L11" s="60">
        <v>1183750</v>
      </c>
      <c r="M11" s="60">
        <v>1183750</v>
      </c>
      <c r="N11" s="60">
        <v>1183750</v>
      </c>
      <c r="O11" s="60">
        <v>1183750</v>
      </c>
      <c r="P11" s="60">
        <v>1183750</v>
      </c>
      <c r="Q11" s="60">
        <v>1183750</v>
      </c>
      <c r="R11" s="60">
        <v>1183750</v>
      </c>
      <c r="S11" s="60">
        <v>1183750</v>
      </c>
      <c r="T11" s="60">
        <v>1183750</v>
      </c>
      <c r="U11" s="60">
        <v>1183750</v>
      </c>
      <c r="V11" s="60">
        <v>1183750</v>
      </c>
      <c r="W11" s="60">
        <v>1183750</v>
      </c>
      <c r="X11" s="60">
        <v>1184000</v>
      </c>
      <c r="Y11" s="60">
        <v>-250</v>
      </c>
      <c r="Z11" s="140">
        <v>-0.02</v>
      </c>
      <c r="AA11" s="62">
        <v>1184000</v>
      </c>
    </row>
    <row r="12" spans="1:27" ht="13.5">
      <c r="A12" s="250" t="s">
        <v>56</v>
      </c>
      <c r="B12" s="251"/>
      <c r="C12" s="168">
        <f aca="true" t="shared" si="0" ref="C12:Y12">SUM(C6:C11)</f>
        <v>43346930</v>
      </c>
      <c r="D12" s="168">
        <f>SUM(D6:D11)</f>
        <v>0</v>
      </c>
      <c r="E12" s="72">
        <f t="shared" si="0"/>
        <v>52478000</v>
      </c>
      <c r="F12" s="73">
        <f t="shared" si="0"/>
        <v>43347000</v>
      </c>
      <c r="G12" s="73">
        <f t="shared" si="0"/>
        <v>25740521</v>
      </c>
      <c r="H12" s="73">
        <f t="shared" si="0"/>
        <v>42286779</v>
      </c>
      <c r="I12" s="73">
        <f t="shared" si="0"/>
        <v>42286779</v>
      </c>
      <c r="J12" s="73">
        <f t="shared" si="0"/>
        <v>42286779</v>
      </c>
      <c r="K12" s="73">
        <f t="shared" si="0"/>
        <v>42286779</v>
      </c>
      <c r="L12" s="73">
        <f t="shared" si="0"/>
        <v>42286779</v>
      </c>
      <c r="M12" s="73">
        <f t="shared" si="0"/>
        <v>42286779</v>
      </c>
      <c r="N12" s="73">
        <f t="shared" si="0"/>
        <v>42286779</v>
      </c>
      <c r="O12" s="73">
        <f t="shared" si="0"/>
        <v>42286779</v>
      </c>
      <c r="P12" s="73">
        <f t="shared" si="0"/>
        <v>42286779</v>
      </c>
      <c r="Q12" s="73">
        <f t="shared" si="0"/>
        <v>42286779</v>
      </c>
      <c r="R12" s="73">
        <f t="shared" si="0"/>
        <v>42286779</v>
      </c>
      <c r="S12" s="73">
        <f t="shared" si="0"/>
        <v>42286779</v>
      </c>
      <c r="T12" s="73">
        <f t="shared" si="0"/>
        <v>42286779</v>
      </c>
      <c r="U12" s="73">
        <f t="shared" si="0"/>
        <v>42286779</v>
      </c>
      <c r="V12" s="73">
        <f t="shared" si="0"/>
        <v>42286779</v>
      </c>
      <c r="W12" s="73">
        <f t="shared" si="0"/>
        <v>42286779</v>
      </c>
      <c r="X12" s="73">
        <f t="shared" si="0"/>
        <v>43347000</v>
      </c>
      <c r="Y12" s="73">
        <f t="shared" si="0"/>
        <v>-1060221</v>
      </c>
      <c r="Z12" s="170">
        <f>+IF(X12&lt;&gt;0,+(Y12/X12)*100,0)</f>
        <v>-2.4458924493044503</v>
      </c>
      <c r="AA12" s="74">
        <f>SUM(AA6:AA11)</f>
        <v>43347000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9854800</v>
      </c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>
        <v>6050000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627909112</v>
      </c>
      <c r="D19" s="155"/>
      <c r="E19" s="59">
        <v>248322000</v>
      </c>
      <c r="F19" s="60">
        <v>626159000</v>
      </c>
      <c r="G19" s="60">
        <v>160792644</v>
      </c>
      <c r="H19" s="60">
        <v>719367758</v>
      </c>
      <c r="I19" s="60">
        <v>719367758</v>
      </c>
      <c r="J19" s="60">
        <v>719367758</v>
      </c>
      <c r="K19" s="60">
        <v>719367758</v>
      </c>
      <c r="L19" s="60">
        <v>719367758</v>
      </c>
      <c r="M19" s="60">
        <v>719367758</v>
      </c>
      <c r="N19" s="60">
        <v>719367758</v>
      </c>
      <c r="O19" s="60">
        <v>719367758</v>
      </c>
      <c r="P19" s="60">
        <v>719367758</v>
      </c>
      <c r="Q19" s="60">
        <v>719367758</v>
      </c>
      <c r="R19" s="60">
        <v>719367758</v>
      </c>
      <c r="S19" s="60">
        <v>719367758</v>
      </c>
      <c r="T19" s="60">
        <v>719367758</v>
      </c>
      <c r="U19" s="60">
        <v>719367758</v>
      </c>
      <c r="V19" s="60">
        <v>719367758</v>
      </c>
      <c r="W19" s="60">
        <v>719367758</v>
      </c>
      <c r="X19" s="60">
        <v>626159000</v>
      </c>
      <c r="Y19" s="60">
        <v>93208758</v>
      </c>
      <c r="Z19" s="140">
        <v>14.89</v>
      </c>
      <c r="AA19" s="62">
        <v>626159000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246358</v>
      </c>
      <c r="D22" s="155"/>
      <c r="E22" s="59">
        <v>47250</v>
      </c>
      <c r="F22" s="60">
        <v>246000</v>
      </c>
      <c r="G22" s="60">
        <v>58489</v>
      </c>
      <c r="H22" s="60">
        <v>246358</v>
      </c>
      <c r="I22" s="60">
        <v>246358</v>
      </c>
      <c r="J22" s="60">
        <v>246358</v>
      </c>
      <c r="K22" s="60">
        <v>246358</v>
      </c>
      <c r="L22" s="60">
        <v>246358</v>
      </c>
      <c r="M22" s="60">
        <v>246358</v>
      </c>
      <c r="N22" s="60">
        <v>246358</v>
      </c>
      <c r="O22" s="60">
        <v>246358</v>
      </c>
      <c r="P22" s="60">
        <v>246358</v>
      </c>
      <c r="Q22" s="60">
        <v>246358</v>
      </c>
      <c r="R22" s="60">
        <v>246358</v>
      </c>
      <c r="S22" s="60">
        <v>246358</v>
      </c>
      <c r="T22" s="60">
        <v>246358</v>
      </c>
      <c r="U22" s="60">
        <v>246358</v>
      </c>
      <c r="V22" s="60">
        <v>246358</v>
      </c>
      <c r="W22" s="60">
        <v>246358</v>
      </c>
      <c r="X22" s="60">
        <v>246000</v>
      </c>
      <c r="Y22" s="60">
        <v>358</v>
      </c>
      <c r="Z22" s="140">
        <v>0.15</v>
      </c>
      <c r="AA22" s="62">
        <v>246000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628155470</v>
      </c>
      <c r="D24" s="168">
        <f>SUM(D15:D23)</f>
        <v>0</v>
      </c>
      <c r="E24" s="76">
        <f t="shared" si="1"/>
        <v>254419250</v>
      </c>
      <c r="F24" s="77">
        <f t="shared" si="1"/>
        <v>626405000</v>
      </c>
      <c r="G24" s="77">
        <f t="shared" si="1"/>
        <v>170705933</v>
      </c>
      <c r="H24" s="77">
        <f t="shared" si="1"/>
        <v>719614116</v>
      </c>
      <c r="I24" s="77">
        <f t="shared" si="1"/>
        <v>719614116</v>
      </c>
      <c r="J24" s="77">
        <f t="shared" si="1"/>
        <v>719614116</v>
      </c>
      <c r="K24" s="77">
        <f t="shared" si="1"/>
        <v>719614116</v>
      </c>
      <c r="L24" s="77">
        <f t="shared" si="1"/>
        <v>719614116</v>
      </c>
      <c r="M24" s="77">
        <f t="shared" si="1"/>
        <v>719614116</v>
      </c>
      <c r="N24" s="77">
        <f t="shared" si="1"/>
        <v>719614116</v>
      </c>
      <c r="O24" s="77">
        <f t="shared" si="1"/>
        <v>719614116</v>
      </c>
      <c r="P24" s="77">
        <f t="shared" si="1"/>
        <v>719614116</v>
      </c>
      <c r="Q24" s="77">
        <f t="shared" si="1"/>
        <v>719614116</v>
      </c>
      <c r="R24" s="77">
        <f t="shared" si="1"/>
        <v>719614116</v>
      </c>
      <c r="S24" s="77">
        <f t="shared" si="1"/>
        <v>719614116</v>
      </c>
      <c r="T24" s="77">
        <f t="shared" si="1"/>
        <v>719614116</v>
      </c>
      <c r="U24" s="77">
        <f t="shared" si="1"/>
        <v>719614116</v>
      </c>
      <c r="V24" s="77">
        <f t="shared" si="1"/>
        <v>719614116</v>
      </c>
      <c r="W24" s="77">
        <f t="shared" si="1"/>
        <v>719614116</v>
      </c>
      <c r="X24" s="77">
        <f t="shared" si="1"/>
        <v>626405000</v>
      </c>
      <c r="Y24" s="77">
        <f t="shared" si="1"/>
        <v>93209116</v>
      </c>
      <c r="Z24" s="212">
        <f>+IF(X24&lt;&gt;0,+(Y24/X24)*100,0)</f>
        <v>14.88000830133859</v>
      </c>
      <c r="AA24" s="79">
        <f>SUM(AA15:AA23)</f>
        <v>626405000</v>
      </c>
    </row>
    <row r="25" spans="1:27" ht="13.5">
      <c r="A25" s="250" t="s">
        <v>159</v>
      </c>
      <c r="B25" s="251"/>
      <c r="C25" s="168">
        <f aca="true" t="shared" si="2" ref="C25:Y25">+C12+C24</f>
        <v>671502400</v>
      </c>
      <c r="D25" s="168">
        <f>+D12+D24</f>
        <v>0</v>
      </c>
      <c r="E25" s="72">
        <f t="shared" si="2"/>
        <v>306897250</v>
      </c>
      <c r="F25" s="73">
        <f t="shared" si="2"/>
        <v>669752000</v>
      </c>
      <c r="G25" s="73">
        <f t="shared" si="2"/>
        <v>196446454</v>
      </c>
      <c r="H25" s="73">
        <f t="shared" si="2"/>
        <v>761900895</v>
      </c>
      <c r="I25" s="73">
        <f t="shared" si="2"/>
        <v>761900895</v>
      </c>
      <c r="J25" s="73">
        <f t="shared" si="2"/>
        <v>761900895</v>
      </c>
      <c r="K25" s="73">
        <f t="shared" si="2"/>
        <v>761900895</v>
      </c>
      <c r="L25" s="73">
        <f t="shared" si="2"/>
        <v>761900895</v>
      </c>
      <c r="M25" s="73">
        <f t="shared" si="2"/>
        <v>761900895</v>
      </c>
      <c r="N25" s="73">
        <f t="shared" si="2"/>
        <v>761900895</v>
      </c>
      <c r="O25" s="73">
        <f t="shared" si="2"/>
        <v>761900895</v>
      </c>
      <c r="P25" s="73">
        <f t="shared" si="2"/>
        <v>761900895</v>
      </c>
      <c r="Q25" s="73">
        <f t="shared" si="2"/>
        <v>761900895</v>
      </c>
      <c r="R25" s="73">
        <f t="shared" si="2"/>
        <v>761900895</v>
      </c>
      <c r="S25" s="73">
        <f t="shared" si="2"/>
        <v>761900895</v>
      </c>
      <c r="T25" s="73">
        <f t="shared" si="2"/>
        <v>761900895</v>
      </c>
      <c r="U25" s="73">
        <f t="shared" si="2"/>
        <v>761900895</v>
      </c>
      <c r="V25" s="73">
        <f t="shared" si="2"/>
        <v>761900895</v>
      </c>
      <c r="W25" s="73">
        <f t="shared" si="2"/>
        <v>761900895</v>
      </c>
      <c r="X25" s="73">
        <f t="shared" si="2"/>
        <v>669752000</v>
      </c>
      <c r="Y25" s="73">
        <f t="shared" si="2"/>
        <v>92148895</v>
      </c>
      <c r="Z25" s="170">
        <f>+IF(X25&lt;&gt;0,+(Y25/X25)*100,0)</f>
        <v>13.758659175336543</v>
      </c>
      <c r="AA25" s="74">
        <f>+AA12+AA24</f>
        <v>669752000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331145</v>
      </c>
      <c r="D30" s="155"/>
      <c r="E30" s="59"/>
      <c r="F30" s="60">
        <v>331000</v>
      </c>
      <c r="G30" s="60">
        <v>1076358</v>
      </c>
      <c r="H30" s="60">
        <v>331145</v>
      </c>
      <c r="I30" s="60">
        <v>331145</v>
      </c>
      <c r="J30" s="60">
        <v>331145</v>
      </c>
      <c r="K30" s="60">
        <v>331145</v>
      </c>
      <c r="L30" s="60">
        <v>331145</v>
      </c>
      <c r="M30" s="60">
        <v>331145</v>
      </c>
      <c r="N30" s="60">
        <v>331145</v>
      </c>
      <c r="O30" s="60">
        <v>331145</v>
      </c>
      <c r="P30" s="60">
        <v>331145</v>
      </c>
      <c r="Q30" s="60">
        <v>331145</v>
      </c>
      <c r="R30" s="60">
        <v>331145</v>
      </c>
      <c r="S30" s="60">
        <v>331145</v>
      </c>
      <c r="T30" s="60">
        <v>331145</v>
      </c>
      <c r="U30" s="60">
        <v>331145</v>
      </c>
      <c r="V30" s="60">
        <v>331145</v>
      </c>
      <c r="W30" s="60">
        <v>331145</v>
      </c>
      <c r="X30" s="60">
        <v>331000</v>
      </c>
      <c r="Y30" s="60">
        <v>145</v>
      </c>
      <c r="Z30" s="140">
        <v>0.04</v>
      </c>
      <c r="AA30" s="62">
        <v>331000</v>
      </c>
    </row>
    <row r="31" spans="1:27" ht="13.5">
      <c r="A31" s="249" t="s">
        <v>163</v>
      </c>
      <c r="B31" s="182"/>
      <c r="C31" s="155">
        <v>668659</v>
      </c>
      <c r="D31" s="155"/>
      <c r="E31" s="59">
        <v>736050</v>
      </c>
      <c r="F31" s="60">
        <v>669000</v>
      </c>
      <c r="G31" s="60">
        <v>642868</v>
      </c>
      <c r="H31" s="60">
        <v>1272760</v>
      </c>
      <c r="I31" s="60">
        <v>1272760</v>
      </c>
      <c r="J31" s="60">
        <v>1272760</v>
      </c>
      <c r="K31" s="60">
        <v>1272760</v>
      </c>
      <c r="L31" s="60">
        <v>1272760</v>
      </c>
      <c r="M31" s="60">
        <v>1272760</v>
      </c>
      <c r="N31" s="60">
        <v>1272760</v>
      </c>
      <c r="O31" s="60">
        <v>1272760</v>
      </c>
      <c r="P31" s="60">
        <v>1272760</v>
      </c>
      <c r="Q31" s="60">
        <v>1272760</v>
      </c>
      <c r="R31" s="60">
        <v>1272760</v>
      </c>
      <c r="S31" s="60">
        <v>1272760</v>
      </c>
      <c r="T31" s="60">
        <v>1272760</v>
      </c>
      <c r="U31" s="60">
        <v>1272760</v>
      </c>
      <c r="V31" s="60">
        <v>1272760</v>
      </c>
      <c r="W31" s="60">
        <v>1272760</v>
      </c>
      <c r="X31" s="60">
        <v>669000</v>
      </c>
      <c r="Y31" s="60">
        <v>603760</v>
      </c>
      <c r="Z31" s="140">
        <v>90.25</v>
      </c>
      <c r="AA31" s="62">
        <v>669000</v>
      </c>
    </row>
    <row r="32" spans="1:27" ht="13.5">
      <c r="A32" s="249" t="s">
        <v>164</v>
      </c>
      <c r="B32" s="182"/>
      <c r="C32" s="155">
        <v>16263463</v>
      </c>
      <c r="D32" s="155"/>
      <c r="E32" s="59">
        <v>500000</v>
      </c>
      <c r="F32" s="60">
        <v>14096000</v>
      </c>
      <c r="G32" s="60">
        <v>7103828</v>
      </c>
      <c r="H32" s="60">
        <v>9645155</v>
      </c>
      <c r="I32" s="60">
        <v>9645155</v>
      </c>
      <c r="J32" s="60">
        <v>9645155</v>
      </c>
      <c r="K32" s="60">
        <v>9645155</v>
      </c>
      <c r="L32" s="60">
        <v>9645155</v>
      </c>
      <c r="M32" s="60">
        <v>9645155</v>
      </c>
      <c r="N32" s="60">
        <v>9645155</v>
      </c>
      <c r="O32" s="60">
        <v>9645155</v>
      </c>
      <c r="P32" s="60">
        <v>9645155</v>
      </c>
      <c r="Q32" s="60">
        <v>9645155</v>
      </c>
      <c r="R32" s="60">
        <v>9645155</v>
      </c>
      <c r="S32" s="60">
        <v>9645155</v>
      </c>
      <c r="T32" s="60">
        <v>9645155</v>
      </c>
      <c r="U32" s="60">
        <v>9645155</v>
      </c>
      <c r="V32" s="60">
        <v>9645155</v>
      </c>
      <c r="W32" s="60">
        <v>9645155</v>
      </c>
      <c r="X32" s="60">
        <v>14096000</v>
      </c>
      <c r="Y32" s="60">
        <v>-4450845</v>
      </c>
      <c r="Z32" s="140">
        <v>-31.58</v>
      </c>
      <c r="AA32" s="62">
        <v>14096000</v>
      </c>
    </row>
    <row r="33" spans="1:27" ht="13.5">
      <c r="A33" s="249" t="s">
        <v>165</v>
      </c>
      <c r="B33" s="182"/>
      <c r="C33" s="155">
        <v>779518</v>
      </c>
      <c r="D33" s="155"/>
      <c r="E33" s="59">
        <v>5500000</v>
      </c>
      <c r="F33" s="60">
        <v>3814000</v>
      </c>
      <c r="G33" s="60">
        <v>307000</v>
      </c>
      <c r="H33" s="60">
        <v>1649673</v>
      </c>
      <c r="I33" s="60">
        <v>1649673</v>
      </c>
      <c r="J33" s="60">
        <v>1649673</v>
      </c>
      <c r="K33" s="60">
        <v>1649673</v>
      </c>
      <c r="L33" s="60">
        <v>1649673</v>
      </c>
      <c r="M33" s="60">
        <v>1649673</v>
      </c>
      <c r="N33" s="60">
        <v>1649673</v>
      </c>
      <c r="O33" s="60">
        <v>1649673</v>
      </c>
      <c r="P33" s="60">
        <v>1649673</v>
      </c>
      <c r="Q33" s="60">
        <v>1649673</v>
      </c>
      <c r="R33" s="60">
        <v>1649673</v>
      </c>
      <c r="S33" s="60">
        <v>1649673</v>
      </c>
      <c r="T33" s="60">
        <v>1649673</v>
      </c>
      <c r="U33" s="60">
        <v>1649673</v>
      </c>
      <c r="V33" s="60">
        <v>1649673</v>
      </c>
      <c r="W33" s="60">
        <v>1649673</v>
      </c>
      <c r="X33" s="60">
        <v>3814000</v>
      </c>
      <c r="Y33" s="60">
        <v>-2164327</v>
      </c>
      <c r="Z33" s="140">
        <v>-56.75</v>
      </c>
      <c r="AA33" s="62">
        <v>3814000</v>
      </c>
    </row>
    <row r="34" spans="1:27" ht="13.5">
      <c r="A34" s="250" t="s">
        <v>58</v>
      </c>
      <c r="B34" s="251"/>
      <c r="C34" s="168">
        <f aca="true" t="shared" si="3" ref="C34:Y34">SUM(C29:C33)</f>
        <v>18042785</v>
      </c>
      <c r="D34" s="168">
        <f>SUM(D29:D33)</f>
        <v>0</v>
      </c>
      <c r="E34" s="72">
        <f t="shared" si="3"/>
        <v>6736050</v>
      </c>
      <c r="F34" s="73">
        <f t="shared" si="3"/>
        <v>18910000</v>
      </c>
      <c r="G34" s="73">
        <f t="shared" si="3"/>
        <v>9130054</v>
      </c>
      <c r="H34" s="73">
        <f t="shared" si="3"/>
        <v>12898733</v>
      </c>
      <c r="I34" s="73">
        <f t="shared" si="3"/>
        <v>12898733</v>
      </c>
      <c r="J34" s="73">
        <f t="shared" si="3"/>
        <v>12898733</v>
      </c>
      <c r="K34" s="73">
        <f t="shared" si="3"/>
        <v>12898733</v>
      </c>
      <c r="L34" s="73">
        <f t="shared" si="3"/>
        <v>12898733</v>
      </c>
      <c r="M34" s="73">
        <f t="shared" si="3"/>
        <v>12898733</v>
      </c>
      <c r="N34" s="73">
        <f t="shared" si="3"/>
        <v>12898733</v>
      </c>
      <c r="O34" s="73">
        <f t="shared" si="3"/>
        <v>12898733</v>
      </c>
      <c r="P34" s="73">
        <f t="shared" si="3"/>
        <v>12898733</v>
      </c>
      <c r="Q34" s="73">
        <f t="shared" si="3"/>
        <v>12898733</v>
      </c>
      <c r="R34" s="73">
        <f t="shared" si="3"/>
        <v>12898733</v>
      </c>
      <c r="S34" s="73">
        <f t="shared" si="3"/>
        <v>12898733</v>
      </c>
      <c r="T34" s="73">
        <f t="shared" si="3"/>
        <v>12898733</v>
      </c>
      <c r="U34" s="73">
        <f t="shared" si="3"/>
        <v>12898733</v>
      </c>
      <c r="V34" s="73">
        <f t="shared" si="3"/>
        <v>12898733</v>
      </c>
      <c r="W34" s="73">
        <f t="shared" si="3"/>
        <v>12898733</v>
      </c>
      <c r="X34" s="73">
        <f t="shared" si="3"/>
        <v>18910000</v>
      </c>
      <c r="Y34" s="73">
        <f t="shared" si="3"/>
        <v>-6011267</v>
      </c>
      <c r="Z34" s="170">
        <f>+IF(X34&lt;&gt;0,+(Y34/X34)*100,0)</f>
        <v>-31.788826017979904</v>
      </c>
      <c r="AA34" s="74">
        <f>SUM(AA29:AA33)</f>
        <v>18910000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>
        <v>105000</v>
      </c>
      <c r="G37" s="60">
        <v>13539562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105000</v>
      </c>
      <c r="Y37" s="60">
        <v>-105000</v>
      </c>
      <c r="Z37" s="140">
        <v>-100</v>
      </c>
      <c r="AA37" s="62">
        <v>105000</v>
      </c>
    </row>
    <row r="38" spans="1:27" ht="13.5">
      <c r="A38" s="249" t="s">
        <v>165</v>
      </c>
      <c r="B38" s="182"/>
      <c r="C38" s="155">
        <v>42140790</v>
      </c>
      <c r="D38" s="155"/>
      <c r="E38" s="59"/>
      <c r="F38" s="60">
        <v>42036000</v>
      </c>
      <c r="G38" s="60">
        <v>5527766</v>
      </c>
      <c r="H38" s="60">
        <v>42140790</v>
      </c>
      <c r="I38" s="60">
        <v>42140790</v>
      </c>
      <c r="J38" s="60">
        <v>42140790</v>
      </c>
      <c r="K38" s="60">
        <v>42140790</v>
      </c>
      <c r="L38" s="60">
        <v>42140790</v>
      </c>
      <c r="M38" s="60">
        <v>42140790</v>
      </c>
      <c r="N38" s="60">
        <v>42140790</v>
      </c>
      <c r="O38" s="60">
        <v>42140790</v>
      </c>
      <c r="P38" s="60">
        <v>42140790</v>
      </c>
      <c r="Q38" s="60">
        <v>42140790</v>
      </c>
      <c r="R38" s="60">
        <v>42140790</v>
      </c>
      <c r="S38" s="60">
        <v>42140790</v>
      </c>
      <c r="T38" s="60">
        <v>42140790</v>
      </c>
      <c r="U38" s="60">
        <v>42140790</v>
      </c>
      <c r="V38" s="60">
        <v>42140790</v>
      </c>
      <c r="W38" s="60">
        <v>42140790</v>
      </c>
      <c r="X38" s="60">
        <v>42036000</v>
      </c>
      <c r="Y38" s="60">
        <v>104790</v>
      </c>
      <c r="Z38" s="140">
        <v>0.25</v>
      </c>
      <c r="AA38" s="62">
        <v>42036000</v>
      </c>
    </row>
    <row r="39" spans="1:27" ht="13.5">
      <c r="A39" s="250" t="s">
        <v>59</v>
      </c>
      <c r="B39" s="253"/>
      <c r="C39" s="168">
        <f aca="true" t="shared" si="4" ref="C39:Y39">SUM(C37:C38)</f>
        <v>42140790</v>
      </c>
      <c r="D39" s="168">
        <f>SUM(D37:D38)</f>
        <v>0</v>
      </c>
      <c r="E39" s="76">
        <f t="shared" si="4"/>
        <v>0</v>
      </c>
      <c r="F39" s="77">
        <f t="shared" si="4"/>
        <v>42141000</v>
      </c>
      <c r="G39" s="77">
        <f t="shared" si="4"/>
        <v>19067328</v>
      </c>
      <c r="H39" s="77">
        <f t="shared" si="4"/>
        <v>42140790</v>
      </c>
      <c r="I39" s="77">
        <f t="shared" si="4"/>
        <v>42140790</v>
      </c>
      <c r="J39" s="77">
        <f t="shared" si="4"/>
        <v>42140790</v>
      </c>
      <c r="K39" s="77">
        <f t="shared" si="4"/>
        <v>42140790</v>
      </c>
      <c r="L39" s="77">
        <f t="shared" si="4"/>
        <v>42140790</v>
      </c>
      <c r="M39" s="77">
        <f t="shared" si="4"/>
        <v>42140790</v>
      </c>
      <c r="N39" s="77">
        <f t="shared" si="4"/>
        <v>42140790</v>
      </c>
      <c r="O39" s="77">
        <f t="shared" si="4"/>
        <v>42140790</v>
      </c>
      <c r="P39" s="77">
        <f t="shared" si="4"/>
        <v>42140790</v>
      </c>
      <c r="Q39" s="77">
        <f t="shared" si="4"/>
        <v>42140790</v>
      </c>
      <c r="R39" s="77">
        <f t="shared" si="4"/>
        <v>42140790</v>
      </c>
      <c r="S39" s="77">
        <f t="shared" si="4"/>
        <v>42140790</v>
      </c>
      <c r="T39" s="77">
        <f t="shared" si="4"/>
        <v>42140790</v>
      </c>
      <c r="U39" s="77">
        <f t="shared" si="4"/>
        <v>42140790</v>
      </c>
      <c r="V39" s="77">
        <f t="shared" si="4"/>
        <v>42140790</v>
      </c>
      <c r="W39" s="77">
        <f t="shared" si="4"/>
        <v>42140790</v>
      </c>
      <c r="X39" s="77">
        <f t="shared" si="4"/>
        <v>42141000</v>
      </c>
      <c r="Y39" s="77">
        <f t="shared" si="4"/>
        <v>-210</v>
      </c>
      <c r="Z39" s="212">
        <f>+IF(X39&lt;&gt;0,+(Y39/X39)*100,0)</f>
        <v>-0.0004983270449206237</v>
      </c>
      <c r="AA39" s="79">
        <f>SUM(AA37:AA38)</f>
        <v>42141000</v>
      </c>
    </row>
    <row r="40" spans="1:27" ht="13.5">
      <c r="A40" s="250" t="s">
        <v>167</v>
      </c>
      <c r="B40" s="251"/>
      <c r="C40" s="168">
        <f aca="true" t="shared" si="5" ref="C40:Y40">+C34+C39</f>
        <v>60183575</v>
      </c>
      <c r="D40" s="168">
        <f>+D34+D39</f>
        <v>0</v>
      </c>
      <c r="E40" s="72">
        <f t="shared" si="5"/>
        <v>6736050</v>
      </c>
      <c r="F40" s="73">
        <f t="shared" si="5"/>
        <v>61051000</v>
      </c>
      <c r="G40" s="73">
        <f t="shared" si="5"/>
        <v>28197382</v>
      </c>
      <c r="H40" s="73">
        <f t="shared" si="5"/>
        <v>55039523</v>
      </c>
      <c r="I40" s="73">
        <f t="shared" si="5"/>
        <v>55039523</v>
      </c>
      <c r="J40" s="73">
        <f t="shared" si="5"/>
        <v>55039523</v>
      </c>
      <c r="K40" s="73">
        <f t="shared" si="5"/>
        <v>55039523</v>
      </c>
      <c r="L40" s="73">
        <f t="shared" si="5"/>
        <v>55039523</v>
      </c>
      <c r="M40" s="73">
        <f t="shared" si="5"/>
        <v>55039523</v>
      </c>
      <c r="N40" s="73">
        <f t="shared" si="5"/>
        <v>55039523</v>
      </c>
      <c r="O40" s="73">
        <f t="shared" si="5"/>
        <v>55039523</v>
      </c>
      <c r="P40" s="73">
        <f t="shared" si="5"/>
        <v>55039523</v>
      </c>
      <c r="Q40" s="73">
        <f t="shared" si="5"/>
        <v>55039523</v>
      </c>
      <c r="R40" s="73">
        <f t="shared" si="5"/>
        <v>55039523</v>
      </c>
      <c r="S40" s="73">
        <f t="shared" si="5"/>
        <v>55039523</v>
      </c>
      <c r="T40" s="73">
        <f t="shared" si="5"/>
        <v>55039523</v>
      </c>
      <c r="U40" s="73">
        <f t="shared" si="5"/>
        <v>55039523</v>
      </c>
      <c r="V40" s="73">
        <f t="shared" si="5"/>
        <v>55039523</v>
      </c>
      <c r="W40" s="73">
        <f t="shared" si="5"/>
        <v>55039523</v>
      </c>
      <c r="X40" s="73">
        <f t="shared" si="5"/>
        <v>61051000</v>
      </c>
      <c r="Y40" s="73">
        <f t="shared" si="5"/>
        <v>-6011477</v>
      </c>
      <c r="Z40" s="170">
        <f>+IF(X40&lt;&gt;0,+(Y40/X40)*100,0)</f>
        <v>-9.846647884555535</v>
      </c>
      <c r="AA40" s="74">
        <f>+AA34+AA39</f>
        <v>61051000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611318825</v>
      </c>
      <c r="D42" s="257">
        <f>+D25-D40</f>
        <v>0</v>
      </c>
      <c r="E42" s="258">
        <f t="shared" si="6"/>
        <v>300161200</v>
      </c>
      <c r="F42" s="259">
        <f t="shared" si="6"/>
        <v>608701000</v>
      </c>
      <c r="G42" s="259">
        <f t="shared" si="6"/>
        <v>168249072</v>
      </c>
      <c r="H42" s="259">
        <f t="shared" si="6"/>
        <v>706861372</v>
      </c>
      <c r="I42" s="259">
        <f t="shared" si="6"/>
        <v>706861372</v>
      </c>
      <c r="J42" s="259">
        <f t="shared" si="6"/>
        <v>706861372</v>
      </c>
      <c r="K42" s="259">
        <f t="shared" si="6"/>
        <v>706861372</v>
      </c>
      <c r="L42" s="259">
        <f t="shared" si="6"/>
        <v>706861372</v>
      </c>
      <c r="M42" s="259">
        <f t="shared" si="6"/>
        <v>706861372</v>
      </c>
      <c r="N42" s="259">
        <f t="shared" si="6"/>
        <v>706861372</v>
      </c>
      <c r="O42" s="259">
        <f t="shared" si="6"/>
        <v>706861372</v>
      </c>
      <c r="P42" s="259">
        <f t="shared" si="6"/>
        <v>706861372</v>
      </c>
      <c r="Q42" s="259">
        <f t="shared" si="6"/>
        <v>706861372</v>
      </c>
      <c r="R42" s="259">
        <f t="shared" si="6"/>
        <v>706861372</v>
      </c>
      <c r="S42" s="259">
        <f t="shared" si="6"/>
        <v>706861372</v>
      </c>
      <c r="T42" s="259">
        <f t="shared" si="6"/>
        <v>706861372</v>
      </c>
      <c r="U42" s="259">
        <f t="shared" si="6"/>
        <v>706861372</v>
      </c>
      <c r="V42" s="259">
        <f t="shared" si="6"/>
        <v>706861372</v>
      </c>
      <c r="W42" s="259">
        <f t="shared" si="6"/>
        <v>706861372</v>
      </c>
      <c r="X42" s="259">
        <f t="shared" si="6"/>
        <v>608701000</v>
      </c>
      <c r="Y42" s="259">
        <f t="shared" si="6"/>
        <v>98160372</v>
      </c>
      <c r="Z42" s="260">
        <f>+IF(X42&lt;&gt;0,+(Y42/X42)*100,0)</f>
        <v>16.126205148340482</v>
      </c>
      <c r="AA42" s="261">
        <f>+AA25-AA40</f>
        <v>608701000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611194142</v>
      </c>
      <c r="D45" s="155"/>
      <c r="E45" s="59">
        <v>261968700</v>
      </c>
      <c r="F45" s="60">
        <v>608701000</v>
      </c>
      <c r="G45" s="60">
        <v>168067858</v>
      </c>
      <c r="H45" s="60">
        <v>706736689</v>
      </c>
      <c r="I45" s="60">
        <v>706736689</v>
      </c>
      <c r="J45" s="60">
        <v>706736689</v>
      </c>
      <c r="K45" s="60">
        <v>706736689</v>
      </c>
      <c r="L45" s="60">
        <v>706736689</v>
      </c>
      <c r="M45" s="60">
        <v>706736689</v>
      </c>
      <c r="N45" s="60">
        <v>706736689</v>
      </c>
      <c r="O45" s="60">
        <v>706736689</v>
      </c>
      <c r="P45" s="60">
        <v>706736689</v>
      </c>
      <c r="Q45" s="60">
        <v>706736689</v>
      </c>
      <c r="R45" s="60">
        <v>706736689</v>
      </c>
      <c r="S45" s="60">
        <v>706736689</v>
      </c>
      <c r="T45" s="60">
        <v>706736689</v>
      </c>
      <c r="U45" s="60">
        <v>706736689</v>
      </c>
      <c r="V45" s="60">
        <v>706736689</v>
      </c>
      <c r="W45" s="60">
        <v>706736689</v>
      </c>
      <c r="X45" s="60">
        <v>608701000</v>
      </c>
      <c r="Y45" s="60">
        <v>98035689</v>
      </c>
      <c r="Z45" s="139">
        <v>16.11</v>
      </c>
      <c r="AA45" s="62">
        <v>608701000</v>
      </c>
    </row>
    <row r="46" spans="1:27" ht="13.5">
      <c r="A46" s="249" t="s">
        <v>171</v>
      </c>
      <c r="B46" s="182"/>
      <c r="C46" s="155">
        <v>124683</v>
      </c>
      <c r="D46" s="155"/>
      <c r="E46" s="59"/>
      <c r="F46" s="60"/>
      <c r="G46" s="60">
        <v>181214</v>
      </c>
      <c r="H46" s="60">
        <v>124683</v>
      </c>
      <c r="I46" s="60">
        <v>124683</v>
      </c>
      <c r="J46" s="60">
        <v>124683</v>
      </c>
      <c r="K46" s="60">
        <v>124683</v>
      </c>
      <c r="L46" s="60">
        <v>124683</v>
      </c>
      <c r="M46" s="60">
        <v>124683</v>
      </c>
      <c r="N46" s="60">
        <v>124683</v>
      </c>
      <c r="O46" s="60">
        <v>124683</v>
      </c>
      <c r="P46" s="60">
        <v>124683</v>
      </c>
      <c r="Q46" s="60">
        <v>124683</v>
      </c>
      <c r="R46" s="60">
        <v>124683</v>
      </c>
      <c r="S46" s="60">
        <v>124683</v>
      </c>
      <c r="T46" s="60">
        <v>124683</v>
      </c>
      <c r="U46" s="60">
        <v>124683</v>
      </c>
      <c r="V46" s="60">
        <v>124683</v>
      </c>
      <c r="W46" s="60">
        <v>124683</v>
      </c>
      <c r="X46" s="60"/>
      <c r="Y46" s="60">
        <v>124683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611318825</v>
      </c>
      <c r="D48" s="217">
        <f>SUM(D45:D47)</f>
        <v>0</v>
      </c>
      <c r="E48" s="264">
        <f t="shared" si="7"/>
        <v>261968700</v>
      </c>
      <c r="F48" s="219">
        <f t="shared" si="7"/>
        <v>608701000</v>
      </c>
      <c r="G48" s="219">
        <f t="shared" si="7"/>
        <v>168249072</v>
      </c>
      <c r="H48" s="219">
        <f t="shared" si="7"/>
        <v>706861372</v>
      </c>
      <c r="I48" s="219">
        <f t="shared" si="7"/>
        <v>706861372</v>
      </c>
      <c r="J48" s="219">
        <f t="shared" si="7"/>
        <v>706861372</v>
      </c>
      <c r="K48" s="219">
        <f t="shared" si="7"/>
        <v>706861372</v>
      </c>
      <c r="L48" s="219">
        <f t="shared" si="7"/>
        <v>706861372</v>
      </c>
      <c r="M48" s="219">
        <f t="shared" si="7"/>
        <v>706861372</v>
      </c>
      <c r="N48" s="219">
        <f t="shared" si="7"/>
        <v>706861372</v>
      </c>
      <c r="O48" s="219">
        <f t="shared" si="7"/>
        <v>706861372</v>
      </c>
      <c r="P48" s="219">
        <f t="shared" si="7"/>
        <v>706861372</v>
      </c>
      <c r="Q48" s="219">
        <f t="shared" si="7"/>
        <v>706861372</v>
      </c>
      <c r="R48" s="219">
        <f t="shared" si="7"/>
        <v>706861372</v>
      </c>
      <c r="S48" s="219">
        <f t="shared" si="7"/>
        <v>706861372</v>
      </c>
      <c r="T48" s="219">
        <f t="shared" si="7"/>
        <v>706861372</v>
      </c>
      <c r="U48" s="219">
        <f t="shared" si="7"/>
        <v>706861372</v>
      </c>
      <c r="V48" s="219">
        <f t="shared" si="7"/>
        <v>706861372</v>
      </c>
      <c r="W48" s="219">
        <f t="shared" si="7"/>
        <v>706861372</v>
      </c>
      <c r="X48" s="219">
        <f t="shared" si="7"/>
        <v>608701000</v>
      </c>
      <c r="Y48" s="219">
        <f t="shared" si="7"/>
        <v>98160372</v>
      </c>
      <c r="Z48" s="265">
        <f>+IF(X48&lt;&gt;0,+(Y48/X48)*100,0)</f>
        <v>16.126205148340482</v>
      </c>
      <c r="AA48" s="232">
        <f>SUM(AA45:AA47)</f>
        <v>608701000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30056353</v>
      </c>
      <c r="D6" s="155"/>
      <c r="E6" s="59">
        <v>47468048</v>
      </c>
      <c r="F6" s="60">
        <v>49269286</v>
      </c>
      <c r="G6" s="60">
        <v>2037587</v>
      </c>
      <c r="H6" s="60">
        <v>2460143</v>
      </c>
      <c r="I6" s="60">
        <v>3006814</v>
      </c>
      <c r="J6" s="60">
        <v>7504544</v>
      </c>
      <c r="K6" s="60">
        <v>2414760</v>
      </c>
      <c r="L6" s="60">
        <v>2935299</v>
      </c>
      <c r="M6" s="60">
        <v>2027678</v>
      </c>
      <c r="N6" s="60">
        <v>7377737</v>
      </c>
      <c r="O6" s="60">
        <v>3941719</v>
      </c>
      <c r="P6" s="60">
        <v>2549875</v>
      </c>
      <c r="Q6" s="60">
        <v>5214852</v>
      </c>
      <c r="R6" s="60">
        <v>11706446</v>
      </c>
      <c r="S6" s="60">
        <v>3320019</v>
      </c>
      <c r="T6" s="60">
        <v>3714554</v>
      </c>
      <c r="U6" s="60">
        <v>3150244</v>
      </c>
      <c r="V6" s="60">
        <v>10184817</v>
      </c>
      <c r="W6" s="60">
        <v>36773544</v>
      </c>
      <c r="X6" s="60">
        <v>49269286</v>
      </c>
      <c r="Y6" s="60">
        <v>-12495742</v>
      </c>
      <c r="Z6" s="140">
        <v>-25.36</v>
      </c>
      <c r="AA6" s="62">
        <v>49269286</v>
      </c>
    </row>
    <row r="7" spans="1:27" ht="13.5">
      <c r="A7" s="249" t="s">
        <v>178</v>
      </c>
      <c r="B7" s="182"/>
      <c r="C7" s="155">
        <v>54535000</v>
      </c>
      <c r="D7" s="155"/>
      <c r="E7" s="59">
        <v>53833000</v>
      </c>
      <c r="F7" s="60">
        <v>53833000</v>
      </c>
      <c r="G7" s="60">
        <v>22177286</v>
      </c>
      <c r="H7" s="60">
        <v>1460000</v>
      </c>
      <c r="I7" s="60">
        <v>800000</v>
      </c>
      <c r="J7" s="60">
        <v>24437286</v>
      </c>
      <c r="K7" s="60">
        <v>600000</v>
      </c>
      <c r="L7" s="60">
        <v>115000</v>
      </c>
      <c r="M7" s="60">
        <v>16844000</v>
      </c>
      <c r="N7" s="60">
        <v>17559000</v>
      </c>
      <c r="O7" s="60"/>
      <c r="P7" s="60"/>
      <c r="Q7" s="60">
        <v>12634000</v>
      </c>
      <c r="R7" s="60">
        <v>12634000</v>
      </c>
      <c r="S7" s="60"/>
      <c r="T7" s="60"/>
      <c r="U7" s="60"/>
      <c r="V7" s="60"/>
      <c r="W7" s="60">
        <v>54630286</v>
      </c>
      <c r="X7" s="60">
        <v>53833000</v>
      </c>
      <c r="Y7" s="60">
        <v>797286</v>
      </c>
      <c r="Z7" s="140">
        <v>1.48</v>
      </c>
      <c r="AA7" s="62">
        <v>53833000</v>
      </c>
    </row>
    <row r="8" spans="1:27" ht="13.5">
      <c r="A8" s="249" t="s">
        <v>179</v>
      </c>
      <c r="B8" s="182"/>
      <c r="C8" s="155">
        <v>18210000</v>
      </c>
      <c r="D8" s="155"/>
      <c r="E8" s="59">
        <v>22090000</v>
      </c>
      <c r="F8" s="60">
        <v>22090000</v>
      </c>
      <c r="G8" s="60">
        <v>11019000</v>
      </c>
      <c r="H8" s="60"/>
      <c r="I8" s="60"/>
      <c r="J8" s="60">
        <v>11019000</v>
      </c>
      <c r="K8" s="60"/>
      <c r="L8" s="60"/>
      <c r="M8" s="60"/>
      <c r="N8" s="60"/>
      <c r="O8" s="60">
        <v>6713000</v>
      </c>
      <c r="P8" s="60"/>
      <c r="Q8" s="60">
        <v>4358000</v>
      </c>
      <c r="R8" s="60">
        <v>11071000</v>
      </c>
      <c r="S8" s="60"/>
      <c r="T8" s="60"/>
      <c r="U8" s="60"/>
      <c r="V8" s="60"/>
      <c r="W8" s="60">
        <v>22090000</v>
      </c>
      <c r="X8" s="60">
        <v>22090000</v>
      </c>
      <c r="Y8" s="60"/>
      <c r="Z8" s="140"/>
      <c r="AA8" s="62">
        <v>22090000</v>
      </c>
    </row>
    <row r="9" spans="1:27" ht="13.5">
      <c r="A9" s="249" t="s">
        <v>180</v>
      </c>
      <c r="B9" s="182"/>
      <c r="C9" s="155">
        <v>3001002</v>
      </c>
      <c r="D9" s="155"/>
      <c r="E9" s="59">
        <v>948996</v>
      </c>
      <c r="F9" s="60">
        <v>1209996</v>
      </c>
      <c r="G9" s="60">
        <v>304467</v>
      </c>
      <c r="H9" s="60">
        <v>14268</v>
      </c>
      <c r="I9" s="60">
        <v>38413</v>
      </c>
      <c r="J9" s="60">
        <v>357148</v>
      </c>
      <c r="K9" s="60"/>
      <c r="L9" s="60">
        <v>25574</v>
      </c>
      <c r="M9" s="60"/>
      <c r="N9" s="60">
        <v>25574</v>
      </c>
      <c r="O9" s="60"/>
      <c r="P9" s="60"/>
      <c r="Q9" s="60"/>
      <c r="R9" s="60"/>
      <c r="S9" s="60"/>
      <c r="T9" s="60"/>
      <c r="U9" s="60">
        <v>514437</v>
      </c>
      <c r="V9" s="60">
        <v>514437</v>
      </c>
      <c r="W9" s="60">
        <v>897159</v>
      </c>
      <c r="X9" s="60">
        <v>1209996</v>
      </c>
      <c r="Y9" s="60">
        <v>-312837</v>
      </c>
      <c r="Z9" s="140">
        <v>-25.85</v>
      </c>
      <c r="AA9" s="62">
        <v>1209996</v>
      </c>
    </row>
    <row r="10" spans="1:27" ht="13.5">
      <c r="A10" s="249" t="s">
        <v>181</v>
      </c>
      <c r="B10" s="182"/>
      <c r="C10" s="155">
        <v>5247</v>
      </c>
      <c r="D10" s="155"/>
      <c r="E10" s="59">
        <v>9000</v>
      </c>
      <c r="F10" s="60">
        <v>18996</v>
      </c>
      <c r="G10" s="60">
        <v>380070</v>
      </c>
      <c r="H10" s="60">
        <v>1235</v>
      </c>
      <c r="I10" s="60">
        <v>908</v>
      </c>
      <c r="J10" s="60">
        <v>382213</v>
      </c>
      <c r="K10" s="60"/>
      <c r="L10" s="60"/>
      <c r="M10" s="60">
        <v>8463</v>
      </c>
      <c r="N10" s="60">
        <v>8463</v>
      </c>
      <c r="O10" s="60"/>
      <c r="P10" s="60"/>
      <c r="Q10" s="60"/>
      <c r="R10" s="60"/>
      <c r="S10" s="60"/>
      <c r="T10" s="60"/>
      <c r="U10" s="60"/>
      <c r="V10" s="60"/>
      <c r="W10" s="60">
        <v>390676</v>
      </c>
      <c r="X10" s="60">
        <v>18996</v>
      </c>
      <c r="Y10" s="60">
        <v>371680</v>
      </c>
      <c r="Z10" s="140">
        <v>1956.62</v>
      </c>
      <c r="AA10" s="62">
        <v>18996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-63619066</v>
      </c>
      <c r="D12" s="155"/>
      <c r="E12" s="59">
        <v>-101689307</v>
      </c>
      <c r="F12" s="60">
        <v>-105440988</v>
      </c>
      <c r="G12" s="60">
        <v>-3090009</v>
      </c>
      <c r="H12" s="60">
        <v>-7340003</v>
      </c>
      <c r="I12" s="60">
        <v>-6369969</v>
      </c>
      <c r="J12" s="60">
        <v>-16799981</v>
      </c>
      <c r="K12" s="60">
        <v>-5237713</v>
      </c>
      <c r="L12" s="60">
        <v>-5188202</v>
      </c>
      <c r="M12" s="60">
        <v>-6908458</v>
      </c>
      <c r="N12" s="60">
        <v>-17334373</v>
      </c>
      <c r="O12" s="60">
        <v>-6505012</v>
      </c>
      <c r="P12" s="60">
        <v>-6013121</v>
      </c>
      <c r="Q12" s="60">
        <v>-4662938</v>
      </c>
      <c r="R12" s="60">
        <v>-17181071</v>
      </c>
      <c r="S12" s="60">
        <v>-6139336</v>
      </c>
      <c r="T12" s="60">
        <v>-5473526</v>
      </c>
      <c r="U12" s="60">
        <v>-8711391</v>
      </c>
      <c r="V12" s="60">
        <v>-20324253</v>
      </c>
      <c r="W12" s="60">
        <v>-71639678</v>
      </c>
      <c r="X12" s="60">
        <v>-105440988</v>
      </c>
      <c r="Y12" s="60">
        <v>33801310</v>
      </c>
      <c r="Z12" s="140">
        <v>-32.06</v>
      </c>
      <c r="AA12" s="62">
        <v>-105440988</v>
      </c>
    </row>
    <row r="13" spans="1:27" ht="13.5">
      <c r="A13" s="249" t="s">
        <v>40</v>
      </c>
      <c r="B13" s="182"/>
      <c r="C13" s="155">
        <v>-4287678</v>
      </c>
      <c r="D13" s="155"/>
      <c r="E13" s="59">
        <v>-66000</v>
      </c>
      <c r="F13" s="60">
        <v>-66000</v>
      </c>
      <c r="G13" s="60"/>
      <c r="H13" s="60"/>
      <c r="I13" s="60"/>
      <c r="J13" s="60"/>
      <c r="K13" s="60">
        <v>-20197</v>
      </c>
      <c r="L13" s="60">
        <v>-216</v>
      </c>
      <c r="M13" s="60"/>
      <c r="N13" s="60">
        <v>-20413</v>
      </c>
      <c r="O13" s="60">
        <v>-332</v>
      </c>
      <c r="P13" s="60"/>
      <c r="Q13" s="60">
        <v>-656</v>
      </c>
      <c r="R13" s="60">
        <v>-988</v>
      </c>
      <c r="S13" s="60">
        <v>-1298</v>
      </c>
      <c r="T13" s="60">
        <v>-984</v>
      </c>
      <c r="U13" s="60">
        <v>-20607</v>
      </c>
      <c r="V13" s="60">
        <v>-22889</v>
      </c>
      <c r="W13" s="60">
        <v>-44290</v>
      </c>
      <c r="X13" s="60">
        <v>-66000</v>
      </c>
      <c r="Y13" s="60">
        <v>21710</v>
      </c>
      <c r="Z13" s="140">
        <v>-32.89</v>
      </c>
      <c r="AA13" s="62">
        <v>-66000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37900858</v>
      </c>
      <c r="D15" s="168">
        <f>SUM(D6:D14)</f>
        <v>0</v>
      </c>
      <c r="E15" s="72">
        <f t="shared" si="0"/>
        <v>22593737</v>
      </c>
      <c r="F15" s="73">
        <f t="shared" si="0"/>
        <v>20914290</v>
      </c>
      <c r="G15" s="73">
        <f t="shared" si="0"/>
        <v>32828401</v>
      </c>
      <c r="H15" s="73">
        <f t="shared" si="0"/>
        <v>-3404357</v>
      </c>
      <c r="I15" s="73">
        <f t="shared" si="0"/>
        <v>-2523834</v>
      </c>
      <c r="J15" s="73">
        <f t="shared" si="0"/>
        <v>26900210</v>
      </c>
      <c r="K15" s="73">
        <f t="shared" si="0"/>
        <v>-2243150</v>
      </c>
      <c r="L15" s="73">
        <f t="shared" si="0"/>
        <v>-2112545</v>
      </c>
      <c r="M15" s="73">
        <f t="shared" si="0"/>
        <v>11971683</v>
      </c>
      <c r="N15" s="73">
        <f t="shared" si="0"/>
        <v>7615988</v>
      </c>
      <c r="O15" s="73">
        <f t="shared" si="0"/>
        <v>4149375</v>
      </c>
      <c r="P15" s="73">
        <f t="shared" si="0"/>
        <v>-3463246</v>
      </c>
      <c r="Q15" s="73">
        <f t="shared" si="0"/>
        <v>17543258</v>
      </c>
      <c r="R15" s="73">
        <f t="shared" si="0"/>
        <v>18229387</v>
      </c>
      <c r="S15" s="73">
        <f t="shared" si="0"/>
        <v>-2820615</v>
      </c>
      <c r="T15" s="73">
        <f t="shared" si="0"/>
        <v>-1759956</v>
      </c>
      <c r="U15" s="73">
        <f t="shared" si="0"/>
        <v>-5067317</v>
      </c>
      <c r="V15" s="73">
        <f t="shared" si="0"/>
        <v>-9647888</v>
      </c>
      <c r="W15" s="73">
        <f t="shared" si="0"/>
        <v>43097697</v>
      </c>
      <c r="X15" s="73">
        <f t="shared" si="0"/>
        <v>20914290</v>
      </c>
      <c r="Y15" s="73">
        <f t="shared" si="0"/>
        <v>22183407</v>
      </c>
      <c r="Z15" s="170">
        <f>+IF(X15&lt;&gt;0,+(Y15/X15)*100,0)</f>
        <v>106.06818113356944</v>
      </c>
      <c r="AA15" s="74">
        <f>SUM(AA6:AA14)</f>
        <v>20914290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-79272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-22170798</v>
      </c>
      <c r="D24" s="155"/>
      <c r="E24" s="59">
        <v>-23881452</v>
      </c>
      <c r="F24" s="60">
        <v>-2374992</v>
      </c>
      <c r="G24" s="60">
        <v>-3616124</v>
      </c>
      <c r="H24" s="60">
        <v>-883647</v>
      </c>
      <c r="I24" s="60">
        <v>-2055153</v>
      </c>
      <c r="J24" s="60">
        <v>-6554924</v>
      </c>
      <c r="K24" s="60">
        <v>-863926</v>
      </c>
      <c r="L24" s="60">
        <v>-2148000</v>
      </c>
      <c r="M24" s="60">
        <v>-1849567</v>
      </c>
      <c r="N24" s="60">
        <v>-4861493</v>
      </c>
      <c r="O24" s="60">
        <v>-1628178</v>
      </c>
      <c r="P24" s="60">
        <v>-996441</v>
      </c>
      <c r="Q24" s="60">
        <v>-2663561</v>
      </c>
      <c r="R24" s="60">
        <v>-5288180</v>
      </c>
      <c r="S24" s="60">
        <v>-1935293</v>
      </c>
      <c r="T24" s="60">
        <v>-713013</v>
      </c>
      <c r="U24" s="60">
        <v>-4244379</v>
      </c>
      <c r="V24" s="60">
        <v>-6892685</v>
      </c>
      <c r="W24" s="60">
        <v>-23597282</v>
      </c>
      <c r="X24" s="60">
        <v>-2374992</v>
      </c>
      <c r="Y24" s="60">
        <v>-21222290</v>
      </c>
      <c r="Z24" s="140">
        <v>893.57</v>
      </c>
      <c r="AA24" s="62">
        <v>-2374992</v>
      </c>
    </row>
    <row r="25" spans="1:27" ht="13.5">
      <c r="A25" s="250" t="s">
        <v>191</v>
      </c>
      <c r="B25" s="251"/>
      <c r="C25" s="168">
        <f aca="true" t="shared" si="1" ref="C25:Y25">SUM(C19:C24)</f>
        <v>-22250070</v>
      </c>
      <c r="D25" s="168">
        <f>SUM(D19:D24)</f>
        <v>0</v>
      </c>
      <c r="E25" s="72">
        <f t="shared" si="1"/>
        <v>-23881452</v>
      </c>
      <c r="F25" s="73">
        <f t="shared" si="1"/>
        <v>-2374992</v>
      </c>
      <c r="G25" s="73">
        <f t="shared" si="1"/>
        <v>-3616124</v>
      </c>
      <c r="H25" s="73">
        <f t="shared" si="1"/>
        <v>-883647</v>
      </c>
      <c r="I25" s="73">
        <f t="shared" si="1"/>
        <v>-2055153</v>
      </c>
      <c r="J25" s="73">
        <f t="shared" si="1"/>
        <v>-6554924</v>
      </c>
      <c r="K25" s="73">
        <f t="shared" si="1"/>
        <v>-863926</v>
      </c>
      <c r="L25" s="73">
        <f t="shared" si="1"/>
        <v>-2148000</v>
      </c>
      <c r="M25" s="73">
        <f t="shared" si="1"/>
        <v>-1849567</v>
      </c>
      <c r="N25" s="73">
        <f t="shared" si="1"/>
        <v>-4861493</v>
      </c>
      <c r="O25" s="73">
        <f t="shared" si="1"/>
        <v>-1628178</v>
      </c>
      <c r="P25" s="73">
        <f t="shared" si="1"/>
        <v>-996441</v>
      </c>
      <c r="Q25" s="73">
        <f t="shared" si="1"/>
        <v>-2663561</v>
      </c>
      <c r="R25" s="73">
        <f t="shared" si="1"/>
        <v>-5288180</v>
      </c>
      <c r="S25" s="73">
        <f t="shared" si="1"/>
        <v>-1935293</v>
      </c>
      <c r="T25" s="73">
        <f t="shared" si="1"/>
        <v>-713013</v>
      </c>
      <c r="U25" s="73">
        <f t="shared" si="1"/>
        <v>-4244379</v>
      </c>
      <c r="V25" s="73">
        <f t="shared" si="1"/>
        <v>-6892685</v>
      </c>
      <c r="W25" s="73">
        <f t="shared" si="1"/>
        <v>-23597282</v>
      </c>
      <c r="X25" s="73">
        <f t="shared" si="1"/>
        <v>-2374992</v>
      </c>
      <c r="Y25" s="73">
        <f t="shared" si="1"/>
        <v>-21222290</v>
      </c>
      <c r="Z25" s="170">
        <f>+IF(X25&lt;&gt;0,+(Y25/X25)*100,0)</f>
        <v>893.5731151936512</v>
      </c>
      <c r="AA25" s="74">
        <f>SUM(AA19:AA24)</f>
        <v>-2374992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141734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-1091018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-949284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14701504</v>
      </c>
      <c r="D36" s="153">
        <f>+D15+D25+D34</f>
        <v>0</v>
      </c>
      <c r="E36" s="99">
        <f t="shared" si="3"/>
        <v>-1287715</v>
      </c>
      <c r="F36" s="100">
        <f t="shared" si="3"/>
        <v>18539298</v>
      </c>
      <c r="G36" s="100">
        <f t="shared" si="3"/>
        <v>29212277</v>
      </c>
      <c r="H36" s="100">
        <f t="shared" si="3"/>
        <v>-4288004</v>
      </c>
      <c r="I36" s="100">
        <f t="shared" si="3"/>
        <v>-4578987</v>
      </c>
      <c r="J36" s="100">
        <f t="shared" si="3"/>
        <v>20345286</v>
      </c>
      <c r="K36" s="100">
        <f t="shared" si="3"/>
        <v>-3107076</v>
      </c>
      <c r="L36" s="100">
        <f t="shared" si="3"/>
        <v>-4260545</v>
      </c>
      <c r="M36" s="100">
        <f t="shared" si="3"/>
        <v>10122116</v>
      </c>
      <c r="N36" s="100">
        <f t="shared" si="3"/>
        <v>2754495</v>
      </c>
      <c r="O36" s="100">
        <f t="shared" si="3"/>
        <v>2521197</v>
      </c>
      <c r="P36" s="100">
        <f t="shared" si="3"/>
        <v>-4459687</v>
      </c>
      <c r="Q36" s="100">
        <f t="shared" si="3"/>
        <v>14879697</v>
      </c>
      <c r="R36" s="100">
        <f t="shared" si="3"/>
        <v>12941207</v>
      </c>
      <c r="S36" s="100">
        <f t="shared" si="3"/>
        <v>-4755908</v>
      </c>
      <c r="T36" s="100">
        <f t="shared" si="3"/>
        <v>-2472969</v>
      </c>
      <c r="U36" s="100">
        <f t="shared" si="3"/>
        <v>-9311696</v>
      </c>
      <c r="V36" s="100">
        <f t="shared" si="3"/>
        <v>-16540573</v>
      </c>
      <c r="W36" s="100">
        <f t="shared" si="3"/>
        <v>19500415</v>
      </c>
      <c r="X36" s="100">
        <f t="shared" si="3"/>
        <v>18539298</v>
      </c>
      <c r="Y36" s="100">
        <f t="shared" si="3"/>
        <v>961117</v>
      </c>
      <c r="Z36" s="137">
        <f>+IF(X36&lt;&gt;0,+(Y36/X36)*100,0)</f>
        <v>5.184214634232644</v>
      </c>
      <c r="AA36" s="102">
        <f>+AA15+AA25+AA34</f>
        <v>18539298</v>
      </c>
    </row>
    <row r="37" spans="1:27" ht="13.5">
      <c r="A37" s="249" t="s">
        <v>199</v>
      </c>
      <c r="B37" s="182"/>
      <c r="C37" s="153">
        <v>5950119</v>
      </c>
      <c r="D37" s="153"/>
      <c r="E37" s="99">
        <v>2900000</v>
      </c>
      <c r="F37" s="100">
        <v>36481000</v>
      </c>
      <c r="G37" s="100">
        <v>7800000</v>
      </c>
      <c r="H37" s="100">
        <v>37012277</v>
      </c>
      <c r="I37" s="100">
        <v>32724273</v>
      </c>
      <c r="J37" s="100">
        <v>7800000</v>
      </c>
      <c r="K37" s="100">
        <v>28145286</v>
      </c>
      <c r="L37" s="100">
        <v>25038210</v>
      </c>
      <c r="M37" s="100">
        <v>20777665</v>
      </c>
      <c r="N37" s="100">
        <v>28145286</v>
      </c>
      <c r="O37" s="100">
        <v>30899781</v>
      </c>
      <c r="P37" s="100">
        <v>33420978</v>
      </c>
      <c r="Q37" s="100">
        <v>28961291</v>
      </c>
      <c r="R37" s="100">
        <v>30899781</v>
      </c>
      <c r="S37" s="100">
        <v>43840988</v>
      </c>
      <c r="T37" s="100">
        <v>39085080</v>
      </c>
      <c r="U37" s="100">
        <v>36612111</v>
      </c>
      <c r="V37" s="100">
        <v>43840988</v>
      </c>
      <c r="W37" s="100">
        <v>7800000</v>
      </c>
      <c r="X37" s="100">
        <v>36481000</v>
      </c>
      <c r="Y37" s="100">
        <v>-28681000</v>
      </c>
      <c r="Z37" s="137">
        <v>-78.62</v>
      </c>
      <c r="AA37" s="102">
        <v>36481000</v>
      </c>
    </row>
    <row r="38" spans="1:27" ht="13.5">
      <c r="A38" s="269" t="s">
        <v>200</v>
      </c>
      <c r="B38" s="256"/>
      <c r="C38" s="257">
        <v>20651623</v>
      </c>
      <c r="D38" s="257"/>
      <c r="E38" s="258">
        <v>1612285</v>
      </c>
      <c r="F38" s="259">
        <v>55020298</v>
      </c>
      <c r="G38" s="259">
        <v>37012277</v>
      </c>
      <c r="H38" s="259">
        <v>32724273</v>
      </c>
      <c r="I38" s="259">
        <v>28145286</v>
      </c>
      <c r="J38" s="259">
        <v>28145286</v>
      </c>
      <c r="K38" s="259">
        <v>25038210</v>
      </c>
      <c r="L38" s="259">
        <v>20777665</v>
      </c>
      <c r="M38" s="259">
        <v>30899781</v>
      </c>
      <c r="N38" s="259">
        <v>30899781</v>
      </c>
      <c r="O38" s="259">
        <v>33420978</v>
      </c>
      <c r="P38" s="259">
        <v>28961291</v>
      </c>
      <c r="Q38" s="259">
        <v>43840988</v>
      </c>
      <c r="R38" s="259">
        <v>33420978</v>
      </c>
      <c r="S38" s="259">
        <v>39085080</v>
      </c>
      <c r="T38" s="259">
        <v>36612111</v>
      </c>
      <c r="U38" s="259">
        <v>27300415</v>
      </c>
      <c r="V38" s="259">
        <v>27300415</v>
      </c>
      <c r="W38" s="259">
        <v>27300415</v>
      </c>
      <c r="X38" s="259">
        <v>55020298</v>
      </c>
      <c r="Y38" s="259">
        <v>-27719883</v>
      </c>
      <c r="Z38" s="260">
        <v>-50.38</v>
      </c>
      <c r="AA38" s="261">
        <v>55020298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24258207</v>
      </c>
      <c r="D5" s="200">
        <f t="shared" si="0"/>
        <v>0</v>
      </c>
      <c r="E5" s="106">
        <f t="shared" si="0"/>
        <v>23881450</v>
      </c>
      <c r="F5" s="106">
        <f t="shared" si="0"/>
        <v>25544600</v>
      </c>
      <c r="G5" s="106">
        <f t="shared" si="0"/>
        <v>3616124</v>
      </c>
      <c r="H5" s="106">
        <f t="shared" si="0"/>
        <v>883647</v>
      </c>
      <c r="I5" s="106">
        <f t="shared" si="0"/>
        <v>2055153</v>
      </c>
      <c r="J5" s="106">
        <f t="shared" si="0"/>
        <v>6554924</v>
      </c>
      <c r="K5" s="106">
        <f t="shared" si="0"/>
        <v>863926</v>
      </c>
      <c r="L5" s="106">
        <f t="shared" si="0"/>
        <v>2147596</v>
      </c>
      <c r="M5" s="106">
        <f t="shared" si="0"/>
        <v>1849567</v>
      </c>
      <c r="N5" s="106">
        <f t="shared" si="0"/>
        <v>4861089</v>
      </c>
      <c r="O5" s="106">
        <f t="shared" si="0"/>
        <v>1628178</v>
      </c>
      <c r="P5" s="106">
        <f t="shared" si="0"/>
        <v>996441</v>
      </c>
      <c r="Q5" s="106">
        <f t="shared" si="0"/>
        <v>2663561</v>
      </c>
      <c r="R5" s="106">
        <f t="shared" si="0"/>
        <v>5288180</v>
      </c>
      <c r="S5" s="106">
        <f t="shared" si="0"/>
        <v>1935293</v>
      </c>
      <c r="T5" s="106">
        <f t="shared" si="0"/>
        <v>713013</v>
      </c>
      <c r="U5" s="106">
        <f t="shared" si="0"/>
        <v>4244379</v>
      </c>
      <c r="V5" s="106">
        <f t="shared" si="0"/>
        <v>6892685</v>
      </c>
      <c r="W5" s="106">
        <f t="shared" si="0"/>
        <v>23596878</v>
      </c>
      <c r="X5" s="106">
        <f t="shared" si="0"/>
        <v>25544600</v>
      </c>
      <c r="Y5" s="106">
        <f t="shared" si="0"/>
        <v>-1947722</v>
      </c>
      <c r="Z5" s="201">
        <f>+IF(X5&lt;&gt;0,+(Y5/X5)*100,0)</f>
        <v>-7.624789583708494</v>
      </c>
      <c r="AA5" s="199">
        <f>SUM(AA11:AA18)</f>
        <v>25544600</v>
      </c>
    </row>
    <row r="6" spans="1:27" ht="13.5">
      <c r="A6" s="291" t="s">
        <v>204</v>
      </c>
      <c r="B6" s="142"/>
      <c r="C6" s="62">
        <v>8586265</v>
      </c>
      <c r="D6" s="156"/>
      <c r="E6" s="60">
        <v>9010585</v>
      </c>
      <c r="F6" s="60">
        <v>9010000</v>
      </c>
      <c r="G6" s="60">
        <v>1374398</v>
      </c>
      <c r="H6" s="60">
        <v>7895</v>
      </c>
      <c r="I6" s="60">
        <v>345591</v>
      </c>
      <c r="J6" s="60">
        <v>1727884</v>
      </c>
      <c r="K6" s="60">
        <v>861056</v>
      </c>
      <c r="L6" s="60">
        <v>884533</v>
      </c>
      <c r="M6" s="60">
        <v>607414</v>
      </c>
      <c r="N6" s="60">
        <v>2353003</v>
      </c>
      <c r="O6" s="60">
        <v>176998</v>
      </c>
      <c r="P6" s="60">
        <v>513226</v>
      </c>
      <c r="Q6" s="60">
        <v>863527</v>
      </c>
      <c r="R6" s="60">
        <v>1553751</v>
      </c>
      <c r="S6" s="60">
        <v>452367</v>
      </c>
      <c r="T6" s="60"/>
      <c r="U6" s="60">
        <v>2371377</v>
      </c>
      <c r="V6" s="60">
        <v>2823744</v>
      </c>
      <c r="W6" s="60">
        <v>8458382</v>
      </c>
      <c r="X6" s="60">
        <v>9010000</v>
      </c>
      <c r="Y6" s="60">
        <v>-551618</v>
      </c>
      <c r="Z6" s="140">
        <v>-6.12</v>
      </c>
      <c r="AA6" s="155">
        <v>9010000</v>
      </c>
    </row>
    <row r="7" spans="1:27" ht="13.5">
      <c r="A7" s="291" t="s">
        <v>205</v>
      </c>
      <c r="B7" s="142"/>
      <c r="C7" s="62">
        <v>594000</v>
      </c>
      <c r="D7" s="156"/>
      <c r="E7" s="60">
        <v>151600</v>
      </c>
      <c r="F7" s="60">
        <v>151600</v>
      </c>
      <c r="G7" s="60"/>
      <c r="H7" s="60">
        <v>52810</v>
      </c>
      <c r="I7" s="60"/>
      <c r="J7" s="60">
        <v>52810</v>
      </c>
      <c r="K7" s="60"/>
      <c r="L7" s="60"/>
      <c r="M7" s="60"/>
      <c r="N7" s="60"/>
      <c r="O7" s="60"/>
      <c r="P7" s="60">
        <v>30016</v>
      </c>
      <c r="Q7" s="60">
        <v>66667</v>
      </c>
      <c r="R7" s="60">
        <v>96683</v>
      </c>
      <c r="S7" s="60"/>
      <c r="T7" s="60"/>
      <c r="U7" s="60">
        <v>44076</v>
      </c>
      <c r="V7" s="60">
        <v>44076</v>
      </c>
      <c r="W7" s="60">
        <v>193569</v>
      </c>
      <c r="X7" s="60">
        <v>151600</v>
      </c>
      <c r="Y7" s="60">
        <v>41969</v>
      </c>
      <c r="Z7" s="140">
        <v>27.68</v>
      </c>
      <c r="AA7" s="155">
        <v>151600</v>
      </c>
    </row>
    <row r="8" spans="1:27" ht="13.5">
      <c r="A8" s="291" t="s">
        <v>206</v>
      </c>
      <c r="B8" s="142"/>
      <c r="C8" s="62">
        <v>10291031</v>
      </c>
      <c r="D8" s="156"/>
      <c r="E8" s="60">
        <v>434775</v>
      </c>
      <c r="F8" s="60">
        <v>1896000</v>
      </c>
      <c r="G8" s="60"/>
      <c r="H8" s="60"/>
      <c r="I8" s="60">
        <v>562319</v>
      </c>
      <c r="J8" s="60">
        <v>562319</v>
      </c>
      <c r="K8" s="60"/>
      <c r="L8" s="60"/>
      <c r="M8" s="60"/>
      <c r="N8" s="60"/>
      <c r="O8" s="60"/>
      <c r="P8" s="60"/>
      <c r="Q8" s="60">
        <v>24800</v>
      </c>
      <c r="R8" s="60">
        <v>24800</v>
      </c>
      <c r="S8" s="60"/>
      <c r="T8" s="60"/>
      <c r="U8" s="60">
        <v>124844</v>
      </c>
      <c r="V8" s="60">
        <v>124844</v>
      </c>
      <c r="W8" s="60">
        <v>711963</v>
      </c>
      <c r="X8" s="60">
        <v>1896000</v>
      </c>
      <c r="Y8" s="60">
        <v>-1184037</v>
      </c>
      <c r="Z8" s="140">
        <v>-62.45</v>
      </c>
      <c r="AA8" s="155">
        <v>1896000</v>
      </c>
    </row>
    <row r="9" spans="1:27" ht="13.5">
      <c r="A9" s="291" t="s">
        <v>207</v>
      </c>
      <c r="B9" s="142"/>
      <c r="C9" s="62">
        <v>516570</v>
      </c>
      <c r="D9" s="156"/>
      <c r="E9" s="60">
        <v>263000</v>
      </c>
      <c r="F9" s="60">
        <v>263000</v>
      </c>
      <c r="G9" s="60"/>
      <c r="H9" s="60"/>
      <c r="I9" s="60"/>
      <c r="J9" s="60"/>
      <c r="K9" s="60"/>
      <c r="L9" s="60"/>
      <c r="M9" s="60"/>
      <c r="N9" s="60"/>
      <c r="O9" s="60"/>
      <c r="P9" s="60">
        <v>179701</v>
      </c>
      <c r="Q9" s="60"/>
      <c r="R9" s="60">
        <v>179701</v>
      </c>
      <c r="S9" s="60"/>
      <c r="T9" s="60"/>
      <c r="U9" s="60"/>
      <c r="V9" s="60"/>
      <c r="W9" s="60">
        <v>179701</v>
      </c>
      <c r="X9" s="60">
        <v>263000</v>
      </c>
      <c r="Y9" s="60">
        <v>-83299</v>
      </c>
      <c r="Z9" s="140">
        <v>-31.67</v>
      </c>
      <c r="AA9" s="155">
        <v>263000</v>
      </c>
    </row>
    <row r="10" spans="1:27" ht="13.5">
      <c r="A10" s="291" t="s">
        <v>208</v>
      </c>
      <c r="B10" s="142"/>
      <c r="C10" s="62">
        <v>820852</v>
      </c>
      <c r="D10" s="156"/>
      <c r="E10" s="60">
        <v>1643000</v>
      </c>
      <c r="F10" s="60">
        <v>1433000</v>
      </c>
      <c r="G10" s="60"/>
      <c r="H10" s="60"/>
      <c r="I10" s="60">
        <v>364142</v>
      </c>
      <c r="J10" s="60">
        <v>364142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>
        <v>122440</v>
      </c>
      <c r="V10" s="60">
        <v>122440</v>
      </c>
      <c r="W10" s="60">
        <v>486582</v>
      </c>
      <c r="X10" s="60">
        <v>1433000</v>
      </c>
      <c r="Y10" s="60">
        <v>-946418</v>
      </c>
      <c r="Z10" s="140">
        <v>-66.04</v>
      </c>
      <c r="AA10" s="155">
        <v>1433000</v>
      </c>
    </row>
    <row r="11" spans="1:27" ht="13.5">
      <c r="A11" s="292" t="s">
        <v>209</v>
      </c>
      <c r="B11" s="142"/>
      <c r="C11" s="293">
        <f aca="true" t="shared" si="1" ref="C11:Y11">SUM(C6:C10)</f>
        <v>20808718</v>
      </c>
      <c r="D11" s="294">
        <f t="shared" si="1"/>
        <v>0</v>
      </c>
      <c r="E11" s="295">
        <f t="shared" si="1"/>
        <v>11502960</v>
      </c>
      <c r="F11" s="295">
        <f t="shared" si="1"/>
        <v>12753600</v>
      </c>
      <c r="G11" s="295">
        <f t="shared" si="1"/>
        <v>1374398</v>
      </c>
      <c r="H11" s="295">
        <f t="shared" si="1"/>
        <v>60705</v>
      </c>
      <c r="I11" s="295">
        <f t="shared" si="1"/>
        <v>1272052</v>
      </c>
      <c r="J11" s="295">
        <f t="shared" si="1"/>
        <v>2707155</v>
      </c>
      <c r="K11" s="295">
        <f t="shared" si="1"/>
        <v>861056</v>
      </c>
      <c r="L11" s="295">
        <f t="shared" si="1"/>
        <v>884533</v>
      </c>
      <c r="M11" s="295">
        <f t="shared" si="1"/>
        <v>607414</v>
      </c>
      <c r="N11" s="295">
        <f t="shared" si="1"/>
        <v>2353003</v>
      </c>
      <c r="O11" s="295">
        <f t="shared" si="1"/>
        <v>176998</v>
      </c>
      <c r="P11" s="295">
        <f t="shared" si="1"/>
        <v>722943</v>
      </c>
      <c r="Q11" s="295">
        <f t="shared" si="1"/>
        <v>954994</v>
      </c>
      <c r="R11" s="295">
        <f t="shared" si="1"/>
        <v>1854935</v>
      </c>
      <c r="S11" s="295">
        <f t="shared" si="1"/>
        <v>452367</v>
      </c>
      <c r="T11" s="295">
        <f t="shared" si="1"/>
        <v>0</v>
      </c>
      <c r="U11" s="295">
        <f t="shared" si="1"/>
        <v>2662737</v>
      </c>
      <c r="V11" s="295">
        <f t="shared" si="1"/>
        <v>3115104</v>
      </c>
      <c r="W11" s="295">
        <f t="shared" si="1"/>
        <v>10030197</v>
      </c>
      <c r="X11" s="295">
        <f t="shared" si="1"/>
        <v>12753600</v>
      </c>
      <c r="Y11" s="295">
        <f t="shared" si="1"/>
        <v>-2723403</v>
      </c>
      <c r="Z11" s="296">
        <f>+IF(X11&lt;&gt;0,+(Y11/X11)*100,0)</f>
        <v>-21.35399416635303</v>
      </c>
      <c r="AA11" s="297">
        <f>SUM(AA6:AA10)</f>
        <v>12753600</v>
      </c>
    </row>
    <row r="12" spans="1:27" ht="13.5">
      <c r="A12" s="298" t="s">
        <v>210</v>
      </c>
      <c r="B12" s="136"/>
      <c r="C12" s="62"/>
      <c r="D12" s="156"/>
      <c r="E12" s="60">
        <v>12125315</v>
      </c>
      <c r="F12" s="60">
        <v>12125000</v>
      </c>
      <c r="G12" s="60">
        <v>2240927</v>
      </c>
      <c r="H12" s="60">
        <v>822942</v>
      </c>
      <c r="I12" s="60">
        <v>717233</v>
      </c>
      <c r="J12" s="60">
        <v>3781102</v>
      </c>
      <c r="K12" s="60"/>
      <c r="L12" s="60">
        <v>946623</v>
      </c>
      <c r="M12" s="60">
        <v>613407</v>
      </c>
      <c r="N12" s="60">
        <v>1560030</v>
      </c>
      <c r="O12" s="60">
        <v>1451180</v>
      </c>
      <c r="P12" s="60">
        <v>235269</v>
      </c>
      <c r="Q12" s="60">
        <v>1708567</v>
      </c>
      <c r="R12" s="60">
        <v>3395016</v>
      </c>
      <c r="S12" s="60">
        <v>1456895</v>
      </c>
      <c r="T12" s="60">
        <v>562285</v>
      </c>
      <c r="U12" s="60">
        <v>1437392</v>
      </c>
      <c r="V12" s="60">
        <v>3456572</v>
      </c>
      <c r="W12" s="60">
        <v>12192720</v>
      </c>
      <c r="X12" s="60">
        <v>12125000</v>
      </c>
      <c r="Y12" s="60">
        <v>67720</v>
      </c>
      <c r="Z12" s="140">
        <v>0.56</v>
      </c>
      <c r="AA12" s="155">
        <v>12125000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3203131</v>
      </c>
      <c r="D15" s="156"/>
      <c r="E15" s="60">
        <v>253175</v>
      </c>
      <c r="F15" s="60">
        <v>666000</v>
      </c>
      <c r="G15" s="60">
        <v>799</v>
      </c>
      <c r="H15" s="60"/>
      <c r="I15" s="60">
        <v>65868</v>
      </c>
      <c r="J15" s="60">
        <v>66667</v>
      </c>
      <c r="K15" s="60">
        <v>2870</v>
      </c>
      <c r="L15" s="60">
        <v>316440</v>
      </c>
      <c r="M15" s="60">
        <v>628746</v>
      </c>
      <c r="N15" s="60">
        <v>948056</v>
      </c>
      <c r="O15" s="60"/>
      <c r="P15" s="60">
        <v>38229</v>
      </c>
      <c r="Q15" s="60"/>
      <c r="R15" s="60">
        <v>38229</v>
      </c>
      <c r="S15" s="60">
        <v>26031</v>
      </c>
      <c r="T15" s="60">
        <v>150728</v>
      </c>
      <c r="U15" s="60">
        <v>144250</v>
      </c>
      <c r="V15" s="60">
        <v>321009</v>
      </c>
      <c r="W15" s="60">
        <v>1373961</v>
      </c>
      <c r="X15" s="60">
        <v>666000</v>
      </c>
      <c r="Y15" s="60">
        <v>707961</v>
      </c>
      <c r="Z15" s="140">
        <v>106.3</v>
      </c>
      <c r="AA15" s="155">
        <v>666000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246358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8586265</v>
      </c>
      <c r="D36" s="156">
        <f t="shared" si="4"/>
        <v>0</v>
      </c>
      <c r="E36" s="60">
        <f t="shared" si="4"/>
        <v>9010585</v>
      </c>
      <c r="F36" s="60">
        <f t="shared" si="4"/>
        <v>9010000</v>
      </c>
      <c r="G36" s="60">
        <f t="shared" si="4"/>
        <v>1374398</v>
      </c>
      <c r="H36" s="60">
        <f t="shared" si="4"/>
        <v>7895</v>
      </c>
      <c r="I36" s="60">
        <f t="shared" si="4"/>
        <v>345591</v>
      </c>
      <c r="J36" s="60">
        <f t="shared" si="4"/>
        <v>1727884</v>
      </c>
      <c r="K36" s="60">
        <f t="shared" si="4"/>
        <v>861056</v>
      </c>
      <c r="L36" s="60">
        <f t="shared" si="4"/>
        <v>884533</v>
      </c>
      <c r="M36" s="60">
        <f t="shared" si="4"/>
        <v>607414</v>
      </c>
      <c r="N36" s="60">
        <f t="shared" si="4"/>
        <v>2353003</v>
      </c>
      <c r="O36" s="60">
        <f t="shared" si="4"/>
        <v>176998</v>
      </c>
      <c r="P36" s="60">
        <f t="shared" si="4"/>
        <v>513226</v>
      </c>
      <c r="Q36" s="60">
        <f t="shared" si="4"/>
        <v>863527</v>
      </c>
      <c r="R36" s="60">
        <f t="shared" si="4"/>
        <v>1553751</v>
      </c>
      <c r="S36" s="60">
        <f t="shared" si="4"/>
        <v>452367</v>
      </c>
      <c r="T36" s="60">
        <f t="shared" si="4"/>
        <v>0</v>
      </c>
      <c r="U36" s="60">
        <f t="shared" si="4"/>
        <v>2371377</v>
      </c>
      <c r="V36" s="60">
        <f t="shared" si="4"/>
        <v>2823744</v>
      </c>
      <c r="W36" s="60">
        <f t="shared" si="4"/>
        <v>8458382</v>
      </c>
      <c r="X36" s="60">
        <f t="shared" si="4"/>
        <v>9010000</v>
      </c>
      <c r="Y36" s="60">
        <f t="shared" si="4"/>
        <v>-551618</v>
      </c>
      <c r="Z36" s="140">
        <f aca="true" t="shared" si="5" ref="Z36:Z49">+IF(X36&lt;&gt;0,+(Y36/X36)*100,0)</f>
        <v>-6.122286348501665</v>
      </c>
      <c r="AA36" s="155">
        <f>AA6+AA21</f>
        <v>9010000</v>
      </c>
    </row>
    <row r="37" spans="1:27" ht="13.5">
      <c r="A37" s="291" t="s">
        <v>205</v>
      </c>
      <c r="B37" s="142"/>
      <c r="C37" s="62">
        <f t="shared" si="4"/>
        <v>594000</v>
      </c>
      <c r="D37" s="156">
        <f t="shared" si="4"/>
        <v>0</v>
      </c>
      <c r="E37" s="60">
        <f t="shared" si="4"/>
        <v>151600</v>
      </c>
      <c r="F37" s="60">
        <f t="shared" si="4"/>
        <v>151600</v>
      </c>
      <c r="G37" s="60">
        <f t="shared" si="4"/>
        <v>0</v>
      </c>
      <c r="H37" s="60">
        <f t="shared" si="4"/>
        <v>52810</v>
      </c>
      <c r="I37" s="60">
        <f t="shared" si="4"/>
        <v>0</v>
      </c>
      <c r="J37" s="60">
        <f t="shared" si="4"/>
        <v>52810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30016</v>
      </c>
      <c r="Q37" s="60">
        <f t="shared" si="4"/>
        <v>66667</v>
      </c>
      <c r="R37" s="60">
        <f t="shared" si="4"/>
        <v>96683</v>
      </c>
      <c r="S37" s="60">
        <f t="shared" si="4"/>
        <v>0</v>
      </c>
      <c r="T37" s="60">
        <f t="shared" si="4"/>
        <v>0</v>
      </c>
      <c r="U37" s="60">
        <f t="shared" si="4"/>
        <v>44076</v>
      </c>
      <c r="V37" s="60">
        <f t="shared" si="4"/>
        <v>44076</v>
      </c>
      <c r="W37" s="60">
        <f t="shared" si="4"/>
        <v>193569</v>
      </c>
      <c r="X37" s="60">
        <f t="shared" si="4"/>
        <v>151600</v>
      </c>
      <c r="Y37" s="60">
        <f t="shared" si="4"/>
        <v>41969</v>
      </c>
      <c r="Z37" s="140">
        <f t="shared" si="5"/>
        <v>27.684036939313984</v>
      </c>
      <c r="AA37" s="155">
        <f>AA7+AA22</f>
        <v>151600</v>
      </c>
    </row>
    <row r="38" spans="1:27" ht="13.5">
      <c r="A38" s="291" t="s">
        <v>206</v>
      </c>
      <c r="B38" s="142"/>
      <c r="C38" s="62">
        <f t="shared" si="4"/>
        <v>10291031</v>
      </c>
      <c r="D38" s="156">
        <f t="shared" si="4"/>
        <v>0</v>
      </c>
      <c r="E38" s="60">
        <f t="shared" si="4"/>
        <v>434775</v>
      </c>
      <c r="F38" s="60">
        <f t="shared" si="4"/>
        <v>1896000</v>
      </c>
      <c r="G38" s="60">
        <f t="shared" si="4"/>
        <v>0</v>
      </c>
      <c r="H38" s="60">
        <f t="shared" si="4"/>
        <v>0</v>
      </c>
      <c r="I38" s="60">
        <f t="shared" si="4"/>
        <v>562319</v>
      </c>
      <c r="J38" s="60">
        <f t="shared" si="4"/>
        <v>562319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24800</v>
      </c>
      <c r="R38" s="60">
        <f t="shared" si="4"/>
        <v>24800</v>
      </c>
      <c r="S38" s="60">
        <f t="shared" si="4"/>
        <v>0</v>
      </c>
      <c r="T38" s="60">
        <f t="shared" si="4"/>
        <v>0</v>
      </c>
      <c r="U38" s="60">
        <f t="shared" si="4"/>
        <v>124844</v>
      </c>
      <c r="V38" s="60">
        <f t="shared" si="4"/>
        <v>124844</v>
      </c>
      <c r="W38" s="60">
        <f t="shared" si="4"/>
        <v>711963</v>
      </c>
      <c r="X38" s="60">
        <f t="shared" si="4"/>
        <v>1896000</v>
      </c>
      <c r="Y38" s="60">
        <f t="shared" si="4"/>
        <v>-1184037</v>
      </c>
      <c r="Z38" s="140">
        <f t="shared" si="5"/>
        <v>-62.4492088607595</v>
      </c>
      <c r="AA38" s="155">
        <f>AA8+AA23</f>
        <v>1896000</v>
      </c>
    </row>
    <row r="39" spans="1:27" ht="13.5">
      <c r="A39" s="291" t="s">
        <v>207</v>
      </c>
      <c r="B39" s="142"/>
      <c r="C39" s="62">
        <f t="shared" si="4"/>
        <v>516570</v>
      </c>
      <c r="D39" s="156">
        <f t="shared" si="4"/>
        <v>0</v>
      </c>
      <c r="E39" s="60">
        <f t="shared" si="4"/>
        <v>263000</v>
      </c>
      <c r="F39" s="60">
        <f t="shared" si="4"/>
        <v>263000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179701</v>
      </c>
      <c r="Q39" s="60">
        <f t="shared" si="4"/>
        <v>0</v>
      </c>
      <c r="R39" s="60">
        <f t="shared" si="4"/>
        <v>179701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179701</v>
      </c>
      <c r="X39" s="60">
        <f t="shared" si="4"/>
        <v>263000</v>
      </c>
      <c r="Y39" s="60">
        <f t="shared" si="4"/>
        <v>-83299</v>
      </c>
      <c r="Z39" s="140">
        <f t="shared" si="5"/>
        <v>-31.672623574144488</v>
      </c>
      <c r="AA39" s="155">
        <f>AA9+AA24</f>
        <v>263000</v>
      </c>
    </row>
    <row r="40" spans="1:27" ht="13.5">
      <c r="A40" s="291" t="s">
        <v>208</v>
      </c>
      <c r="B40" s="142"/>
      <c r="C40" s="62">
        <f t="shared" si="4"/>
        <v>820852</v>
      </c>
      <c r="D40" s="156">
        <f t="shared" si="4"/>
        <v>0</v>
      </c>
      <c r="E40" s="60">
        <f t="shared" si="4"/>
        <v>1643000</v>
      </c>
      <c r="F40" s="60">
        <f t="shared" si="4"/>
        <v>1433000</v>
      </c>
      <c r="G40" s="60">
        <f t="shared" si="4"/>
        <v>0</v>
      </c>
      <c r="H40" s="60">
        <f t="shared" si="4"/>
        <v>0</v>
      </c>
      <c r="I40" s="60">
        <f t="shared" si="4"/>
        <v>364142</v>
      </c>
      <c r="J40" s="60">
        <f t="shared" si="4"/>
        <v>364142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122440</v>
      </c>
      <c r="V40" s="60">
        <f t="shared" si="4"/>
        <v>122440</v>
      </c>
      <c r="W40" s="60">
        <f t="shared" si="4"/>
        <v>486582</v>
      </c>
      <c r="X40" s="60">
        <f t="shared" si="4"/>
        <v>1433000</v>
      </c>
      <c r="Y40" s="60">
        <f t="shared" si="4"/>
        <v>-946418</v>
      </c>
      <c r="Z40" s="140">
        <f t="shared" si="5"/>
        <v>-66.04452198185624</v>
      </c>
      <c r="AA40" s="155">
        <f>AA10+AA25</f>
        <v>1433000</v>
      </c>
    </row>
    <row r="41" spans="1:27" ht="13.5">
      <c r="A41" s="292" t="s">
        <v>209</v>
      </c>
      <c r="B41" s="142"/>
      <c r="C41" s="293">
        <f aca="true" t="shared" si="6" ref="C41:Y41">SUM(C36:C40)</f>
        <v>20808718</v>
      </c>
      <c r="D41" s="294">
        <f t="shared" si="6"/>
        <v>0</v>
      </c>
      <c r="E41" s="295">
        <f t="shared" si="6"/>
        <v>11502960</v>
      </c>
      <c r="F41" s="295">
        <f t="shared" si="6"/>
        <v>12753600</v>
      </c>
      <c r="G41" s="295">
        <f t="shared" si="6"/>
        <v>1374398</v>
      </c>
      <c r="H41" s="295">
        <f t="shared" si="6"/>
        <v>60705</v>
      </c>
      <c r="I41" s="295">
        <f t="shared" si="6"/>
        <v>1272052</v>
      </c>
      <c r="J41" s="295">
        <f t="shared" si="6"/>
        <v>2707155</v>
      </c>
      <c r="K41" s="295">
        <f t="shared" si="6"/>
        <v>861056</v>
      </c>
      <c r="L41" s="295">
        <f t="shared" si="6"/>
        <v>884533</v>
      </c>
      <c r="M41" s="295">
        <f t="shared" si="6"/>
        <v>607414</v>
      </c>
      <c r="N41" s="295">
        <f t="shared" si="6"/>
        <v>2353003</v>
      </c>
      <c r="O41" s="295">
        <f t="shared" si="6"/>
        <v>176998</v>
      </c>
      <c r="P41" s="295">
        <f t="shared" si="6"/>
        <v>722943</v>
      </c>
      <c r="Q41" s="295">
        <f t="shared" si="6"/>
        <v>954994</v>
      </c>
      <c r="R41" s="295">
        <f t="shared" si="6"/>
        <v>1854935</v>
      </c>
      <c r="S41" s="295">
        <f t="shared" si="6"/>
        <v>452367</v>
      </c>
      <c r="T41" s="295">
        <f t="shared" si="6"/>
        <v>0</v>
      </c>
      <c r="U41" s="295">
        <f t="shared" si="6"/>
        <v>2662737</v>
      </c>
      <c r="V41" s="295">
        <f t="shared" si="6"/>
        <v>3115104</v>
      </c>
      <c r="W41" s="295">
        <f t="shared" si="6"/>
        <v>10030197</v>
      </c>
      <c r="X41" s="295">
        <f t="shared" si="6"/>
        <v>12753600</v>
      </c>
      <c r="Y41" s="295">
        <f t="shared" si="6"/>
        <v>-2723403</v>
      </c>
      <c r="Z41" s="296">
        <f t="shared" si="5"/>
        <v>-21.35399416635303</v>
      </c>
      <c r="AA41" s="297">
        <f>SUM(AA36:AA40)</f>
        <v>12753600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12125315</v>
      </c>
      <c r="F42" s="54">
        <f t="shared" si="7"/>
        <v>12125000</v>
      </c>
      <c r="G42" s="54">
        <f t="shared" si="7"/>
        <v>2240927</v>
      </c>
      <c r="H42" s="54">
        <f t="shared" si="7"/>
        <v>822942</v>
      </c>
      <c r="I42" s="54">
        <f t="shared" si="7"/>
        <v>717233</v>
      </c>
      <c r="J42" s="54">
        <f t="shared" si="7"/>
        <v>3781102</v>
      </c>
      <c r="K42" s="54">
        <f t="shared" si="7"/>
        <v>0</v>
      </c>
      <c r="L42" s="54">
        <f t="shared" si="7"/>
        <v>946623</v>
      </c>
      <c r="M42" s="54">
        <f t="shared" si="7"/>
        <v>613407</v>
      </c>
      <c r="N42" s="54">
        <f t="shared" si="7"/>
        <v>1560030</v>
      </c>
      <c r="O42" s="54">
        <f t="shared" si="7"/>
        <v>1451180</v>
      </c>
      <c r="P42" s="54">
        <f t="shared" si="7"/>
        <v>235269</v>
      </c>
      <c r="Q42" s="54">
        <f t="shared" si="7"/>
        <v>1708567</v>
      </c>
      <c r="R42" s="54">
        <f t="shared" si="7"/>
        <v>3395016</v>
      </c>
      <c r="S42" s="54">
        <f t="shared" si="7"/>
        <v>1456895</v>
      </c>
      <c r="T42" s="54">
        <f t="shared" si="7"/>
        <v>562285</v>
      </c>
      <c r="U42" s="54">
        <f t="shared" si="7"/>
        <v>1437392</v>
      </c>
      <c r="V42" s="54">
        <f t="shared" si="7"/>
        <v>3456572</v>
      </c>
      <c r="W42" s="54">
        <f t="shared" si="7"/>
        <v>12192720</v>
      </c>
      <c r="X42" s="54">
        <f t="shared" si="7"/>
        <v>12125000</v>
      </c>
      <c r="Y42" s="54">
        <f t="shared" si="7"/>
        <v>67720</v>
      </c>
      <c r="Z42" s="184">
        <f t="shared" si="5"/>
        <v>0.5585154639175258</v>
      </c>
      <c r="AA42" s="130">
        <f aca="true" t="shared" si="8" ref="AA42:AA48">AA12+AA27</f>
        <v>12125000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3203131</v>
      </c>
      <c r="D45" s="129">
        <f t="shared" si="7"/>
        <v>0</v>
      </c>
      <c r="E45" s="54">
        <f t="shared" si="7"/>
        <v>253175</v>
      </c>
      <c r="F45" s="54">
        <f t="shared" si="7"/>
        <v>666000</v>
      </c>
      <c r="G45" s="54">
        <f t="shared" si="7"/>
        <v>799</v>
      </c>
      <c r="H45" s="54">
        <f t="shared" si="7"/>
        <v>0</v>
      </c>
      <c r="I45" s="54">
        <f t="shared" si="7"/>
        <v>65868</v>
      </c>
      <c r="J45" s="54">
        <f t="shared" si="7"/>
        <v>66667</v>
      </c>
      <c r="K45" s="54">
        <f t="shared" si="7"/>
        <v>2870</v>
      </c>
      <c r="L45" s="54">
        <f t="shared" si="7"/>
        <v>316440</v>
      </c>
      <c r="M45" s="54">
        <f t="shared" si="7"/>
        <v>628746</v>
      </c>
      <c r="N45" s="54">
        <f t="shared" si="7"/>
        <v>948056</v>
      </c>
      <c r="O45" s="54">
        <f t="shared" si="7"/>
        <v>0</v>
      </c>
      <c r="P45" s="54">
        <f t="shared" si="7"/>
        <v>38229</v>
      </c>
      <c r="Q45" s="54">
        <f t="shared" si="7"/>
        <v>0</v>
      </c>
      <c r="R45" s="54">
        <f t="shared" si="7"/>
        <v>38229</v>
      </c>
      <c r="S45" s="54">
        <f t="shared" si="7"/>
        <v>26031</v>
      </c>
      <c r="T45" s="54">
        <f t="shared" si="7"/>
        <v>150728</v>
      </c>
      <c r="U45" s="54">
        <f t="shared" si="7"/>
        <v>144250</v>
      </c>
      <c r="V45" s="54">
        <f t="shared" si="7"/>
        <v>321009</v>
      </c>
      <c r="W45" s="54">
        <f t="shared" si="7"/>
        <v>1373961</v>
      </c>
      <c r="X45" s="54">
        <f t="shared" si="7"/>
        <v>666000</v>
      </c>
      <c r="Y45" s="54">
        <f t="shared" si="7"/>
        <v>707961</v>
      </c>
      <c r="Z45" s="184">
        <f t="shared" si="5"/>
        <v>106.30045045045044</v>
      </c>
      <c r="AA45" s="130">
        <f t="shared" si="8"/>
        <v>666000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246358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24258207</v>
      </c>
      <c r="D49" s="218">
        <f t="shared" si="9"/>
        <v>0</v>
      </c>
      <c r="E49" s="220">
        <f t="shared" si="9"/>
        <v>23881450</v>
      </c>
      <c r="F49" s="220">
        <f t="shared" si="9"/>
        <v>25544600</v>
      </c>
      <c r="G49" s="220">
        <f t="shared" si="9"/>
        <v>3616124</v>
      </c>
      <c r="H49" s="220">
        <f t="shared" si="9"/>
        <v>883647</v>
      </c>
      <c r="I49" s="220">
        <f t="shared" si="9"/>
        <v>2055153</v>
      </c>
      <c r="J49" s="220">
        <f t="shared" si="9"/>
        <v>6554924</v>
      </c>
      <c r="K49" s="220">
        <f t="shared" si="9"/>
        <v>863926</v>
      </c>
      <c r="L49" s="220">
        <f t="shared" si="9"/>
        <v>2147596</v>
      </c>
      <c r="M49" s="220">
        <f t="shared" si="9"/>
        <v>1849567</v>
      </c>
      <c r="N49" s="220">
        <f t="shared" si="9"/>
        <v>4861089</v>
      </c>
      <c r="O49" s="220">
        <f t="shared" si="9"/>
        <v>1628178</v>
      </c>
      <c r="P49" s="220">
        <f t="shared" si="9"/>
        <v>996441</v>
      </c>
      <c r="Q49" s="220">
        <f t="shared" si="9"/>
        <v>2663561</v>
      </c>
      <c r="R49" s="220">
        <f t="shared" si="9"/>
        <v>5288180</v>
      </c>
      <c r="S49" s="220">
        <f t="shared" si="9"/>
        <v>1935293</v>
      </c>
      <c r="T49" s="220">
        <f t="shared" si="9"/>
        <v>713013</v>
      </c>
      <c r="U49" s="220">
        <f t="shared" si="9"/>
        <v>4244379</v>
      </c>
      <c r="V49" s="220">
        <f t="shared" si="9"/>
        <v>6892685</v>
      </c>
      <c r="W49" s="220">
        <f t="shared" si="9"/>
        <v>23596878</v>
      </c>
      <c r="X49" s="220">
        <f t="shared" si="9"/>
        <v>25544600</v>
      </c>
      <c r="Y49" s="220">
        <f t="shared" si="9"/>
        <v>-1947722</v>
      </c>
      <c r="Z49" s="221">
        <f t="shared" si="5"/>
        <v>-7.624789583708494</v>
      </c>
      <c r="AA49" s="222">
        <f>SUM(AA41:AA48)</f>
        <v>25544600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10430</v>
      </c>
      <c r="H66" s="275">
        <v>126088</v>
      </c>
      <c r="I66" s="275">
        <v>432352</v>
      </c>
      <c r="J66" s="275">
        <v>568870</v>
      </c>
      <c r="K66" s="275"/>
      <c r="L66" s="275"/>
      <c r="M66" s="275">
        <v>270131</v>
      </c>
      <c r="N66" s="275">
        <v>270131</v>
      </c>
      <c r="O66" s="275"/>
      <c r="P66" s="275"/>
      <c r="Q66" s="275"/>
      <c r="R66" s="275"/>
      <c r="S66" s="275"/>
      <c r="T66" s="275"/>
      <c r="U66" s="275"/>
      <c r="V66" s="275"/>
      <c r="W66" s="275">
        <v>839001</v>
      </c>
      <c r="X66" s="275"/>
      <c r="Y66" s="275">
        <v>839001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4763000</v>
      </c>
      <c r="D68" s="156"/>
      <c r="E68" s="60">
        <v>4131000</v>
      </c>
      <c r="F68" s="60">
        <v>7415000</v>
      </c>
      <c r="G68" s="60"/>
      <c r="H68" s="60"/>
      <c r="I68" s="60"/>
      <c r="J68" s="60"/>
      <c r="K68" s="60">
        <v>308567</v>
      </c>
      <c r="L68" s="60">
        <v>332205</v>
      </c>
      <c r="M68" s="60"/>
      <c r="N68" s="60">
        <v>640772</v>
      </c>
      <c r="O68" s="60">
        <v>38226</v>
      </c>
      <c r="P68" s="60">
        <v>193388</v>
      </c>
      <c r="Q68" s="60">
        <v>36407</v>
      </c>
      <c r="R68" s="60">
        <v>268021</v>
      </c>
      <c r="S68" s="60">
        <v>88449</v>
      </c>
      <c r="T68" s="60">
        <v>219950</v>
      </c>
      <c r="U68" s="60">
        <v>237602</v>
      </c>
      <c r="V68" s="60">
        <v>546001</v>
      </c>
      <c r="W68" s="60">
        <v>1454794</v>
      </c>
      <c r="X68" s="60">
        <v>7415000</v>
      </c>
      <c r="Y68" s="60">
        <v>-5960206</v>
      </c>
      <c r="Z68" s="140">
        <v>-80.38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4763000</v>
      </c>
      <c r="D69" s="218">
        <f t="shared" si="12"/>
        <v>0</v>
      </c>
      <c r="E69" s="220">
        <f t="shared" si="12"/>
        <v>4131000</v>
      </c>
      <c r="F69" s="220">
        <f t="shared" si="12"/>
        <v>7415000</v>
      </c>
      <c r="G69" s="220">
        <f t="shared" si="12"/>
        <v>10430</v>
      </c>
      <c r="H69" s="220">
        <f t="shared" si="12"/>
        <v>126088</v>
      </c>
      <c r="I69" s="220">
        <f t="shared" si="12"/>
        <v>432352</v>
      </c>
      <c r="J69" s="220">
        <f t="shared" si="12"/>
        <v>568870</v>
      </c>
      <c r="K69" s="220">
        <f t="shared" si="12"/>
        <v>308567</v>
      </c>
      <c r="L69" s="220">
        <f t="shared" si="12"/>
        <v>332205</v>
      </c>
      <c r="M69" s="220">
        <f t="shared" si="12"/>
        <v>270131</v>
      </c>
      <c r="N69" s="220">
        <f t="shared" si="12"/>
        <v>910903</v>
      </c>
      <c r="O69" s="220">
        <f t="shared" si="12"/>
        <v>38226</v>
      </c>
      <c r="P69" s="220">
        <f t="shared" si="12"/>
        <v>193388</v>
      </c>
      <c r="Q69" s="220">
        <f t="shared" si="12"/>
        <v>36407</v>
      </c>
      <c r="R69" s="220">
        <f t="shared" si="12"/>
        <v>268021</v>
      </c>
      <c r="S69" s="220">
        <f t="shared" si="12"/>
        <v>88449</v>
      </c>
      <c r="T69" s="220">
        <f t="shared" si="12"/>
        <v>219950</v>
      </c>
      <c r="U69" s="220">
        <f t="shared" si="12"/>
        <v>237602</v>
      </c>
      <c r="V69" s="220">
        <f t="shared" si="12"/>
        <v>546001</v>
      </c>
      <c r="W69" s="220">
        <f t="shared" si="12"/>
        <v>2293795</v>
      </c>
      <c r="X69" s="220">
        <f t="shared" si="12"/>
        <v>7415000</v>
      </c>
      <c r="Y69" s="220">
        <f t="shared" si="12"/>
        <v>-5121205</v>
      </c>
      <c r="Z69" s="221">
        <f>+IF(X69&lt;&gt;0,+(Y69/X69)*100,0)</f>
        <v>-69.06547538772759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20808718</v>
      </c>
      <c r="D5" s="357">
        <f t="shared" si="0"/>
        <v>0</v>
      </c>
      <c r="E5" s="356">
        <f t="shared" si="0"/>
        <v>11502960</v>
      </c>
      <c r="F5" s="358">
        <f t="shared" si="0"/>
        <v>12753600</v>
      </c>
      <c r="G5" s="358">
        <f t="shared" si="0"/>
        <v>1374398</v>
      </c>
      <c r="H5" s="356">
        <f t="shared" si="0"/>
        <v>60705</v>
      </c>
      <c r="I5" s="356">
        <f t="shared" si="0"/>
        <v>1272052</v>
      </c>
      <c r="J5" s="358">
        <f t="shared" si="0"/>
        <v>1727884</v>
      </c>
      <c r="K5" s="358">
        <f t="shared" si="0"/>
        <v>861056</v>
      </c>
      <c r="L5" s="356">
        <f t="shared" si="0"/>
        <v>884533</v>
      </c>
      <c r="M5" s="356">
        <f t="shared" si="0"/>
        <v>607414</v>
      </c>
      <c r="N5" s="358">
        <f t="shared" si="0"/>
        <v>2353003</v>
      </c>
      <c r="O5" s="358">
        <f t="shared" si="0"/>
        <v>176998</v>
      </c>
      <c r="P5" s="356">
        <f t="shared" si="0"/>
        <v>722943</v>
      </c>
      <c r="Q5" s="356">
        <f t="shared" si="0"/>
        <v>954994</v>
      </c>
      <c r="R5" s="358">
        <f t="shared" si="0"/>
        <v>1553751</v>
      </c>
      <c r="S5" s="358">
        <f t="shared" si="0"/>
        <v>452367</v>
      </c>
      <c r="T5" s="356">
        <f t="shared" si="0"/>
        <v>0</v>
      </c>
      <c r="U5" s="356">
        <f t="shared" si="0"/>
        <v>2662737</v>
      </c>
      <c r="V5" s="358">
        <f t="shared" si="0"/>
        <v>0</v>
      </c>
      <c r="W5" s="358">
        <f t="shared" si="0"/>
        <v>0</v>
      </c>
      <c r="X5" s="356">
        <f t="shared" si="0"/>
        <v>12753600</v>
      </c>
      <c r="Y5" s="358">
        <f t="shared" si="0"/>
        <v>-12753600</v>
      </c>
      <c r="Z5" s="359">
        <f>+IF(X5&lt;&gt;0,+(Y5/X5)*100,0)</f>
        <v>-100</v>
      </c>
      <c r="AA5" s="360">
        <f>+AA6+AA8+AA11+AA13+AA15</f>
        <v>12753600</v>
      </c>
    </row>
    <row r="6" spans="1:27" ht="13.5">
      <c r="A6" s="361" t="s">
        <v>204</v>
      </c>
      <c r="B6" s="142"/>
      <c r="C6" s="60">
        <f>+C7</f>
        <v>8586265</v>
      </c>
      <c r="D6" s="340">
        <f aca="true" t="shared" si="1" ref="D6:AA6">+D7</f>
        <v>0</v>
      </c>
      <c r="E6" s="60">
        <f t="shared" si="1"/>
        <v>9010585</v>
      </c>
      <c r="F6" s="59">
        <f t="shared" si="1"/>
        <v>9010000</v>
      </c>
      <c r="G6" s="59">
        <f t="shared" si="1"/>
        <v>1374398</v>
      </c>
      <c r="H6" s="60">
        <f t="shared" si="1"/>
        <v>7895</v>
      </c>
      <c r="I6" s="60">
        <f t="shared" si="1"/>
        <v>345591</v>
      </c>
      <c r="J6" s="59">
        <f t="shared" si="1"/>
        <v>1727884</v>
      </c>
      <c r="K6" s="59">
        <f t="shared" si="1"/>
        <v>861056</v>
      </c>
      <c r="L6" s="60">
        <f t="shared" si="1"/>
        <v>884533</v>
      </c>
      <c r="M6" s="60">
        <f t="shared" si="1"/>
        <v>607414</v>
      </c>
      <c r="N6" s="59">
        <f t="shared" si="1"/>
        <v>2353003</v>
      </c>
      <c r="O6" s="59">
        <f t="shared" si="1"/>
        <v>176998</v>
      </c>
      <c r="P6" s="60">
        <f t="shared" si="1"/>
        <v>513226</v>
      </c>
      <c r="Q6" s="60">
        <f t="shared" si="1"/>
        <v>863527</v>
      </c>
      <c r="R6" s="59">
        <f t="shared" si="1"/>
        <v>1553751</v>
      </c>
      <c r="S6" s="59">
        <f t="shared" si="1"/>
        <v>452367</v>
      </c>
      <c r="T6" s="60">
        <f t="shared" si="1"/>
        <v>0</v>
      </c>
      <c r="U6" s="60">
        <f t="shared" si="1"/>
        <v>2371377</v>
      </c>
      <c r="V6" s="59">
        <f t="shared" si="1"/>
        <v>0</v>
      </c>
      <c r="W6" s="59">
        <f t="shared" si="1"/>
        <v>0</v>
      </c>
      <c r="X6" s="60">
        <f t="shared" si="1"/>
        <v>9010000</v>
      </c>
      <c r="Y6" s="59">
        <f t="shared" si="1"/>
        <v>-9010000</v>
      </c>
      <c r="Z6" s="61">
        <f>+IF(X6&lt;&gt;0,+(Y6/X6)*100,0)</f>
        <v>-100</v>
      </c>
      <c r="AA6" s="62">
        <f t="shared" si="1"/>
        <v>9010000</v>
      </c>
    </row>
    <row r="7" spans="1:27" ht="13.5">
      <c r="A7" s="291" t="s">
        <v>228</v>
      </c>
      <c r="B7" s="142"/>
      <c r="C7" s="60">
        <v>8586265</v>
      </c>
      <c r="D7" s="340"/>
      <c r="E7" s="60">
        <v>9010585</v>
      </c>
      <c r="F7" s="59">
        <v>9010000</v>
      </c>
      <c r="G7" s="59">
        <v>1374398</v>
      </c>
      <c r="H7" s="60">
        <v>7895</v>
      </c>
      <c r="I7" s="60">
        <v>345591</v>
      </c>
      <c r="J7" s="59">
        <v>1727884</v>
      </c>
      <c r="K7" s="59">
        <v>861056</v>
      </c>
      <c r="L7" s="60">
        <v>884533</v>
      </c>
      <c r="M7" s="60">
        <v>607414</v>
      </c>
      <c r="N7" s="59">
        <v>2353003</v>
      </c>
      <c r="O7" s="59">
        <v>176998</v>
      </c>
      <c r="P7" s="60">
        <v>513226</v>
      </c>
      <c r="Q7" s="60">
        <v>863527</v>
      </c>
      <c r="R7" s="59">
        <v>1553751</v>
      </c>
      <c r="S7" s="59">
        <v>452367</v>
      </c>
      <c r="T7" s="60"/>
      <c r="U7" s="60">
        <v>2371377</v>
      </c>
      <c r="V7" s="59"/>
      <c r="W7" s="59"/>
      <c r="X7" s="60">
        <v>9010000</v>
      </c>
      <c r="Y7" s="59">
        <v>-9010000</v>
      </c>
      <c r="Z7" s="61">
        <v>-100</v>
      </c>
      <c r="AA7" s="62">
        <v>9010000</v>
      </c>
    </row>
    <row r="8" spans="1:27" ht="13.5">
      <c r="A8" s="361" t="s">
        <v>205</v>
      </c>
      <c r="B8" s="142"/>
      <c r="C8" s="60">
        <f aca="true" t="shared" si="2" ref="C8:Y8">SUM(C9:C10)</f>
        <v>594000</v>
      </c>
      <c r="D8" s="340">
        <f t="shared" si="2"/>
        <v>0</v>
      </c>
      <c r="E8" s="60">
        <f t="shared" si="2"/>
        <v>151600</v>
      </c>
      <c r="F8" s="59">
        <f t="shared" si="2"/>
        <v>151600</v>
      </c>
      <c r="G8" s="59">
        <f t="shared" si="2"/>
        <v>0</v>
      </c>
      <c r="H8" s="60">
        <f t="shared" si="2"/>
        <v>52810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30016</v>
      </c>
      <c r="Q8" s="60">
        <f t="shared" si="2"/>
        <v>66667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44076</v>
      </c>
      <c r="V8" s="59">
        <f t="shared" si="2"/>
        <v>0</v>
      </c>
      <c r="W8" s="59">
        <f t="shared" si="2"/>
        <v>0</v>
      </c>
      <c r="X8" s="60">
        <f t="shared" si="2"/>
        <v>151600</v>
      </c>
      <c r="Y8" s="59">
        <f t="shared" si="2"/>
        <v>-151600</v>
      </c>
      <c r="Z8" s="61">
        <f>+IF(X8&lt;&gt;0,+(Y8/X8)*100,0)</f>
        <v>-100</v>
      </c>
      <c r="AA8" s="62">
        <f>SUM(AA9:AA10)</f>
        <v>151600</v>
      </c>
    </row>
    <row r="9" spans="1:27" ht="13.5">
      <c r="A9" s="291" t="s">
        <v>229</v>
      </c>
      <c r="B9" s="142"/>
      <c r="C9" s="60">
        <v>594000</v>
      </c>
      <c r="D9" s="340"/>
      <c r="E9" s="60">
        <v>151600</v>
      </c>
      <c r="F9" s="59">
        <v>151600</v>
      </c>
      <c r="G9" s="59"/>
      <c r="H9" s="60">
        <v>52810</v>
      </c>
      <c r="I9" s="60"/>
      <c r="J9" s="59"/>
      <c r="K9" s="59"/>
      <c r="L9" s="60"/>
      <c r="M9" s="60"/>
      <c r="N9" s="59"/>
      <c r="O9" s="59"/>
      <c r="P9" s="60">
        <v>30016</v>
      </c>
      <c r="Q9" s="60">
        <v>66667</v>
      </c>
      <c r="R9" s="59"/>
      <c r="S9" s="59"/>
      <c r="T9" s="60"/>
      <c r="U9" s="60">
        <v>44076</v>
      </c>
      <c r="V9" s="59"/>
      <c r="W9" s="59"/>
      <c r="X9" s="60">
        <v>151600</v>
      </c>
      <c r="Y9" s="59">
        <v>-151600</v>
      </c>
      <c r="Z9" s="61">
        <v>-100</v>
      </c>
      <c r="AA9" s="62">
        <v>151600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10291031</v>
      </c>
      <c r="D11" s="363">
        <f aca="true" t="shared" si="3" ref="D11:AA11">+D12</f>
        <v>0</v>
      </c>
      <c r="E11" s="362">
        <f t="shared" si="3"/>
        <v>434775</v>
      </c>
      <c r="F11" s="364">
        <f t="shared" si="3"/>
        <v>1896000</v>
      </c>
      <c r="G11" s="364">
        <f t="shared" si="3"/>
        <v>0</v>
      </c>
      <c r="H11" s="362">
        <f t="shared" si="3"/>
        <v>0</v>
      </c>
      <c r="I11" s="362">
        <f t="shared" si="3"/>
        <v>562319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24800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124844</v>
      </c>
      <c r="V11" s="364">
        <f t="shared" si="3"/>
        <v>0</v>
      </c>
      <c r="W11" s="364">
        <f t="shared" si="3"/>
        <v>0</v>
      </c>
      <c r="X11" s="362">
        <f t="shared" si="3"/>
        <v>1896000</v>
      </c>
      <c r="Y11" s="364">
        <f t="shared" si="3"/>
        <v>-1896000</v>
      </c>
      <c r="Z11" s="365">
        <f>+IF(X11&lt;&gt;0,+(Y11/X11)*100,0)</f>
        <v>-100</v>
      </c>
      <c r="AA11" s="366">
        <f t="shared" si="3"/>
        <v>1896000</v>
      </c>
    </row>
    <row r="12" spans="1:27" ht="13.5">
      <c r="A12" s="291" t="s">
        <v>231</v>
      </c>
      <c r="B12" s="136"/>
      <c r="C12" s="60">
        <v>10291031</v>
      </c>
      <c r="D12" s="340"/>
      <c r="E12" s="60">
        <v>434775</v>
      </c>
      <c r="F12" s="59">
        <v>1896000</v>
      </c>
      <c r="G12" s="59"/>
      <c r="H12" s="60"/>
      <c r="I12" s="60">
        <v>562319</v>
      </c>
      <c r="J12" s="59"/>
      <c r="K12" s="59"/>
      <c r="L12" s="60"/>
      <c r="M12" s="60"/>
      <c r="N12" s="59"/>
      <c r="O12" s="59"/>
      <c r="P12" s="60"/>
      <c r="Q12" s="60">
        <v>24800</v>
      </c>
      <c r="R12" s="59"/>
      <c r="S12" s="59"/>
      <c r="T12" s="60"/>
      <c r="U12" s="60">
        <v>124844</v>
      </c>
      <c r="V12" s="59"/>
      <c r="W12" s="59"/>
      <c r="X12" s="60">
        <v>1896000</v>
      </c>
      <c r="Y12" s="59">
        <v>-1896000</v>
      </c>
      <c r="Z12" s="61">
        <v>-100</v>
      </c>
      <c r="AA12" s="62">
        <v>1896000</v>
      </c>
    </row>
    <row r="13" spans="1:27" ht="13.5">
      <c r="A13" s="361" t="s">
        <v>207</v>
      </c>
      <c r="B13" s="136"/>
      <c r="C13" s="275">
        <f>+C14</f>
        <v>516570</v>
      </c>
      <c r="D13" s="341">
        <f aca="true" t="shared" si="4" ref="D13:AA13">+D14</f>
        <v>0</v>
      </c>
      <c r="E13" s="275">
        <f t="shared" si="4"/>
        <v>263000</v>
      </c>
      <c r="F13" s="342">
        <f t="shared" si="4"/>
        <v>263000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179701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263000</v>
      </c>
      <c r="Y13" s="342">
        <f t="shared" si="4"/>
        <v>-263000</v>
      </c>
      <c r="Z13" s="335">
        <f>+IF(X13&lt;&gt;0,+(Y13/X13)*100,0)</f>
        <v>-100</v>
      </c>
      <c r="AA13" s="273">
        <f t="shared" si="4"/>
        <v>263000</v>
      </c>
    </row>
    <row r="14" spans="1:27" ht="13.5">
      <c r="A14" s="291" t="s">
        <v>232</v>
      </c>
      <c r="B14" s="136"/>
      <c r="C14" s="60">
        <v>516570</v>
      </c>
      <c r="D14" s="340"/>
      <c r="E14" s="60">
        <v>263000</v>
      </c>
      <c r="F14" s="59">
        <v>263000</v>
      </c>
      <c r="G14" s="59"/>
      <c r="H14" s="60"/>
      <c r="I14" s="60"/>
      <c r="J14" s="59"/>
      <c r="K14" s="59"/>
      <c r="L14" s="60"/>
      <c r="M14" s="60"/>
      <c r="N14" s="59"/>
      <c r="O14" s="59"/>
      <c r="P14" s="60">
        <v>179701</v>
      </c>
      <c r="Q14" s="60"/>
      <c r="R14" s="59"/>
      <c r="S14" s="59"/>
      <c r="T14" s="60"/>
      <c r="U14" s="60"/>
      <c r="V14" s="59"/>
      <c r="W14" s="59"/>
      <c r="X14" s="60">
        <v>263000</v>
      </c>
      <c r="Y14" s="59">
        <v>-263000</v>
      </c>
      <c r="Z14" s="61">
        <v>-100</v>
      </c>
      <c r="AA14" s="62">
        <v>263000</v>
      </c>
    </row>
    <row r="15" spans="1:27" ht="13.5">
      <c r="A15" s="361" t="s">
        <v>208</v>
      </c>
      <c r="B15" s="136"/>
      <c r="C15" s="60">
        <f aca="true" t="shared" si="5" ref="C15:Y15">SUM(C16:C20)</f>
        <v>820852</v>
      </c>
      <c r="D15" s="340">
        <f t="shared" si="5"/>
        <v>0</v>
      </c>
      <c r="E15" s="60">
        <f t="shared" si="5"/>
        <v>1643000</v>
      </c>
      <c r="F15" s="59">
        <f t="shared" si="5"/>
        <v>1433000</v>
      </c>
      <c r="G15" s="59">
        <f t="shared" si="5"/>
        <v>0</v>
      </c>
      <c r="H15" s="60">
        <f t="shared" si="5"/>
        <v>0</v>
      </c>
      <c r="I15" s="60">
        <f t="shared" si="5"/>
        <v>364142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122440</v>
      </c>
      <c r="V15" s="59">
        <f t="shared" si="5"/>
        <v>0</v>
      </c>
      <c r="W15" s="59">
        <f t="shared" si="5"/>
        <v>0</v>
      </c>
      <c r="X15" s="60">
        <f t="shared" si="5"/>
        <v>1433000</v>
      </c>
      <c r="Y15" s="59">
        <f t="shared" si="5"/>
        <v>-1433000</v>
      </c>
      <c r="Z15" s="61">
        <f>+IF(X15&lt;&gt;0,+(Y15/X15)*100,0)</f>
        <v>-100</v>
      </c>
      <c r="AA15" s="62">
        <f>SUM(AA16:AA20)</f>
        <v>1433000</v>
      </c>
    </row>
    <row r="16" spans="1:27" ht="13.5">
      <c r="A16" s="291" t="s">
        <v>233</v>
      </c>
      <c r="B16" s="300"/>
      <c r="C16" s="60"/>
      <c r="D16" s="340"/>
      <c r="E16" s="60">
        <v>750000</v>
      </c>
      <c r="F16" s="59">
        <v>750000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>
        <v>122440</v>
      </c>
      <c r="V16" s="59"/>
      <c r="W16" s="59"/>
      <c r="X16" s="60">
        <v>750000</v>
      </c>
      <c r="Y16" s="59">
        <v>-750000</v>
      </c>
      <c r="Z16" s="61">
        <v>-100</v>
      </c>
      <c r="AA16" s="62">
        <v>750000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668000</v>
      </c>
      <c r="F18" s="59">
        <v>668000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668000</v>
      </c>
      <c r="Y18" s="59">
        <v>-668000</v>
      </c>
      <c r="Z18" s="61">
        <v>-100</v>
      </c>
      <c r="AA18" s="62">
        <v>668000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820852</v>
      </c>
      <c r="D20" s="340"/>
      <c r="E20" s="60">
        <v>225000</v>
      </c>
      <c r="F20" s="59">
        <v>15000</v>
      </c>
      <c r="G20" s="59"/>
      <c r="H20" s="60"/>
      <c r="I20" s="60">
        <v>364142</v>
      </c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15000</v>
      </c>
      <c r="Y20" s="59">
        <v>-15000</v>
      </c>
      <c r="Z20" s="61">
        <v>-100</v>
      </c>
      <c r="AA20" s="62">
        <v>15000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12125315</v>
      </c>
      <c r="F22" s="345">
        <f t="shared" si="6"/>
        <v>12125000</v>
      </c>
      <c r="G22" s="345">
        <f t="shared" si="6"/>
        <v>2240927</v>
      </c>
      <c r="H22" s="343">
        <f t="shared" si="6"/>
        <v>822942</v>
      </c>
      <c r="I22" s="343">
        <f t="shared" si="6"/>
        <v>717233</v>
      </c>
      <c r="J22" s="345">
        <f t="shared" si="6"/>
        <v>3781102</v>
      </c>
      <c r="K22" s="345">
        <f t="shared" si="6"/>
        <v>0</v>
      </c>
      <c r="L22" s="343">
        <f t="shared" si="6"/>
        <v>946623</v>
      </c>
      <c r="M22" s="343">
        <f t="shared" si="6"/>
        <v>613407</v>
      </c>
      <c r="N22" s="345">
        <f t="shared" si="6"/>
        <v>0</v>
      </c>
      <c r="O22" s="345">
        <f t="shared" si="6"/>
        <v>1451180</v>
      </c>
      <c r="P22" s="343">
        <f t="shared" si="6"/>
        <v>235269</v>
      </c>
      <c r="Q22" s="343">
        <f t="shared" si="6"/>
        <v>1708567</v>
      </c>
      <c r="R22" s="345">
        <f t="shared" si="6"/>
        <v>2646133</v>
      </c>
      <c r="S22" s="345">
        <f t="shared" si="6"/>
        <v>1456895</v>
      </c>
      <c r="T22" s="343">
        <f t="shared" si="6"/>
        <v>562285</v>
      </c>
      <c r="U22" s="343">
        <f t="shared" si="6"/>
        <v>1437392</v>
      </c>
      <c r="V22" s="345">
        <f t="shared" si="6"/>
        <v>3456572</v>
      </c>
      <c r="W22" s="345">
        <f t="shared" si="6"/>
        <v>0</v>
      </c>
      <c r="X22" s="343">
        <f t="shared" si="6"/>
        <v>12125000</v>
      </c>
      <c r="Y22" s="345">
        <f t="shared" si="6"/>
        <v>-12125000</v>
      </c>
      <c r="Z22" s="336">
        <f>+IF(X22&lt;&gt;0,+(Y22/X22)*100,0)</f>
        <v>-100</v>
      </c>
      <c r="AA22" s="350">
        <f>SUM(AA23:AA32)</f>
        <v>12125000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>
        <v>250108</v>
      </c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>
        <v>12125000</v>
      </c>
      <c r="G27" s="59">
        <v>2240927</v>
      </c>
      <c r="H27" s="60">
        <v>822942</v>
      </c>
      <c r="I27" s="60">
        <v>717233</v>
      </c>
      <c r="J27" s="59">
        <v>3781102</v>
      </c>
      <c r="K27" s="59"/>
      <c r="L27" s="60">
        <v>946623</v>
      </c>
      <c r="M27" s="60">
        <v>613407</v>
      </c>
      <c r="N27" s="59"/>
      <c r="O27" s="59">
        <v>952405</v>
      </c>
      <c r="P27" s="60">
        <v>235269</v>
      </c>
      <c r="Q27" s="60">
        <v>1458459</v>
      </c>
      <c r="R27" s="59">
        <v>2646133</v>
      </c>
      <c r="S27" s="59">
        <v>1456895</v>
      </c>
      <c r="T27" s="60">
        <v>562285</v>
      </c>
      <c r="U27" s="60">
        <v>1437392</v>
      </c>
      <c r="V27" s="59">
        <v>3456572</v>
      </c>
      <c r="W27" s="59"/>
      <c r="X27" s="60">
        <v>12125000</v>
      </c>
      <c r="Y27" s="59">
        <v>-12125000</v>
      </c>
      <c r="Z27" s="61">
        <v>-100</v>
      </c>
      <c r="AA27" s="62">
        <v>12125000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>
        <v>498775</v>
      </c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12125315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3203131</v>
      </c>
      <c r="D40" s="344">
        <f t="shared" si="9"/>
        <v>0</v>
      </c>
      <c r="E40" s="343">
        <f t="shared" si="9"/>
        <v>253175</v>
      </c>
      <c r="F40" s="345">
        <f t="shared" si="9"/>
        <v>666000</v>
      </c>
      <c r="G40" s="345">
        <f t="shared" si="9"/>
        <v>799</v>
      </c>
      <c r="H40" s="343">
        <f t="shared" si="9"/>
        <v>0</v>
      </c>
      <c r="I40" s="343">
        <f t="shared" si="9"/>
        <v>65868</v>
      </c>
      <c r="J40" s="345">
        <f t="shared" si="9"/>
        <v>0</v>
      </c>
      <c r="K40" s="345">
        <f t="shared" si="9"/>
        <v>2870</v>
      </c>
      <c r="L40" s="343">
        <f t="shared" si="9"/>
        <v>316440</v>
      </c>
      <c r="M40" s="343">
        <f t="shared" si="9"/>
        <v>628746</v>
      </c>
      <c r="N40" s="345">
        <f t="shared" si="9"/>
        <v>0</v>
      </c>
      <c r="O40" s="345">
        <f t="shared" si="9"/>
        <v>0</v>
      </c>
      <c r="P40" s="343">
        <f t="shared" si="9"/>
        <v>38229</v>
      </c>
      <c r="Q40" s="343">
        <f t="shared" si="9"/>
        <v>0</v>
      </c>
      <c r="R40" s="345">
        <f t="shared" si="9"/>
        <v>0</v>
      </c>
      <c r="S40" s="345">
        <f t="shared" si="9"/>
        <v>26031</v>
      </c>
      <c r="T40" s="343">
        <f t="shared" si="9"/>
        <v>150728</v>
      </c>
      <c r="U40" s="343">
        <f t="shared" si="9"/>
        <v>144250</v>
      </c>
      <c r="V40" s="345">
        <f t="shared" si="9"/>
        <v>0</v>
      </c>
      <c r="W40" s="345">
        <f t="shared" si="9"/>
        <v>0</v>
      </c>
      <c r="X40" s="343">
        <f t="shared" si="9"/>
        <v>666000</v>
      </c>
      <c r="Y40" s="345">
        <f t="shared" si="9"/>
        <v>-666000</v>
      </c>
      <c r="Z40" s="336">
        <f>+IF(X40&lt;&gt;0,+(Y40/X40)*100,0)</f>
        <v>-100</v>
      </c>
      <c r="AA40" s="350">
        <f>SUM(AA41:AA49)</f>
        <v>666000</v>
      </c>
    </row>
    <row r="41" spans="1:27" ht="13.5">
      <c r="A41" s="361" t="s">
        <v>247</v>
      </c>
      <c r="B41" s="142"/>
      <c r="C41" s="362">
        <v>21123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220300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233465</v>
      </c>
      <c r="D44" s="368"/>
      <c r="E44" s="54"/>
      <c r="F44" s="53">
        <v>419000</v>
      </c>
      <c r="G44" s="53"/>
      <c r="H44" s="54"/>
      <c r="I44" s="54"/>
      <c r="J44" s="53"/>
      <c r="K44" s="53"/>
      <c r="L44" s="54">
        <v>316440</v>
      </c>
      <c r="M44" s="54">
        <v>497107</v>
      </c>
      <c r="N44" s="53"/>
      <c r="O44" s="53"/>
      <c r="P44" s="54">
        <v>28788</v>
      </c>
      <c r="Q44" s="54"/>
      <c r="R44" s="53"/>
      <c r="S44" s="53"/>
      <c r="T44" s="54"/>
      <c r="U44" s="54">
        <v>51750</v>
      </c>
      <c r="V44" s="53"/>
      <c r="W44" s="53"/>
      <c r="X44" s="54">
        <v>419000</v>
      </c>
      <c r="Y44" s="53">
        <v>-419000</v>
      </c>
      <c r="Z44" s="94">
        <v>-100</v>
      </c>
      <c r="AA44" s="95">
        <v>419000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2518046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>
        <v>92500</v>
      </c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210197</v>
      </c>
      <c r="D49" s="368"/>
      <c r="E49" s="54">
        <v>253175</v>
      </c>
      <c r="F49" s="53">
        <v>247000</v>
      </c>
      <c r="G49" s="53">
        <v>799</v>
      </c>
      <c r="H49" s="54"/>
      <c r="I49" s="54">
        <v>65868</v>
      </c>
      <c r="J49" s="53"/>
      <c r="K49" s="53">
        <v>2870</v>
      </c>
      <c r="L49" s="54"/>
      <c r="M49" s="54">
        <v>131639</v>
      </c>
      <c r="N49" s="53"/>
      <c r="O49" s="53"/>
      <c r="P49" s="54">
        <v>9441</v>
      </c>
      <c r="Q49" s="54"/>
      <c r="R49" s="53"/>
      <c r="S49" s="53">
        <v>26031</v>
      </c>
      <c r="T49" s="54">
        <v>150728</v>
      </c>
      <c r="U49" s="54"/>
      <c r="V49" s="53"/>
      <c r="W49" s="53"/>
      <c r="X49" s="54">
        <v>247000</v>
      </c>
      <c r="Y49" s="53">
        <v>-247000</v>
      </c>
      <c r="Z49" s="94">
        <v>-100</v>
      </c>
      <c r="AA49" s="95">
        <v>247000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246358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246358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24258207</v>
      </c>
      <c r="D60" s="346">
        <f t="shared" si="14"/>
        <v>0</v>
      </c>
      <c r="E60" s="219">
        <f t="shared" si="14"/>
        <v>23881450</v>
      </c>
      <c r="F60" s="264">
        <f t="shared" si="14"/>
        <v>25544600</v>
      </c>
      <c r="G60" s="264">
        <f t="shared" si="14"/>
        <v>3616124</v>
      </c>
      <c r="H60" s="219">
        <f t="shared" si="14"/>
        <v>883647</v>
      </c>
      <c r="I60" s="219">
        <f t="shared" si="14"/>
        <v>2055153</v>
      </c>
      <c r="J60" s="264">
        <f t="shared" si="14"/>
        <v>5508986</v>
      </c>
      <c r="K60" s="264">
        <f t="shared" si="14"/>
        <v>863926</v>
      </c>
      <c r="L60" s="219">
        <f t="shared" si="14"/>
        <v>2147596</v>
      </c>
      <c r="M60" s="219">
        <f t="shared" si="14"/>
        <v>1849567</v>
      </c>
      <c r="N60" s="264">
        <f t="shared" si="14"/>
        <v>2353003</v>
      </c>
      <c r="O60" s="264">
        <f t="shared" si="14"/>
        <v>1628178</v>
      </c>
      <c r="P60" s="219">
        <f t="shared" si="14"/>
        <v>996441</v>
      </c>
      <c r="Q60" s="219">
        <f t="shared" si="14"/>
        <v>2663561</v>
      </c>
      <c r="R60" s="264">
        <f t="shared" si="14"/>
        <v>4199884</v>
      </c>
      <c r="S60" s="264">
        <f t="shared" si="14"/>
        <v>1935293</v>
      </c>
      <c r="T60" s="219">
        <f t="shared" si="14"/>
        <v>713013</v>
      </c>
      <c r="U60" s="219">
        <f t="shared" si="14"/>
        <v>4244379</v>
      </c>
      <c r="V60" s="264">
        <f t="shared" si="14"/>
        <v>3456572</v>
      </c>
      <c r="W60" s="264">
        <f t="shared" si="14"/>
        <v>0</v>
      </c>
      <c r="X60" s="219">
        <f t="shared" si="14"/>
        <v>25544600</v>
      </c>
      <c r="Y60" s="264">
        <f t="shared" si="14"/>
        <v>-25544600</v>
      </c>
      <c r="Z60" s="337">
        <f>+IF(X60&lt;&gt;0,+(Y60/X60)*100,0)</f>
        <v>-100</v>
      </c>
      <c r="AA60" s="232">
        <f>+AA57+AA54+AA51+AA40+AA37+AA34+AA22+AA5</f>
        <v>25544600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2013-08-29T07:57:59Z</dcterms:created>
  <dcterms:modified xsi:type="dcterms:W3CDTF">2013-08-29T07:58:02Z</dcterms:modified>
  <cp:category/>
  <cp:version/>
  <cp:contentType/>
  <cp:contentStatus/>
</cp:coreProperties>
</file>