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<sst xmlns="http://schemas.openxmlformats.org/spreadsheetml/2006/main" count="855" uniqueCount="302">
  <si>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Nala(FS185)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</si>
  <si>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</si>
  <si>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</si>
  <si>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</si>
  <si>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</si>
  <si>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</si>
  <si>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</si>
  <si>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</si>
  <si>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</si>
  <si>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</si>
  <si>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</si>
  <si>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</si>
  <si>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</si>
  <si>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</si>
  <si>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</si>
  <si>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</si>
  <si>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</si>
  <si>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</si>
  <si>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</si>
  <si>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</si>
  <si>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</si>
  <si>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</si>
  <si>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</si>
  <si>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</si>
  <si>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</si>
  <si>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</si>
  <si>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</si>
  <si>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</si>
  <si>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</si>
  <si>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</si>
  <si>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</si>
  <si>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</si>
  <si>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</si>
  <si>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</si>
  <si>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</si>
  <si>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</si>
  <si>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</si>
  <si>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</si>
  <si>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</si>
  <si>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</si>
  <si>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</si>
  <si>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</si>
  <si>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</si>
  <si>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</si>
  <si>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</si>
  <si>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</si>
  <si>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</si>
  <si>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</si>
  <si>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</si>
  <si>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</si>
  <si>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</si>
  <si>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</si>
  <si>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</si>
  <si>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</si>
  <si>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</si>
  <si>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</si>
  <si>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</si>
  <si>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</si>
  <si>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</si>
  <si>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</si>
  <si>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</si>
  <si>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</si>
  <si>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</si>
  <si>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</si>
  <si>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</si>
  <si>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</si>
  <si>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</si>
  <si>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</si>
  <si>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</si>
  <si>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</si>
  <si>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Nala(FS185)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</si>
  <si>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</si>
  <si>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</si>
  <si>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</si>
  <si>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</si>
  <si>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</si>
  <si>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</si>
  <si>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</si>
  <si>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</si>
  <si>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</si>
  <si>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</si>
  <si>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</si>
  <si>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</si>
  <si>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</si>
  <si>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</si>
  <si>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</si>
  <si>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</si>
  <si>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</si>
  <si>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</si>
  <si>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</si>
  <si>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</si>
  <si>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</si>
  <si>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</si>
  <si>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</si>
  <si>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</si>
  <si>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</si>
  <si>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</si>
  <si>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</si>
  <si>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</si>
  <si>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</si>
  <si>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Nala(FS185)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</si>
  <si>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</si>
  <si>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</si>
  <si>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</si>
  <si>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</si>
  <si>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</si>
  <si>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</si>
  <si>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</si>
  <si>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</si>
  <si>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</si>
  <si>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</si>
  <si>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</si>
  <si>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</si>
  <si>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</si>
  <si>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</si>
  <si>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</si>
  <si>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</si>
  <si>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</si>
  <si>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</si>
  <si>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</si>
  <si>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</si>
  <si>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</si>
  <si>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</si>
  <si>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</si>
  <si>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</si>
  <si>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</si>
  <si>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</si>
  <si>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</si>
  <si>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</si>
  <si>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Nala(FS185)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</si>
  <si>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</si>
  <si>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</si>
  <si>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</si>
  <si>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</si>
  <si>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</si>
  <si>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</si>
  <si>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</si>
  <si>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</si>
  <si>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</si>
  <si>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</si>
  <si>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Nala(FS185)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</si>
  <si>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</si>
  <si>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</si>
  <si>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</si>
  <si>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</si>
  <si>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</si>
  <si>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</si>
  <si>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</si>
  <si>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</si>
  <si>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</si>
  <si>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</si>
  <si>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</si>
  <si>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</si>
  <si>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</si>
  <si>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</si>
  <si>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</si>
  <si>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</si>
  <si>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</si>
  <si>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</si>
  <si>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</si>
  <si>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</si>
  <si>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</si>
  <si>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</si>
  <si>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</si>
  <si>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</si>
  <si>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</si>
  <si>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</si>
  <si>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</si>
  <si>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</si>
  <si>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</si>
  <si>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</si>
  <si>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</si>
  <si>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</si>
  <si>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</si>
  <si>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Nala(FS185)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</si>
  <si>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</si>
  <si>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</si>
  <si>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</si>
  <si>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</si>
  <si>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</si>
  <si>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</si>
  <si>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</si>
  <si>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</si>
  <si>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</si>
  <si>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</si>
  <si>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</si>
  <si>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</si>
  <si>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</si>
  <si>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</si>
  <si>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</si>
  <si>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</si>
  <si>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</si>
  <si>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</si>
  <si>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</si>
  <si>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</si>
  <si>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</si>
  <si>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</si>
  <si>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</si>
  <si>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</si>
  <si>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</si>
  <si>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</si>
  <si>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Nala(FS185)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</si>
  <si>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</si>
  <si>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</si>
  <si>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</si>
  <si>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</si>
  <si>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</si>
  <si>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</si>
  <si>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</si>
  <si>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</si>
  <si>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</si>
  <si>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</si>
  <si>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</si>
  <si>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</si>
  <si>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</si>
  <si>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</si>
  <si>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</si>
  <si>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</si>
  <si>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</si>
  <si>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</si>
  <si>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</si>
  <si>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</si>
  <si>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</si>
  <si>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</si>
  <si>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</si>
  <si>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</si>
  <si>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Nala(FS185)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</si>
  <si>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</si>
  <si>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</si>
  <si>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</si>
  <si>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</si>
  <si>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</si>
  <si>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</si>
  <si>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</si>
  <si>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</si>
  <si>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</si>
  <si>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</si>
  <si>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</si>
  <si>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</si>
  <si>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</si>
  <si>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</si>
  <si>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</si>
  <si>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</si>
  <si>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</si>
  <si>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</si>
  <si>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</si>
  <si>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</si>
  <si>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</si>
  <si>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</si>
  <si>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</si>
  <si>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</si>
  <si>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</si>
  <si>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</si>
  <si>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</si>
  <si>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</si>
  <si>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</si>
  <si>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</si>
  <si>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</si>
  <si>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</si>
  <si>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</si>
  <si>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</si>
  <si>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</si>
  <si>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Nala(FS185)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</si>
  <si>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</si>
  <si>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</si>
  <si>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Free State: Nala(FS185)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</si>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</sst>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17442</v>
      </c>
      <c r="E5" s="60">
        <v>17442</v>
      </c>
      <c r="F5" s="60">
        <v>998921</v>
      </c>
      <c r="G5" s="60">
        <v>998886</v>
      </c>
      <c r="H5" s="60">
        <v>1000185</v>
      </c>
      <c r="I5" s="60">
        <v>2997992</v>
      </c>
      <c r="J5" s="60">
        <v>0</v>
      </c>
      <c r="K5" s="60">
        <v>-5966</v>
      </c>
      <c r="L5" s="60">
        <v>-101112</v>
      </c>
      <c r="M5" s="60">
        <v>-107078</v>
      </c>
      <c r="N5" s="60">
        <v>-78235</v>
      </c>
      <c r="O5" s="60">
        <v>0</v>
      </c>
      <c r="P5" s="60">
        <v>997811</v>
      </c>
      <c r="Q5" s="60">
        <v>919576</v>
      </c>
      <c r="R5" s="60">
        <v>0</v>
      </c>
      <c r="S5" s="60">
        <v>0</v>
      </c>
      <c r="T5" s="60">
        <v>0</v>
      </c>
      <c r="U5" s="60">
        <v>0</v>
      </c>
      <c r="V5" s="60">
        <v>3810490</v>
      </c>
      <c r="W5" s="60">
        <v>17442</v>
      </c>
      <c r="X5" s="60">
        <v>3793048</v>
      </c>
      <c r="Y5" s="61">
        <v>21746.63</v>
      </c>
      <c r="Z5" s="62">
        <v>17442</v>
      </c>
    </row>
    <row r="6" spans="1:26" ht="13.5">
      <c r="A6" s="58" t="s">
        <v>32</v>
      </c>
      <c r="B6" s="19">
        <v>0</v>
      </c>
      <c r="C6" s="19"/>
      <c r="D6" s="59">
        <v>203428</v>
      </c>
      <c r="E6" s="60">
        <v>203428</v>
      </c>
      <c r="F6" s="60">
        <v>13942419</v>
      </c>
      <c r="G6" s="60">
        <v>12575689</v>
      </c>
      <c r="H6" s="60">
        <v>12398734</v>
      </c>
      <c r="I6" s="60">
        <v>38916842</v>
      </c>
      <c r="J6" s="60">
        <v>1486498</v>
      </c>
      <c r="K6" s="60">
        <v>341885</v>
      </c>
      <c r="L6" s="60">
        <v>0</v>
      </c>
      <c r="M6" s="60">
        <v>1828383</v>
      </c>
      <c r="N6" s="60">
        <v>0</v>
      </c>
      <c r="O6" s="60">
        <v>0</v>
      </c>
      <c r="P6" s="60">
        <v>12637624</v>
      </c>
      <c r="Q6" s="60">
        <v>12637624</v>
      </c>
      <c r="R6" s="60">
        <v>0</v>
      </c>
      <c r="S6" s="60">
        <v>0</v>
      </c>
      <c r="T6" s="60">
        <v>0</v>
      </c>
      <c r="U6" s="60">
        <v>0</v>
      </c>
      <c r="V6" s="60">
        <v>53382849</v>
      </c>
      <c r="W6" s="60">
        <v>203428</v>
      </c>
      <c r="X6" s="60">
        <v>53179421</v>
      </c>
      <c r="Y6" s="61">
        <v>26141.64</v>
      </c>
      <c r="Z6" s="62">
        <v>203428</v>
      </c>
    </row>
    <row r="7" spans="1:26" ht="13.5">
      <c r="A7" s="58" t="s">
        <v>33</v>
      </c>
      <c r="B7" s="19">
        <v>0</v>
      </c>
      <c r="C7" s="19"/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/>
      <c r="D8" s="59">
        <v>132811</v>
      </c>
      <c r="E8" s="60">
        <v>132811</v>
      </c>
      <c r="F8" s="60">
        <v>0</v>
      </c>
      <c r="G8" s="60">
        <v>-87750</v>
      </c>
      <c r="H8" s="60">
        <v>0</v>
      </c>
      <c r="I8" s="60">
        <v>-87750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-87750</v>
      </c>
      <c r="W8" s="60">
        <v>132811</v>
      </c>
      <c r="X8" s="60">
        <v>-220561</v>
      </c>
      <c r="Y8" s="61">
        <v>-166.07</v>
      </c>
      <c r="Z8" s="62">
        <v>132811</v>
      </c>
    </row>
    <row r="9" spans="1:26" ht="13.5">
      <c r="A9" s="58" t="s">
        <v>35</v>
      </c>
      <c r="B9" s="19">
        <v>0</v>
      </c>
      <c r="C9" s="19"/>
      <c r="D9" s="59">
        <v>35110</v>
      </c>
      <c r="E9" s="60">
        <v>35110</v>
      </c>
      <c r="F9" s="60">
        <v>29937</v>
      </c>
      <c r="G9" s="60">
        <v>54513</v>
      </c>
      <c r="H9" s="60">
        <v>54499</v>
      </c>
      <c r="I9" s="60">
        <v>138949</v>
      </c>
      <c r="J9" s="60">
        <v>56320</v>
      </c>
      <c r="K9" s="60">
        <v>89901</v>
      </c>
      <c r="L9" s="60">
        <v>16368</v>
      </c>
      <c r="M9" s="60">
        <v>162589</v>
      </c>
      <c r="N9" s="60">
        <v>41227</v>
      </c>
      <c r="O9" s="60">
        <v>0</v>
      </c>
      <c r="P9" s="60">
        <v>56286</v>
      </c>
      <c r="Q9" s="60">
        <v>97513</v>
      </c>
      <c r="R9" s="60">
        <v>0</v>
      </c>
      <c r="S9" s="60">
        <v>0</v>
      </c>
      <c r="T9" s="60">
        <v>0</v>
      </c>
      <c r="U9" s="60">
        <v>0</v>
      </c>
      <c r="V9" s="60">
        <v>399051</v>
      </c>
      <c r="W9" s="60">
        <v>35110</v>
      </c>
      <c r="X9" s="60">
        <v>363941</v>
      </c>
      <c r="Y9" s="61">
        <v>1036.57</v>
      </c>
      <c r="Z9" s="62">
        <v>35110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388791</v>
      </c>
      <c r="E10" s="66">
        <f t="shared" si="0"/>
        <v>388791</v>
      </c>
      <c r="F10" s="66">
        <f t="shared" si="0"/>
        <v>14971277</v>
      </c>
      <c r="G10" s="66">
        <f t="shared" si="0"/>
        <v>13541338</v>
      </c>
      <c r="H10" s="66">
        <f t="shared" si="0"/>
        <v>13453418</v>
      </c>
      <c r="I10" s="66">
        <f t="shared" si="0"/>
        <v>41966033</v>
      </c>
      <c r="J10" s="66">
        <f t="shared" si="0"/>
        <v>1542818</v>
      </c>
      <c r="K10" s="66">
        <f t="shared" si="0"/>
        <v>425820</v>
      </c>
      <c r="L10" s="66">
        <f t="shared" si="0"/>
        <v>-84744</v>
      </c>
      <c r="M10" s="66">
        <f t="shared" si="0"/>
        <v>1883894</v>
      </c>
      <c r="N10" s="66">
        <f t="shared" si="0"/>
        <v>-37008</v>
      </c>
      <c r="O10" s="66">
        <f t="shared" si="0"/>
        <v>0</v>
      </c>
      <c r="P10" s="66">
        <f t="shared" si="0"/>
        <v>13691721</v>
      </c>
      <c r="Q10" s="66">
        <f t="shared" si="0"/>
        <v>13654713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57504640</v>
      </c>
      <c r="W10" s="66">
        <f t="shared" si="0"/>
        <v>388791</v>
      </c>
      <c r="X10" s="66">
        <f t="shared" si="0"/>
        <v>57115849</v>
      </c>
      <c r="Y10" s="67">
        <f>+IF(W10&lt;&gt;0,(X10/W10)*100,0)</f>
        <v>14690.630441548288</v>
      </c>
      <c r="Z10" s="68">
        <f t="shared" si="0"/>
        <v>388791</v>
      </c>
    </row>
    <row r="11" spans="1:26" ht="13.5">
      <c r="A11" s="58" t="s">
        <v>37</v>
      </c>
      <c r="B11" s="19">
        <v>0</v>
      </c>
      <c r="C11" s="19"/>
      <c r="D11" s="59">
        <v>72410</v>
      </c>
      <c r="E11" s="60">
        <v>72410</v>
      </c>
      <c r="F11" s="60">
        <v>5779493</v>
      </c>
      <c r="G11" s="60">
        <v>6439592</v>
      </c>
      <c r="H11" s="60">
        <v>719686</v>
      </c>
      <c r="I11" s="60">
        <v>12938771</v>
      </c>
      <c r="J11" s="60">
        <v>297650</v>
      </c>
      <c r="K11" s="60">
        <v>565432</v>
      </c>
      <c r="L11" s="60">
        <v>13804</v>
      </c>
      <c r="M11" s="60">
        <v>876886</v>
      </c>
      <c r="N11" s="60">
        <v>2415</v>
      </c>
      <c r="O11" s="60">
        <v>0</v>
      </c>
      <c r="P11" s="60">
        <v>5887278</v>
      </c>
      <c r="Q11" s="60">
        <v>5889693</v>
      </c>
      <c r="R11" s="60">
        <v>0</v>
      </c>
      <c r="S11" s="60">
        <v>0</v>
      </c>
      <c r="T11" s="60">
        <v>0</v>
      </c>
      <c r="U11" s="60">
        <v>0</v>
      </c>
      <c r="V11" s="60">
        <v>19705350</v>
      </c>
      <c r="W11" s="60">
        <v>72410</v>
      </c>
      <c r="X11" s="60">
        <v>19632940</v>
      </c>
      <c r="Y11" s="61">
        <v>27113.58</v>
      </c>
      <c r="Z11" s="62">
        <v>72410</v>
      </c>
    </row>
    <row r="12" spans="1:26" ht="13.5">
      <c r="A12" s="58" t="s">
        <v>38</v>
      </c>
      <c r="B12" s="19">
        <v>0</v>
      </c>
      <c r="C12" s="19"/>
      <c r="D12" s="59">
        <v>9971</v>
      </c>
      <c r="E12" s="60">
        <v>9971</v>
      </c>
      <c r="F12" s="60">
        <v>0</v>
      </c>
      <c r="G12" s="60">
        <v>0</v>
      </c>
      <c r="H12" s="60">
        <v>0</v>
      </c>
      <c r="I12" s="60">
        <v>0</v>
      </c>
      <c r="J12" s="60">
        <v>2098</v>
      </c>
      <c r="K12" s="60">
        <v>1797</v>
      </c>
      <c r="L12" s="60">
        <v>0</v>
      </c>
      <c r="M12" s="60">
        <v>3895</v>
      </c>
      <c r="N12" s="60">
        <v>0</v>
      </c>
      <c r="O12" s="60">
        <v>0</v>
      </c>
      <c r="P12" s="60">
        <v>572322</v>
      </c>
      <c r="Q12" s="60">
        <v>572322</v>
      </c>
      <c r="R12" s="60">
        <v>0</v>
      </c>
      <c r="S12" s="60">
        <v>0</v>
      </c>
      <c r="T12" s="60">
        <v>0</v>
      </c>
      <c r="U12" s="60">
        <v>0</v>
      </c>
      <c r="V12" s="60">
        <v>576217</v>
      </c>
      <c r="W12" s="60">
        <v>9971</v>
      </c>
      <c r="X12" s="60">
        <v>566246</v>
      </c>
      <c r="Y12" s="61">
        <v>5678.93</v>
      </c>
      <c r="Z12" s="62">
        <v>9971</v>
      </c>
    </row>
    <row r="13" spans="1:26" ht="13.5">
      <c r="A13" s="58" t="s">
        <v>278</v>
      </c>
      <c r="B13" s="19">
        <v>0</v>
      </c>
      <c r="C13" s="19"/>
      <c r="D13" s="59">
        <v>46423</v>
      </c>
      <c r="E13" s="60">
        <v>46423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46423</v>
      </c>
      <c r="X13" s="60">
        <v>-46423</v>
      </c>
      <c r="Y13" s="61">
        <v>-100</v>
      </c>
      <c r="Z13" s="62">
        <v>46423</v>
      </c>
    </row>
    <row r="14" spans="1:26" ht="13.5">
      <c r="A14" s="58" t="s">
        <v>40</v>
      </c>
      <c r="B14" s="19">
        <v>0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/>
      <c r="D15" s="59">
        <v>162939</v>
      </c>
      <c r="E15" s="60">
        <v>162939</v>
      </c>
      <c r="F15" s="60">
        <v>844920</v>
      </c>
      <c r="G15" s="60">
        <v>1346886</v>
      </c>
      <c r="H15" s="60">
        <v>5913256</v>
      </c>
      <c r="I15" s="60">
        <v>8105062</v>
      </c>
      <c r="J15" s="60">
        <v>817672</v>
      </c>
      <c r="K15" s="60">
        <v>1016155</v>
      </c>
      <c r="L15" s="60">
        <v>0</v>
      </c>
      <c r="M15" s="60">
        <v>1833827</v>
      </c>
      <c r="N15" s="60">
        <v>0</v>
      </c>
      <c r="O15" s="60">
        <v>0</v>
      </c>
      <c r="P15" s="60">
        <v>5913256</v>
      </c>
      <c r="Q15" s="60">
        <v>5913256</v>
      </c>
      <c r="R15" s="60">
        <v>0</v>
      </c>
      <c r="S15" s="60">
        <v>0</v>
      </c>
      <c r="T15" s="60">
        <v>0</v>
      </c>
      <c r="U15" s="60">
        <v>0</v>
      </c>
      <c r="V15" s="60">
        <v>15852145</v>
      </c>
      <c r="W15" s="60">
        <v>162939</v>
      </c>
      <c r="X15" s="60">
        <v>15689206</v>
      </c>
      <c r="Y15" s="61">
        <v>9628.88</v>
      </c>
      <c r="Z15" s="62">
        <v>162939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768377</v>
      </c>
      <c r="Q16" s="60">
        <v>768377</v>
      </c>
      <c r="R16" s="60">
        <v>0</v>
      </c>
      <c r="S16" s="60">
        <v>0</v>
      </c>
      <c r="T16" s="60">
        <v>0</v>
      </c>
      <c r="U16" s="60">
        <v>0</v>
      </c>
      <c r="V16" s="60">
        <v>768377</v>
      </c>
      <c r="W16" s="60">
        <v>0</v>
      </c>
      <c r="X16" s="60">
        <v>768377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/>
      <c r="D17" s="59">
        <v>121268</v>
      </c>
      <c r="E17" s="60">
        <v>121268</v>
      </c>
      <c r="F17" s="60">
        <v>555380</v>
      </c>
      <c r="G17" s="60">
        <v>1337216</v>
      </c>
      <c r="H17" s="60">
        <v>1182977</v>
      </c>
      <c r="I17" s="60">
        <v>3075573</v>
      </c>
      <c r="J17" s="60">
        <v>1299753</v>
      </c>
      <c r="K17" s="60">
        <v>1818654</v>
      </c>
      <c r="L17" s="60">
        <v>680481</v>
      </c>
      <c r="M17" s="60">
        <v>3798888</v>
      </c>
      <c r="N17" s="60">
        <v>403662</v>
      </c>
      <c r="O17" s="60">
        <v>0</v>
      </c>
      <c r="P17" s="60">
        <v>1176702</v>
      </c>
      <c r="Q17" s="60">
        <v>1580364</v>
      </c>
      <c r="R17" s="60">
        <v>0</v>
      </c>
      <c r="S17" s="60">
        <v>0</v>
      </c>
      <c r="T17" s="60">
        <v>0</v>
      </c>
      <c r="U17" s="60">
        <v>0</v>
      </c>
      <c r="V17" s="60">
        <v>8454825</v>
      </c>
      <c r="W17" s="60">
        <v>121268</v>
      </c>
      <c r="X17" s="60">
        <v>8333557</v>
      </c>
      <c r="Y17" s="61">
        <v>6872.02</v>
      </c>
      <c r="Z17" s="62">
        <v>121268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413011</v>
      </c>
      <c r="E18" s="73">
        <f t="shared" si="1"/>
        <v>413011</v>
      </c>
      <c r="F18" s="73">
        <f t="shared" si="1"/>
        <v>7179793</v>
      </c>
      <c r="G18" s="73">
        <f t="shared" si="1"/>
        <v>9123694</v>
      </c>
      <c r="H18" s="73">
        <f t="shared" si="1"/>
        <v>7815919</v>
      </c>
      <c r="I18" s="73">
        <f t="shared" si="1"/>
        <v>24119406</v>
      </c>
      <c r="J18" s="73">
        <f t="shared" si="1"/>
        <v>2417173</v>
      </c>
      <c r="K18" s="73">
        <f t="shared" si="1"/>
        <v>3402038</v>
      </c>
      <c r="L18" s="73">
        <f t="shared" si="1"/>
        <v>694285</v>
      </c>
      <c r="M18" s="73">
        <f t="shared" si="1"/>
        <v>6513496</v>
      </c>
      <c r="N18" s="73">
        <f t="shared" si="1"/>
        <v>406077</v>
      </c>
      <c r="O18" s="73">
        <f t="shared" si="1"/>
        <v>0</v>
      </c>
      <c r="P18" s="73">
        <f t="shared" si="1"/>
        <v>14317935</v>
      </c>
      <c r="Q18" s="73">
        <f t="shared" si="1"/>
        <v>14724012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45356914</v>
      </c>
      <c r="W18" s="73">
        <f t="shared" si="1"/>
        <v>413011</v>
      </c>
      <c r="X18" s="73">
        <f t="shared" si="1"/>
        <v>44943903</v>
      </c>
      <c r="Y18" s="67">
        <f>+IF(W18&lt;&gt;0,(X18/W18)*100,0)</f>
        <v>10882.011132875396</v>
      </c>
      <c r="Z18" s="74">
        <f t="shared" si="1"/>
        <v>413011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-24220</v>
      </c>
      <c r="E19" s="77">
        <f t="shared" si="2"/>
        <v>-24220</v>
      </c>
      <c r="F19" s="77">
        <f t="shared" si="2"/>
        <v>7791484</v>
      </c>
      <c r="G19" s="77">
        <f t="shared" si="2"/>
        <v>4417644</v>
      </c>
      <c r="H19" s="77">
        <f t="shared" si="2"/>
        <v>5637499</v>
      </c>
      <c r="I19" s="77">
        <f t="shared" si="2"/>
        <v>17846627</v>
      </c>
      <c r="J19" s="77">
        <f t="shared" si="2"/>
        <v>-874355</v>
      </c>
      <c r="K19" s="77">
        <f t="shared" si="2"/>
        <v>-2976218</v>
      </c>
      <c r="L19" s="77">
        <f t="shared" si="2"/>
        <v>-779029</v>
      </c>
      <c r="M19" s="77">
        <f t="shared" si="2"/>
        <v>-4629602</v>
      </c>
      <c r="N19" s="77">
        <f t="shared" si="2"/>
        <v>-443085</v>
      </c>
      <c r="O19" s="77">
        <f t="shared" si="2"/>
        <v>0</v>
      </c>
      <c r="P19" s="77">
        <f t="shared" si="2"/>
        <v>-626214</v>
      </c>
      <c r="Q19" s="77">
        <f t="shared" si="2"/>
        <v>-1069299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12147726</v>
      </c>
      <c r="W19" s="77">
        <f>IF(E10=E18,0,W10-W18)</f>
        <v>-24220</v>
      </c>
      <c r="X19" s="77">
        <f t="shared" si="2"/>
        <v>12171946</v>
      </c>
      <c r="Y19" s="78">
        <f>+IF(W19&lt;&gt;0,(X19/W19)*100,0)</f>
        <v>-50255.76383154418</v>
      </c>
      <c r="Z19" s="79">
        <f t="shared" si="2"/>
        <v>-24220</v>
      </c>
    </row>
    <row r="20" spans="1:26" ht="13.5">
      <c r="A20" s="58" t="s">
        <v>46</v>
      </c>
      <c r="B20" s="19">
        <v>0</v>
      </c>
      <c r="C20" s="19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-24220</v>
      </c>
      <c r="E22" s="88">
        <f t="shared" si="3"/>
        <v>-24220</v>
      </c>
      <c r="F22" s="88">
        <f t="shared" si="3"/>
        <v>7791484</v>
      </c>
      <c r="G22" s="88">
        <f t="shared" si="3"/>
        <v>4417644</v>
      </c>
      <c r="H22" s="88">
        <f t="shared" si="3"/>
        <v>5637499</v>
      </c>
      <c r="I22" s="88">
        <f t="shared" si="3"/>
        <v>17846627</v>
      </c>
      <c r="J22" s="88">
        <f t="shared" si="3"/>
        <v>-874355</v>
      </c>
      <c r="K22" s="88">
        <f t="shared" si="3"/>
        <v>-2976218</v>
      </c>
      <c r="L22" s="88">
        <f t="shared" si="3"/>
        <v>-779029</v>
      </c>
      <c r="M22" s="88">
        <f t="shared" si="3"/>
        <v>-4629602</v>
      </c>
      <c r="N22" s="88">
        <f t="shared" si="3"/>
        <v>-443085</v>
      </c>
      <c r="O22" s="88">
        <f t="shared" si="3"/>
        <v>0</v>
      </c>
      <c r="P22" s="88">
        <f t="shared" si="3"/>
        <v>-626214</v>
      </c>
      <c r="Q22" s="88">
        <f t="shared" si="3"/>
        <v>-1069299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12147726</v>
      </c>
      <c r="W22" s="88">
        <f t="shared" si="3"/>
        <v>-24220</v>
      </c>
      <c r="X22" s="88">
        <f t="shared" si="3"/>
        <v>12171946</v>
      </c>
      <c r="Y22" s="89">
        <f>+IF(W22&lt;&gt;0,(X22/W22)*100,0)</f>
        <v>-50255.76383154418</v>
      </c>
      <c r="Z22" s="90">
        <f t="shared" si="3"/>
        <v>-24220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-24220</v>
      </c>
      <c r="E24" s="77">
        <f t="shared" si="4"/>
        <v>-24220</v>
      </c>
      <c r="F24" s="77">
        <f t="shared" si="4"/>
        <v>7791484</v>
      </c>
      <c r="G24" s="77">
        <f t="shared" si="4"/>
        <v>4417644</v>
      </c>
      <c r="H24" s="77">
        <f t="shared" si="4"/>
        <v>5637499</v>
      </c>
      <c r="I24" s="77">
        <f t="shared" si="4"/>
        <v>17846627</v>
      </c>
      <c r="J24" s="77">
        <f t="shared" si="4"/>
        <v>-874355</v>
      </c>
      <c r="K24" s="77">
        <f t="shared" si="4"/>
        <v>-2976218</v>
      </c>
      <c r="L24" s="77">
        <f t="shared" si="4"/>
        <v>-779029</v>
      </c>
      <c r="M24" s="77">
        <f t="shared" si="4"/>
        <v>-4629602</v>
      </c>
      <c r="N24" s="77">
        <f t="shared" si="4"/>
        <v>-443085</v>
      </c>
      <c r="O24" s="77">
        <f t="shared" si="4"/>
        <v>0</v>
      </c>
      <c r="P24" s="77">
        <f t="shared" si="4"/>
        <v>-626214</v>
      </c>
      <c r="Q24" s="77">
        <f t="shared" si="4"/>
        <v>-1069299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12147726</v>
      </c>
      <c r="W24" s="77">
        <f t="shared" si="4"/>
        <v>-24220</v>
      </c>
      <c r="X24" s="77">
        <f t="shared" si="4"/>
        <v>12171946</v>
      </c>
      <c r="Y24" s="78">
        <f>+IF(W24&lt;&gt;0,(X24/W24)*100,0)</f>
        <v>-50255.76383154418</v>
      </c>
      <c r="Z24" s="79">
        <f t="shared" si="4"/>
        <v>-24220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/>
      <c r="D27" s="99">
        <v>65527</v>
      </c>
      <c r="E27" s="100">
        <v>55367000</v>
      </c>
      <c r="F27" s="100">
        <v>0</v>
      </c>
      <c r="G27" s="100">
        <v>1652932</v>
      </c>
      <c r="H27" s="100">
        <v>3699089</v>
      </c>
      <c r="I27" s="100">
        <v>5352021</v>
      </c>
      <c r="J27" s="100">
        <v>4233924</v>
      </c>
      <c r="K27" s="100">
        <v>0</v>
      </c>
      <c r="L27" s="100">
        <v>1691850</v>
      </c>
      <c r="M27" s="100">
        <v>5925774</v>
      </c>
      <c r="N27" s="100">
        <v>3314110</v>
      </c>
      <c r="O27" s="100">
        <v>4353550</v>
      </c>
      <c r="P27" s="100">
        <v>7608892</v>
      </c>
      <c r="Q27" s="100">
        <v>15276552</v>
      </c>
      <c r="R27" s="100">
        <v>9542601</v>
      </c>
      <c r="S27" s="100">
        <v>0</v>
      </c>
      <c r="T27" s="100">
        <v>6661444</v>
      </c>
      <c r="U27" s="100">
        <v>16204045</v>
      </c>
      <c r="V27" s="100">
        <v>42758392</v>
      </c>
      <c r="W27" s="100">
        <v>55367000</v>
      </c>
      <c r="X27" s="100">
        <v>-12608608</v>
      </c>
      <c r="Y27" s="101">
        <v>-22.77</v>
      </c>
      <c r="Z27" s="102">
        <v>55367000</v>
      </c>
    </row>
    <row r="28" spans="1:26" ht="13.5">
      <c r="A28" s="103" t="s">
        <v>46</v>
      </c>
      <c r="B28" s="19">
        <v>0</v>
      </c>
      <c r="C28" s="19"/>
      <c r="D28" s="59">
        <v>62752</v>
      </c>
      <c r="E28" s="60">
        <v>55367000</v>
      </c>
      <c r="F28" s="60">
        <v>0</v>
      </c>
      <c r="G28" s="60">
        <v>1652932</v>
      </c>
      <c r="H28" s="60">
        <v>3699089</v>
      </c>
      <c r="I28" s="60">
        <v>5352021</v>
      </c>
      <c r="J28" s="60">
        <v>4233924</v>
      </c>
      <c r="K28" s="60">
        <v>0</v>
      </c>
      <c r="L28" s="60">
        <v>1691850</v>
      </c>
      <c r="M28" s="60">
        <v>5925774</v>
      </c>
      <c r="N28" s="60">
        <v>3314110</v>
      </c>
      <c r="O28" s="60">
        <v>4353550</v>
      </c>
      <c r="P28" s="60">
        <v>7608892</v>
      </c>
      <c r="Q28" s="60">
        <v>15276552</v>
      </c>
      <c r="R28" s="60">
        <v>9542601</v>
      </c>
      <c r="S28" s="60">
        <v>0</v>
      </c>
      <c r="T28" s="60">
        <v>6661444</v>
      </c>
      <c r="U28" s="60">
        <v>16204045</v>
      </c>
      <c r="V28" s="60">
        <v>42758392</v>
      </c>
      <c r="W28" s="60">
        <v>55367000</v>
      </c>
      <c r="X28" s="60">
        <v>-12608608</v>
      </c>
      <c r="Y28" s="61">
        <v>-22.77</v>
      </c>
      <c r="Z28" s="62">
        <v>55367000</v>
      </c>
    </row>
    <row r="29" spans="1:26" ht="13.5">
      <c r="A29" s="58" t="s">
        <v>282</v>
      </c>
      <c r="B29" s="19">
        <v>0</v>
      </c>
      <c r="C29" s="19"/>
      <c r="D29" s="59">
        <v>2775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65527</v>
      </c>
      <c r="E32" s="100">
        <f t="shared" si="5"/>
        <v>55367000</v>
      </c>
      <c r="F32" s="100">
        <f t="shared" si="5"/>
        <v>0</v>
      </c>
      <c r="G32" s="100">
        <f t="shared" si="5"/>
        <v>1652932</v>
      </c>
      <c r="H32" s="100">
        <f t="shared" si="5"/>
        <v>3699089</v>
      </c>
      <c r="I32" s="100">
        <f t="shared" si="5"/>
        <v>5352021</v>
      </c>
      <c r="J32" s="100">
        <f t="shared" si="5"/>
        <v>4233924</v>
      </c>
      <c r="K32" s="100">
        <f t="shared" si="5"/>
        <v>0</v>
      </c>
      <c r="L32" s="100">
        <f t="shared" si="5"/>
        <v>1691850</v>
      </c>
      <c r="M32" s="100">
        <f t="shared" si="5"/>
        <v>5925774</v>
      </c>
      <c r="N32" s="100">
        <f t="shared" si="5"/>
        <v>3314110</v>
      </c>
      <c r="O32" s="100">
        <f t="shared" si="5"/>
        <v>4353550</v>
      </c>
      <c r="P32" s="100">
        <f t="shared" si="5"/>
        <v>7608892</v>
      </c>
      <c r="Q32" s="100">
        <f t="shared" si="5"/>
        <v>15276552</v>
      </c>
      <c r="R32" s="100">
        <f t="shared" si="5"/>
        <v>9542601</v>
      </c>
      <c r="S32" s="100">
        <f t="shared" si="5"/>
        <v>0</v>
      </c>
      <c r="T32" s="100">
        <f t="shared" si="5"/>
        <v>6661444</v>
      </c>
      <c r="U32" s="100">
        <f t="shared" si="5"/>
        <v>16204045</v>
      </c>
      <c r="V32" s="100">
        <f t="shared" si="5"/>
        <v>42758392</v>
      </c>
      <c r="W32" s="100">
        <f t="shared" si="5"/>
        <v>55367000</v>
      </c>
      <c r="X32" s="100">
        <f t="shared" si="5"/>
        <v>-12608608</v>
      </c>
      <c r="Y32" s="101">
        <f>+IF(W32&lt;&gt;0,(X32/W32)*100,0)</f>
        <v>-22.772785233081077</v>
      </c>
      <c r="Z32" s="102">
        <f t="shared" si="5"/>
        <v>55367000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/>
      <c r="D35" s="59">
        <v>0</v>
      </c>
      <c r="E35" s="60">
        <v>0</v>
      </c>
      <c r="F35" s="60">
        <v>6891119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428940672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/>
      <c r="D36" s="59">
        <v>0</v>
      </c>
      <c r="E36" s="60">
        <v>0</v>
      </c>
      <c r="F36" s="60">
        <v>7690822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851378611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/>
      <c r="D37" s="59">
        <v>0</v>
      </c>
      <c r="E37" s="60">
        <v>0</v>
      </c>
      <c r="F37" s="60">
        <v>19057495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302198045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32557233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/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945564005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/>
      <c r="D42" s="59">
        <v>-22038</v>
      </c>
      <c r="E42" s="60">
        <v>46959240</v>
      </c>
      <c r="F42" s="60">
        <v>2679427</v>
      </c>
      <c r="G42" s="60">
        <v>819001</v>
      </c>
      <c r="H42" s="60">
        <v>3158019</v>
      </c>
      <c r="I42" s="60">
        <v>6656447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6656447</v>
      </c>
      <c r="W42" s="60">
        <v>46959240</v>
      </c>
      <c r="X42" s="60">
        <v>-40302793</v>
      </c>
      <c r="Y42" s="61">
        <v>-85.83</v>
      </c>
      <c r="Z42" s="62">
        <v>46959240</v>
      </c>
    </row>
    <row r="43" spans="1:26" ht="13.5">
      <c r="A43" s="58" t="s">
        <v>63</v>
      </c>
      <c r="B43" s="19">
        <v>0</v>
      </c>
      <c r="C43" s="19"/>
      <c r="D43" s="59">
        <v>0</v>
      </c>
      <c r="E43" s="60">
        <v>-55367000</v>
      </c>
      <c r="F43" s="60">
        <v>-1377035</v>
      </c>
      <c r="G43" s="60">
        <v>-1652932</v>
      </c>
      <c r="H43" s="60">
        <v>-3699088</v>
      </c>
      <c r="I43" s="60">
        <v>-6729055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-6729055</v>
      </c>
      <c r="W43" s="60">
        <v>-55367000</v>
      </c>
      <c r="X43" s="60">
        <v>48637945</v>
      </c>
      <c r="Y43" s="61">
        <v>-87.85</v>
      </c>
      <c r="Z43" s="62">
        <v>-55367000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/>
      <c r="D45" s="99">
        <v>-22038</v>
      </c>
      <c r="E45" s="100">
        <v>-8407760</v>
      </c>
      <c r="F45" s="100">
        <v>2581233</v>
      </c>
      <c r="G45" s="100">
        <v>1747302</v>
      </c>
      <c r="H45" s="100">
        <v>1206233</v>
      </c>
      <c r="I45" s="100">
        <v>1206233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-8407760</v>
      </c>
      <c r="X45" s="100">
        <v>8407760</v>
      </c>
      <c r="Y45" s="101">
        <v>-100</v>
      </c>
      <c r="Z45" s="102">
        <v>-8407760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1012</v>
      </c>
      <c r="C49" s="52"/>
      <c r="D49" s="129">
        <v>6542155</v>
      </c>
      <c r="E49" s="54">
        <v>4966043</v>
      </c>
      <c r="F49" s="54">
        <v>0</v>
      </c>
      <c r="G49" s="54">
        <v>0</v>
      </c>
      <c r="H49" s="54">
        <v>0</v>
      </c>
      <c r="I49" s="54">
        <v>4598386</v>
      </c>
      <c r="J49" s="54">
        <v>0</v>
      </c>
      <c r="K49" s="54">
        <v>0</v>
      </c>
      <c r="L49" s="54">
        <v>0</v>
      </c>
      <c r="M49" s="54">
        <v>3815758</v>
      </c>
      <c r="N49" s="54">
        <v>0</v>
      </c>
      <c r="O49" s="54">
        <v>0</v>
      </c>
      <c r="P49" s="54">
        <v>0</v>
      </c>
      <c r="Q49" s="54">
        <v>4253053</v>
      </c>
      <c r="R49" s="54">
        <v>0</v>
      </c>
      <c r="S49" s="54">
        <v>0</v>
      </c>
      <c r="T49" s="54">
        <v>0</v>
      </c>
      <c r="U49" s="54">
        <v>4547721</v>
      </c>
      <c r="V49" s="54">
        <v>68326457</v>
      </c>
      <c r="W49" s="54">
        <v>97050585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100.97885634083397</v>
      </c>
      <c r="E58" s="7">
        <f t="shared" si="6"/>
        <v>89510.38303074207</v>
      </c>
      <c r="F58" s="7">
        <f t="shared" si="6"/>
        <v>0</v>
      </c>
      <c r="G58" s="7">
        <f t="shared" si="6"/>
        <v>20.674746723193913</v>
      </c>
      <c r="H58" s="7">
        <f t="shared" si="6"/>
        <v>11.509010540327917</v>
      </c>
      <c r="I58" s="7">
        <f t="shared" si="6"/>
        <v>10.3748281574967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7.603318980904403</v>
      </c>
      <c r="W58" s="7">
        <f t="shared" si="6"/>
        <v>89510.38303074207</v>
      </c>
      <c r="X58" s="7">
        <f t="shared" si="6"/>
        <v>0</v>
      </c>
      <c r="Y58" s="7">
        <f t="shared" si="6"/>
        <v>0</v>
      </c>
      <c r="Z58" s="8">
        <f t="shared" si="6"/>
        <v>89510.38303074207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100.0343997248022</v>
      </c>
      <c r="E59" s="10">
        <f t="shared" si="7"/>
        <v>100003.03290907007</v>
      </c>
      <c r="F59" s="10">
        <f t="shared" si="7"/>
        <v>0</v>
      </c>
      <c r="G59" s="10">
        <f t="shared" si="7"/>
        <v>83.93420270180981</v>
      </c>
      <c r="H59" s="10">
        <f t="shared" si="7"/>
        <v>30.844693731659646</v>
      </c>
      <c r="I59" s="10">
        <f t="shared" si="7"/>
        <v>38.25597266437002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30.09877994693596</v>
      </c>
      <c r="W59" s="10">
        <f t="shared" si="7"/>
        <v>100003.03290907007</v>
      </c>
      <c r="X59" s="10">
        <f t="shared" si="7"/>
        <v>0</v>
      </c>
      <c r="Y59" s="10">
        <f t="shared" si="7"/>
        <v>0</v>
      </c>
      <c r="Z59" s="11">
        <f t="shared" si="7"/>
        <v>100003.03290907007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101.05983443773718</v>
      </c>
      <c r="E60" s="13">
        <f t="shared" si="7"/>
        <v>88610.73893465992</v>
      </c>
      <c r="F60" s="13">
        <f t="shared" si="7"/>
        <v>0</v>
      </c>
      <c r="G60" s="13">
        <f t="shared" si="7"/>
        <v>15.650053050771215</v>
      </c>
      <c r="H60" s="13">
        <f t="shared" si="7"/>
        <v>9.949233526584246</v>
      </c>
      <c r="I60" s="13">
        <f t="shared" si="7"/>
        <v>8.226980493432638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5.997583605925566</v>
      </c>
      <c r="W60" s="13">
        <f t="shared" si="7"/>
        <v>88610.73893465992</v>
      </c>
      <c r="X60" s="13">
        <f t="shared" si="7"/>
        <v>0</v>
      </c>
      <c r="Y60" s="13">
        <f t="shared" si="7"/>
        <v>0</v>
      </c>
      <c r="Z60" s="14">
        <f t="shared" si="7"/>
        <v>88610.73893465992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18.595331416967557</v>
      </c>
      <c r="H61" s="13">
        <f t="shared" si="7"/>
        <v>10.106321674663441</v>
      </c>
      <c r="I61" s="13">
        <f t="shared" si="7"/>
        <v>9.216070918290674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6.766112962089458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21.482495992808428</v>
      </c>
      <c r="H62" s="13">
        <f t="shared" si="7"/>
        <v>9.679198550630954</v>
      </c>
      <c r="I62" s="13">
        <f t="shared" si="7"/>
        <v>9.443796835628683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6.600986993178129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7.416510088327744</v>
      </c>
      <c r="H63" s="13">
        <f t="shared" si="7"/>
        <v>14.533939282847372</v>
      </c>
      <c r="I63" s="13">
        <f t="shared" si="7"/>
        <v>7.317418088105522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5.487293998008279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4.16364983519031</v>
      </c>
      <c r="H64" s="13">
        <f t="shared" si="7"/>
        <v>6.48258743051567</v>
      </c>
      <c r="I64" s="13">
        <f t="shared" si="7"/>
        <v>3.5492137429743753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2.661550765111996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220870</v>
      </c>
      <c r="E67" s="26">
        <v>220870</v>
      </c>
      <c r="F67" s="26">
        <v>14941340</v>
      </c>
      <c r="G67" s="26">
        <v>13574575</v>
      </c>
      <c r="H67" s="26">
        <v>13398919</v>
      </c>
      <c r="I67" s="26">
        <v>41914834</v>
      </c>
      <c r="J67" s="26">
        <v>1486498</v>
      </c>
      <c r="K67" s="26">
        <v>335919</v>
      </c>
      <c r="L67" s="26">
        <v>-101112</v>
      </c>
      <c r="M67" s="26">
        <v>1721305</v>
      </c>
      <c r="N67" s="26">
        <v>-78235</v>
      </c>
      <c r="O67" s="26"/>
      <c r="P67" s="26">
        <v>13635435</v>
      </c>
      <c r="Q67" s="26">
        <v>13557200</v>
      </c>
      <c r="R67" s="26"/>
      <c r="S67" s="26"/>
      <c r="T67" s="26"/>
      <c r="U67" s="26"/>
      <c r="V67" s="26">
        <v>57193339</v>
      </c>
      <c r="W67" s="26">
        <v>220870</v>
      </c>
      <c r="X67" s="26"/>
      <c r="Y67" s="25"/>
      <c r="Z67" s="27">
        <v>220870</v>
      </c>
    </row>
    <row r="68" spans="1:26" ht="13.5" hidden="1">
      <c r="A68" s="37" t="s">
        <v>31</v>
      </c>
      <c r="B68" s="19"/>
      <c r="C68" s="19"/>
      <c r="D68" s="20">
        <v>17442</v>
      </c>
      <c r="E68" s="21">
        <v>17442</v>
      </c>
      <c r="F68" s="21">
        <v>998921</v>
      </c>
      <c r="G68" s="21">
        <v>998886</v>
      </c>
      <c r="H68" s="21">
        <v>1000185</v>
      </c>
      <c r="I68" s="21">
        <v>2997992</v>
      </c>
      <c r="J68" s="21"/>
      <c r="K68" s="21">
        <v>-5966</v>
      </c>
      <c r="L68" s="21">
        <v>-101112</v>
      </c>
      <c r="M68" s="21">
        <v>-107078</v>
      </c>
      <c r="N68" s="21">
        <v>-78235</v>
      </c>
      <c r="O68" s="21"/>
      <c r="P68" s="21">
        <v>997811</v>
      </c>
      <c r="Q68" s="21">
        <v>919576</v>
      </c>
      <c r="R68" s="21"/>
      <c r="S68" s="21"/>
      <c r="T68" s="21"/>
      <c r="U68" s="21"/>
      <c r="V68" s="21">
        <v>3810490</v>
      </c>
      <c r="W68" s="21">
        <v>17442</v>
      </c>
      <c r="X68" s="21"/>
      <c r="Y68" s="20"/>
      <c r="Z68" s="23">
        <v>17442</v>
      </c>
    </row>
    <row r="69" spans="1:26" ht="13.5" hidden="1">
      <c r="A69" s="38" t="s">
        <v>32</v>
      </c>
      <c r="B69" s="19"/>
      <c r="C69" s="19"/>
      <c r="D69" s="20">
        <v>203428</v>
      </c>
      <c r="E69" s="21">
        <v>203428</v>
      </c>
      <c r="F69" s="21">
        <v>13942419</v>
      </c>
      <c r="G69" s="21">
        <v>12575689</v>
      </c>
      <c r="H69" s="21">
        <v>12398734</v>
      </c>
      <c r="I69" s="21">
        <v>38916842</v>
      </c>
      <c r="J69" s="21">
        <v>1486498</v>
      </c>
      <c r="K69" s="21">
        <v>341885</v>
      </c>
      <c r="L69" s="21"/>
      <c r="M69" s="21">
        <v>1828383</v>
      </c>
      <c r="N69" s="21"/>
      <c r="O69" s="21"/>
      <c r="P69" s="21">
        <v>12637624</v>
      </c>
      <c r="Q69" s="21">
        <v>12637624</v>
      </c>
      <c r="R69" s="21"/>
      <c r="S69" s="21"/>
      <c r="T69" s="21"/>
      <c r="U69" s="21"/>
      <c r="V69" s="21">
        <v>53382849</v>
      </c>
      <c r="W69" s="21">
        <v>203428</v>
      </c>
      <c r="X69" s="21"/>
      <c r="Y69" s="20"/>
      <c r="Z69" s="23">
        <v>203428</v>
      </c>
    </row>
    <row r="70" spans="1:26" ht="13.5" hidden="1">
      <c r="A70" s="39" t="s">
        <v>103</v>
      </c>
      <c r="B70" s="19"/>
      <c r="C70" s="19"/>
      <c r="D70" s="20"/>
      <c r="E70" s="21"/>
      <c r="F70" s="21">
        <v>7274543</v>
      </c>
      <c r="G70" s="21">
        <v>6683484</v>
      </c>
      <c r="H70" s="21">
        <v>4893640</v>
      </c>
      <c r="I70" s="21">
        <v>18851667</v>
      </c>
      <c r="J70" s="21">
        <v>1399947</v>
      </c>
      <c r="K70" s="21">
        <v>412024</v>
      </c>
      <c r="L70" s="21"/>
      <c r="M70" s="21">
        <v>1811971</v>
      </c>
      <c r="N70" s="21"/>
      <c r="O70" s="21"/>
      <c r="P70" s="21">
        <v>5014074</v>
      </c>
      <c r="Q70" s="21">
        <v>5014074</v>
      </c>
      <c r="R70" s="21"/>
      <c r="S70" s="21"/>
      <c r="T70" s="21"/>
      <c r="U70" s="21"/>
      <c r="V70" s="21">
        <v>25677712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>
        <v>3232524</v>
      </c>
      <c r="G71" s="21">
        <v>2456209</v>
      </c>
      <c r="H71" s="21">
        <v>4068529</v>
      </c>
      <c r="I71" s="21">
        <v>9757262</v>
      </c>
      <c r="J71" s="21">
        <v>86022</v>
      </c>
      <c r="K71" s="21">
        <v>-70902</v>
      </c>
      <c r="L71" s="21"/>
      <c r="M71" s="21">
        <v>15120</v>
      </c>
      <c r="N71" s="21"/>
      <c r="O71" s="21"/>
      <c r="P71" s="21">
        <v>4186985</v>
      </c>
      <c r="Q71" s="21">
        <v>4186985</v>
      </c>
      <c r="R71" s="21"/>
      <c r="S71" s="21"/>
      <c r="T71" s="21"/>
      <c r="U71" s="21"/>
      <c r="V71" s="21">
        <v>13959367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1423527</v>
      </c>
      <c r="G72" s="21">
        <v>1423675</v>
      </c>
      <c r="H72" s="21">
        <v>1423881</v>
      </c>
      <c r="I72" s="21">
        <v>4271083</v>
      </c>
      <c r="J72" s="21">
        <v>211</v>
      </c>
      <c r="K72" s="21">
        <v>401</v>
      </c>
      <c r="L72" s="21"/>
      <c r="M72" s="21">
        <v>612</v>
      </c>
      <c r="N72" s="21"/>
      <c r="O72" s="21"/>
      <c r="P72" s="21">
        <v>1423881</v>
      </c>
      <c r="Q72" s="21">
        <v>1423881</v>
      </c>
      <c r="R72" s="21"/>
      <c r="S72" s="21"/>
      <c r="T72" s="21"/>
      <c r="U72" s="21"/>
      <c r="V72" s="21">
        <v>5695576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2011825</v>
      </c>
      <c r="G73" s="21">
        <v>2012321</v>
      </c>
      <c r="H73" s="21">
        <v>2012684</v>
      </c>
      <c r="I73" s="21">
        <v>6036830</v>
      </c>
      <c r="J73" s="21">
        <v>318</v>
      </c>
      <c r="K73" s="21">
        <v>362</v>
      </c>
      <c r="L73" s="21"/>
      <c r="M73" s="21">
        <v>680</v>
      </c>
      <c r="N73" s="21"/>
      <c r="O73" s="21"/>
      <c r="P73" s="21">
        <v>2012684</v>
      </c>
      <c r="Q73" s="21">
        <v>2012684</v>
      </c>
      <c r="R73" s="21"/>
      <c r="S73" s="21"/>
      <c r="T73" s="21"/>
      <c r="U73" s="21"/>
      <c r="V73" s="21">
        <v>8050194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203428</v>
      </c>
      <c r="E74" s="21">
        <v>203428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203428</v>
      </c>
      <c r="X74" s="21"/>
      <c r="Y74" s="20"/>
      <c r="Z74" s="23">
        <v>203428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223032</v>
      </c>
      <c r="E76" s="34">
        <v>197701583</v>
      </c>
      <c r="F76" s="34"/>
      <c r="G76" s="34">
        <v>2806509</v>
      </c>
      <c r="H76" s="34">
        <v>1542083</v>
      </c>
      <c r="I76" s="34">
        <v>4348592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4348592</v>
      </c>
      <c r="W76" s="34">
        <v>197701583</v>
      </c>
      <c r="X76" s="34"/>
      <c r="Y76" s="33"/>
      <c r="Z76" s="35">
        <v>197701583</v>
      </c>
    </row>
    <row r="77" spans="1:26" ht="13.5" hidden="1">
      <c r="A77" s="37" t="s">
        <v>31</v>
      </c>
      <c r="B77" s="19"/>
      <c r="C77" s="19"/>
      <c r="D77" s="20">
        <v>17448</v>
      </c>
      <c r="E77" s="21">
        <v>17442529</v>
      </c>
      <c r="F77" s="21"/>
      <c r="G77" s="21">
        <v>838407</v>
      </c>
      <c r="H77" s="21">
        <v>308504</v>
      </c>
      <c r="I77" s="21">
        <v>1146911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1146911</v>
      </c>
      <c r="W77" s="21">
        <v>17442529</v>
      </c>
      <c r="X77" s="21"/>
      <c r="Y77" s="20"/>
      <c r="Z77" s="23">
        <v>17442529</v>
      </c>
    </row>
    <row r="78" spans="1:26" ht="13.5" hidden="1">
      <c r="A78" s="38" t="s">
        <v>32</v>
      </c>
      <c r="B78" s="19"/>
      <c r="C78" s="19"/>
      <c r="D78" s="20">
        <v>205584</v>
      </c>
      <c r="E78" s="21">
        <v>180259054</v>
      </c>
      <c r="F78" s="21"/>
      <c r="G78" s="21">
        <v>1968102</v>
      </c>
      <c r="H78" s="21">
        <v>1233579</v>
      </c>
      <c r="I78" s="21">
        <v>3201681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3201681</v>
      </c>
      <c r="W78" s="21">
        <v>180259054</v>
      </c>
      <c r="X78" s="21"/>
      <c r="Y78" s="20"/>
      <c r="Z78" s="23">
        <v>180259054</v>
      </c>
    </row>
    <row r="79" spans="1:26" ht="13.5" hidden="1">
      <c r="A79" s="39" t="s">
        <v>103</v>
      </c>
      <c r="B79" s="19"/>
      <c r="C79" s="19"/>
      <c r="D79" s="20">
        <v>60360</v>
      </c>
      <c r="E79" s="21">
        <v>90591263</v>
      </c>
      <c r="F79" s="21"/>
      <c r="G79" s="21">
        <v>1242816</v>
      </c>
      <c r="H79" s="21">
        <v>494567</v>
      </c>
      <c r="I79" s="21">
        <v>1737383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1737383</v>
      </c>
      <c r="W79" s="21">
        <v>90591263</v>
      </c>
      <c r="X79" s="21"/>
      <c r="Y79" s="20"/>
      <c r="Z79" s="23">
        <v>90591263</v>
      </c>
    </row>
    <row r="80" spans="1:26" ht="13.5" hidden="1">
      <c r="A80" s="39" t="s">
        <v>104</v>
      </c>
      <c r="B80" s="19"/>
      <c r="C80" s="19"/>
      <c r="D80" s="20">
        <v>107664</v>
      </c>
      <c r="E80" s="21">
        <v>44575951</v>
      </c>
      <c r="F80" s="21"/>
      <c r="G80" s="21">
        <v>527655</v>
      </c>
      <c r="H80" s="21">
        <v>393801</v>
      </c>
      <c r="I80" s="21">
        <v>921456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921456</v>
      </c>
      <c r="W80" s="21">
        <v>44575951</v>
      </c>
      <c r="X80" s="21"/>
      <c r="Y80" s="20"/>
      <c r="Z80" s="23">
        <v>44575951</v>
      </c>
    </row>
    <row r="81" spans="1:26" ht="13.5" hidden="1">
      <c r="A81" s="39" t="s">
        <v>105</v>
      </c>
      <c r="B81" s="19"/>
      <c r="C81" s="19"/>
      <c r="D81" s="20">
        <v>15600</v>
      </c>
      <c r="E81" s="21">
        <v>18429011</v>
      </c>
      <c r="F81" s="21"/>
      <c r="G81" s="21">
        <v>105587</v>
      </c>
      <c r="H81" s="21">
        <v>206946</v>
      </c>
      <c r="I81" s="21">
        <v>312533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312533</v>
      </c>
      <c r="W81" s="21">
        <v>18429011</v>
      </c>
      <c r="X81" s="21"/>
      <c r="Y81" s="20"/>
      <c r="Z81" s="23">
        <v>18429011</v>
      </c>
    </row>
    <row r="82" spans="1:26" ht="13.5" hidden="1">
      <c r="A82" s="39" t="s">
        <v>106</v>
      </c>
      <c r="B82" s="19"/>
      <c r="C82" s="19"/>
      <c r="D82" s="20">
        <v>21960</v>
      </c>
      <c r="E82" s="21">
        <v>26662829</v>
      </c>
      <c r="F82" s="21"/>
      <c r="G82" s="21">
        <v>83786</v>
      </c>
      <c r="H82" s="21">
        <v>130474</v>
      </c>
      <c r="I82" s="21">
        <v>214260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214260</v>
      </c>
      <c r="W82" s="21">
        <v>26662829</v>
      </c>
      <c r="X82" s="21"/>
      <c r="Y82" s="20"/>
      <c r="Z82" s="23">
        <v>26662829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>
        <v>8258</v>
      </c>
      <c r="H83" s="21">
        <v>7791</v>
      </c>
      <c r="I83" s="21">
        <v>16049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16049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388791</v>
      </c>
      <c r="F5" s="100">
        <f t="shared" si="0"/>
        <v>388791</v>
      </c>
      <c r="G5" s="100">
        <f t="shared" si="0"/>
        <v>999624</v>
      </c>
      <c r="H5" s="100">
        <f t="shared" si="0"/>
        <v>912427</v>
      </c>
      <c r="I5" s="100">
        <f t="shared" si="0"/>
        <v>1004265</v>
      </c>
      <c r="J5" s="100">
        <f t="shared" si="0"/>
        <v>2916316</v>
      </c>
      <c r="K5" s="100">
        <f t="shared" si="0"/>
        <v>3006</v>
      </c>
      <c r="L5" s="100">
        <f t="shared" si="0"/>
        <v>2254</v>
      </c>
      <c r="M5" s="100">
        <f t="shared" si="0"/>
        <v>-97487</v>
      </c>
      <c r="N5" s="100">
        <f t="shared" si="0"/>
        <v>-92227</v>
      </c>
      <c r="O5" s="100">
        <f t="shared" si="0"/>
        <v>-66371</v>
      </c>
      <c r="P5" s="100">
        <f t="shared" si="0"/>
        <v>0</v>
      </c>
      <c r="Q5" s="100">
        <f t="shared" si="0"/>
        <v>1001891</v>
      </c>
      <c r="R5" s="100">
        <f t="shared" si="0"/>
        <v>935520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3759609</v>
      </c>
      <c r="X5" s="100">
        <f t="shared" si="0"/>
        <v>388791</v>
      </c>
      <c r="Y5" s="100">
        <f t="shared" si="0"/>
        <v>3370818</v>
      </c>
      <c r="Z5" s="137">
        <f>+IF(X5&lt;&gt;0,+(Y5/X5)*100,0)</f>
        <v>867.000007716228</v>
      </c>
      <c r="AA5" s="153">
        <f>SUM(AA6:AA8)</f>
        <v>388791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998921</v>
      </c>
      <c r="H6" s="60">
        <v>911136</v>
      </c>
      <c r="I6" s="60">
        <v>1000185</v>
      </c>
      <c r="J6" s="60">
        <v>2910242</v>
      </c>
      <c r="K6" s="60"/>
      <c r="L6" s="60">
        <v>-5966</v>
      </c>
      <c r="M6" s="60">
        <v>-101112</v>
      </c>
      <c r="N6" s="60">
        <v>-107078</v>
      </c>
      <c r="O6" s="60">
        <v>-78235</v>
      </c>
      <c r="P6" s="60"/>
      <c r="Q6" s="60">
        <v>997811</v>
      </c>
      <c r="R6" s="60">
        <v>919576</v>
      </c>
      <c r="S6" s="60"/>
      <c r="T6" s="60"/>
      <c r="U6" s="60"/>
      <c r="V6" s="60"/>
      <c r="W6" s="60">
        <v>3722740</v>
      </c>
      <c r="X6" s="60"/>
      <c r="Y6" s="60">
        <v>3722740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388791</v>
      </c>
      <c r="F7" s="159">
        <v>388791</v>
      </c>
      <c r="G7" s="159"/>
      <c r="H7" s="159"/>
      <c r="I7" s="159"/>
      <c r="J7" s="159"/>
      <c r="K7" s="159"/>
      <c r="L7" s="159"/>
      <c r="M7" s="159">
        <v>3625</v>
      </c>
      <c r="N7" s="159">
        <v>3625</v>
      </c>
      <c r="O7" s="159"/>
      <c r="P7" s="159"/>
      <c r="Q7" s="159"/>
      <c r="R7" s="159"/>
      <c r="S7" s="159"/>
      <c r="T7" s="159"/>
      <c r="U7" s="159"/>
      <c r="V7" s="159"/>
      <c r="W7" s="159">
        <v>3625</v>
      </c>
      <c r="X7" s="159">
        <v>388791</v>
      </c>
      <c r="Y7" s="159">
        <v>-385166</v>
      </c>
      <c r="Z7" s="141">
        <v>-99.07</v>
      </c>
      <c r="AA7" s="157">
        <v>388791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703</v>
      </c>
      <c r="H8" s="60">
        <v>1291</v>
      </c>
      <c r="I8" s="60">
        <v>4080</v>
      </c>
      <c r="J8" s="60">
        <v>6074</v>
      </c>
      <c r="K8" s="60">
        <v>3006</v>
      </c>
      <c r="L8" s="60">
        <v>8220</v>
      </c>
      <c r="M8" s="60"/>
      <c r="N8" s="60">
        <v>11226</v>
      </c>
      <c r="O8" s="60">
        <v>11864</v>
      </c>
      <c r="P8" s="60"/>
      <c r="Q8" s="60">
        <v>4080</v>
      </c>
      <c r="R8" s="60">
        <v>15944</v>
      </c>
      <c r="S8" s="60"/>
      <c r="T8" s="60"/>
      <c r="U8" s="60"/>
      <c r="V8" s="60"/>
      <c r="W8" s="60">
        <v>33244</v>
      </c>
      <c r="X8" s="60"/>
      <c r="Y8" s="60">
        <v>33244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24669</v>
      </c>
      <c r="H9" s="100">
        <f t="shared" si="1"/>
        <v>31797</v>
      </c>
      <c r="I9" s="100">
        <f t="shared" si="1"/>
        <v>19706</v>
      </c>
      <c r="J9" s="100">
        <f t="shared" si="1"/>
        <v>76172</v>
      </c>
      <c r="K9" s="100">
        <f t="shared" si="1"/>
        <v>19828</v>
      </c>
      <c r="L9" s="100">
        <f t="shared" si="1"/>
        <v>21892</v>
      </c>
      <c r="M9" s="100">
        <f t="shared" si="1"/>
        <v>12743</v>
      </c>
      <c r="N9" s="100">
        <f t="shared" si="1"/>
        <v>54463</v>
      </c>
      <c r="O9" s="100">
        <f t="shared" si="1"/>
        <v>29363</v>
      </c>
      <c r="P9" s="100">
        <f t="shared" si="1"/>
        <v>0</v>
      </c>
      <c r="Q9" s="100">
        <f t="shared" si="1"/>
        <v>21493</v>
      </c>
      <c r="R9" s="100">
        <f t="shared" si="1"/>
        <v>50856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181491</v>
      </c>
      <c r="X9" s="100">
        <f t="shared" si="1"/>
        <v>0</v>
      </c>
      <c r="Y9" s="100">
        <f t="shared" si="1"/>
        <v>181491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21632</v>
      </c>
      <c r="H10" s="60">
        <v>29578</v>
      </c>
      <c r="I10" s="60">
        <v>12176</v>
      </c>
      <c r="J10" s="60">
        <v>63386</v>
      </c>
      <c r="K10" s="60">
        <v>18136</v>
      </c>
      <c r="L10" s="60">
        <v>14082</v>
      </c>
      <c r="M10" s="60">
        <v>11143</v>
      </c>
      <c r="N10" s="60">
        <v>43361</v>
      </c>
      <c r="O10" s="60">
        <v>29363</v>
      </c>
      <c r="P10" s="60"/>
      <c r="Q10" s="60">
        <v>14381</v>
      </c>
      <c r="R10" s="60">
        <v>43744</v>
      </c>
      <c r="S10" s="60"/>
      <c r="T10" s="60"/>
      <c r="U10" s="60"/>
      <c r="V10" s="60"/>
      <c r="W10" s="60">
        <v>150491</v>
      </c>
      <c r="X10" s="60"/>
      <c r="Y10" s="60">
        <v>150491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2800</v>
      </c>
      <c r="H12" s="60">
        <v>1886</v>
      </c>
      <c r="I12" s="60">
        <v>7346</v>
      </c>
      <c r="J12" s="60">
        <v>12032</v>
      </c>
      <c r="K12" s="60">
        <v>850</v>
      </c>
      <c r="L12" s="60">
        <v>7608</v>
      </c>
      <c r="M12" s="60">
        <v>1600</v>
      </c>
      <c r="N12" s="60">
        <v>10058</v>
      </c>
      <c r="O12" s="60"/>
      <c r="P12" s="60"/>
      <c r="Q12" s="60">
        <v>6928</v>
      </c>
      <c r="R12" s="60">
        <v>6928</v>
      </c>
      <c r="S12" s="60"/>
      <c r="T12" s="60"/>
      <c r="U12" s="60"/>
      <c r="V12" s="60"/>
      <c r="W12" s="60">
        <v>29018</v>
      </c>
      <c r="X12" s="60"/>
      <c r="Y12" s="60">
        <v>29018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237</v>
      </c>
      <c r="H13" s="60">
        <v>333</v>
      </c>
      <c r="I13" s="60">
        <v>184</v>
      </c>
      <c r="J13" s="60">
        <v>754</v>
      </c>
      <c r="K13" s="60">
        <v>842</v>
      </c>
      <c r="L13" s="60">
        <v>202</v>
      </c>
      <c r="M13" s="60"/>
      <c r="N13" s="60">
        <v>1044</v>
      </c>
      <c r="O13" s="60"/>
      <c r="P13" s="60"/>
      <c r="Q13" s="60">
        <v>184</v>
      </c>
      <c r="R13" s="60">
        <v>184</v>
      </c>
      <c r="S13" s="60"/>
      <c r="T13" s="60"/>
      <c r="U13" s="60"/>
      <c r="V13" s="60"/>
      <c r="W13" s="60">
        <v>1982</v>
      </c>
      <c r="X13" s="60"/>
      <c r="Y13" s="60">
        <v>1982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2479</v>
      </c>
      <c r="H15" s="100">
        <f t="shared" si="2"/>
        <v>3932</v>
      </c>
      <c r="I15" s="100">
        <f t="shared" si="2"/>
        <v>10817</v>
      </c>
      <c r="J15" s="100">
        <f t="shared" si="2"/>
        <v>17228</v>
      </c>
      <c r="K15" s="100">
        <f t="shared" si="2"/>
        <v>11619</v>
      </c>
      <c r="L15" s="100">
        <f t="shared" si="2"/>
        <v>28225</v>
      </c>
      <c r="M15" s="100">
        <f t="shared" si="2"/>
        <v>0</v>
      </c>
      <c r="N15" s="100">
        <f t="shared" si="2"/>
        <v>39844</v>
      </c>
      <c r="O15" s="100">
        <f t="shared" si="2"/>
        <v>0</v>
      </c>
      <c r="P15" s="100">
        <f t="shared" si="2"/>
        <v>0</v>
      </c>
      <c r="Q15" s="100">
        <f t="shared" si="2"/>
        <v>10817</v>
      </c>
      <c r="R15" s="100">
        <f t="shared" si="2"/>
        <v>10817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67889</v>
      </c>
      <c r="X15" s="100">
        <f t="shared" si="2"/>
        <v>0</v>
      </c>
      <c r="Y15" s="100">
        <f t="shared" si="2"/>
        <v>67889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2479</v>
      </c>
      <c r="H17" s="60">
        <v>3932</v>
      </c>
      <c r="I17" s="60">
        <v>10817</v>
      </c>
      <c r="J17" s="60">
        <v>17228</v>
      </c>
      <c r="K17" s="60">
        <v>11619</v>
      </c>
      <c r="L17" s="60">
        <v>28225</v>
      </c>
      <c r="M17" s="60"/>
      <c r="N17" s="60">
        <v>39844</v>
      </c>
      <c r="O17" s="60"/>
      <c r="P17" s="60"/>
      <c r="Q17" s="60">
        <v>10817</v>
      </c>
      <c r="R17" s="60">
        <v>10817</v>
      </c>
      <c r="S17" s="60"/>
      <c r="T17" s="60"/>
      <c r="U17" s="60"/>
      <c r="V17" s="60"/>
      <c r="W17" s="60">
        <v>67889</v>
      </c>
      <c r="X17" s="60"/>
      <c r="Y17" s="60">
        <v>67889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13944505</v>
      </c>
      <c r="H19" s="100">
        <f t="shared" si="3"/>
        <v>12593182</v>
      </c>
      <c r="I19" s="100">
        <f t="shared" si="3"/>
        <v>12418630</v>
      </c>
      <c r="J19" s="100">
        <f t="shared" si="3"/>
        <v>38956317</v>
      </c>
      <c r="K19" s="100">
        <f t="shared" si="3"/>
        <v>1508365</v>
      </c>
      <c r="L19" s="100">
        <f t="shared" si="3"/>
        <v>373449</v>
      </c>
      <c r="M19" s="100">
        <f t="shared" si="3"/>
        <v>0</v>
      </c>
      <c r="N19" s="100">
        <f t="shared" si="3"/>
        <v>1881814</v>
      </c>
      <c r="O19" s="100">
        <f t="shared" si="3"/>
        <v>0</v>
      </c>
      <c r="P19" s="100">
        <f t="shared" si="3"/>
        <v>0</v>
      </c>
      <c r="Q19" s="100">
        <f t="shared" si="3"/>
        <v>12657520</v>
      </c>
      <c r="R19" s="100">
        <f t="shared" si="3"/>
        <v>12657520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53495651</v>
      </c>
      <c r="X19" s="100">
        <f t="shared" si="3"/>
        <v>0</v>
      </c>
      <c r="Y19" s="100">
        <f t="shared" si="3"/>
        <v>53495651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7275113</v>
      </c>
      <c r="H20" s="60">
        <v>6698177</v>
      </c>
      <c r="I20" s="60">
        <v>4904800</v>
      </c>
      <c r="J20" s="60">
        <v>18878090</v>
      </c>
      <c r="K20" s="60">
        <v>1405697</v>
      </c>
      <c r="L20" s="60">
        <v>437792</v>
      </c>
      <c r="M20" s="60"/>
      <c r="N20" s="60">
        <v>1843489</v>
      </c>
      <c r="O20" s="60"/>
      <c r="P20" s="60"/>
      <c r="Q20" s="60">
        <v>5025234</v>
      </c>
      <c r="R20" s="60">
        <v>5025234</v>
      </c>
      <c r="S20" s="60"/>
      <c r="T20" s="60"/>
      <c r="U20" s="60"/>
      <c r="V20" s="60"/>
      <c r="W20" s="60">
        <v>25746813</v>
      </c>
      <c r="X20" s="60"/>
      <c r="Y20" s="60">
        <v>25746813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3233377</v>
      </c>
      <c r="H21" s="60">
        <v>2458000</v>
      </c>
      <c r="I21" s="60">
        <v>4077044</v>
      </c>
      <c r="J21" s="60">
        <v>9768421</v>
      </c>
      <c r="K21" s="60">
        <v>102139</v>
      </c>
      <c r="L21" s="60">
        <v>-65723</v>
      </c>
      <c r="M21" s="60"/>
      <c r="N21" s="60">
        <v>36416</v>
      </c>
      <c r="O21" s="60"/>
      <c r="P21" s="60"/>
      <c r="Q21" s="60">
        <v>4195500</v>
      </c>
      <c r="R21" s="60">
        <v>4195500</v>
      </c>
      <c r="S21" s="60"/>
      <c r="T21" s="60"/>
      <c r="U21" s="60"/>
      <c r="V21" s="60"/>
      <c r="W21" s="60">
        <v>14000337</v>
      </c>
      <c r="X21" s="60"/>
      <c r="Y21" s="60">
        <v>14000337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1424190</v>
      </c>
      <c r="H22" s="159">
        <v>1424684</v>
      </c>
      <c r="I22" s="159">
        <v>1424102</v>
      </c>
      <c r="J22" s="159">
        <v>4272976</v>
      </c>
      <c r="K22" s="159">
        <v>211</v>
      </c>
      <c r="L22" s="159">
        <v>1018</v>
      </c>
      <c r="M22" s="159"/>
      <c r="N22" s="159">
        <v>1229</v>
      </c>
      <c r="O22" s="159"/>
      <c r="P22" s="159"/>
      <c r="Q22" s="159">
        <v>1424102</v>
      </c>
      <c r="R22" s="159">
        <v>1424102</v>
      </c>
      <c r="S22" s="159"/>
      <c r="T22" s="159"/>
      <c r="U22" s="159"/>
      <c r="V22" s="159"/>
      <c r="W22" s="159">
        <v>5698307</v>
      </c>
      <c r="X22" s="159"/>
      <c r="Y22" s="159">
        <v>5698307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2011825</v>
      </c>
      <c r="H23" s="60">
        <v>2012321</v>
      </c>
      <c r="I23" s="60">
        <v>2012684</v>
      </c>
      <c r="J23" s="60">
        <v>6036830</v>
      </c>
      <c r="K23" s="60">
        <v>318</v>
      </c>
      <c r="L23" s="60">
        <v>362</v>
      </c>
      <c r="M23" s="60"/>
      <c r="N23" s="60">
        <v>680</v>
      </c>
      <c r="O23" s="60"/>
      <c r="P23" s="60"/>
      <c r="Q23" s="60">
        <v>2012684</v>
      </c>
      <c r="R23" s="60">
        <v>2012684</v>
      </c>
      <c r="S23" s="60"/>
      <c r="T23" s="60"/>
      <c r="U23" s="60"/>
      <c r="V23" s="60"/>
      <c r="W23" s="60">
        <v>8050194</v>
      </c>
      <c r="X23" s="60"/>
      <c r="Y23" s="60">
        <v>8050194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388791</v>
      </c>
      <c r="F25" s="73">
        <f t="shared" si="4"/>
        <v>388791</v>
      </c>
      <c r="G25" s="73">
        <f t="shared" si="4"/>
        <v>14971277</v>
      </c>
      <c r="H25" s="73">
        <f t="shared" si="4"/>
        <v>13541338</v>
      </c>
      <c r="I25" s="73">
        <f t="shared" si="4"/>
        <v>13453418</v>
      </c>
      <c r="J25" s="73">
        <f t="shared" si="4"/>
        <v>41966033</v>
      </c>
      <c r="K25" s="73">
        <f t="shared" si="4"/>
        <v>1542818</v>
      </c>
      <c r="L25" s="73">
        <f t="shared" si="4"/>
        <v>425820</v>
      </c>
      <c r="M25" s="73">
        <f t="shared" si="4"/>
        <v>-84744</v>
      </c>
      <c r="N25" s="73">
        <f t="shared" si="4"/>
        <v>1883894</v>
      </c>
      <c r="O25" s="73">
        <f t="shared" si="4"/>
        <v>-37008</v>
      </c>
      <c r="P25" s="73">
        <f t="shared" si="4"/>
        <v>0</v>
      </c>
      <c r="Q25" s="73">
        <f t="shared" si="4"/>
        <v>13691721</v>
      </c>
      <c r="R25" s="73">
        <f t="shared" si="4"/>
        <v>13654713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57504640</v>
      </c>
      <c r="X25" s="73">
        <f t="shared" si="4"/>
        <v>388791</v>
      </c>
      <c r="Y25" s="73">
        <f t="shared" si="4"/>
        <v>57115849</v>
      </c>
      <c r="Z25" s="170">
        <f>+IF(X25&lt;&gt;0,+(Y25/X25)*100,0)</f>
        <v>14690.630441548288</v>
      </c>
      <c r="AA25" s="168">
        <f>+AA5+AA9+AA15+AA19+AA24</f>
        <v>388791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413011</v>
      </c>
      <c r="F28" s="100">
        <f t="shared" si="5"/>
        <v>413011</v>
      </c>
      <c r="G28" s="100">
        <f t="shared" si="5"/>
        <v>1464549</v>
      </c>
      <c r="H28" s="100">
        <f t="shared" si="5"/>
        <v>1871911</v>
      </c>
      <c r="I28" s="100">
        <f t="shared" si="5"/>
        <v>1080923</v>
      </c>
      <c r="J28" s="100">
        <f t="shared" si="5"/>
        <v>4417383</v>
      </c>
      <c r="K28" s="100">
        <f t="shared" si="5"/>
        <v>575492</v>
      </c>
      <c r="L28" s="100">
        <f t="shared" si="5"/>
        <v>1434529</v>
      </c>
      <c r="M28" s="100">
        <f t="shared" si="5"/>
        <v>408995</v>
      </c>
      <c r="N28" s="100">
        <f t="shared" si="5"/>
        <v>2419016</v>
      </c>
      <c r="O28" s="100">
        <f t="shared" si="5"/>
        <v>202897</v>
      </c>
      <c r="P28" s="100">
        <f t="shared" si="5"/>
        <v>0</v>
      </c>
      <c r="Q28" s="100">
        <f t="shared" si="5"/>
        <v>2371848</v>
      </c>
      <c r="R28" s="100">
        <f t="shared" si="5"/>
        <v>2574745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9411144</v>
      </c>
      <c r="X28" s="100">
        <f t="shared" si="5"/>
        <v>413011</v>
      </c>
      <c r="Y28" s="100">
        <f t="shared" si="5"/>
        <v>8998133</v>
      </c>
      <c r="Z28" s="137">
        <f>+IF(X28&lt;&gt;0,+(Y28/X28)*100,0)</f>
        <v>2178.6666698949907</v>
      </c>
      <c r="AA28" s="153">
        <f>SUM(AA29:AA31)</f>
        <v>413011</v>
      </c>
    </row>
    <row r="29" spans="1:27" ht="13.5">
      <c r="A29" s="138" t="s">
        <v>75</v>
      </c>
      <c r="B29" s="136"/>
      <c r="C29" s="155"/>
      <c r="D29" s="155"/>
      <c r="E29" s="156">
        <v>9971</v>
      </c>
      <c r="F29" s="60">
        <v>9971</v>
      </c>
      <c r="G29" s="60">
        <v>1045531</v>
      </c>
      <c r="H29" s="60">
        <v>1162363</v>
      </c>
      <c r="I29" s="60">
        <v>812360</v>
      </c>
      <c r="J29" s="60">
        <v>3020254</v>
      </c>
      <c r="K29" s="60">
        <v>496225</v>
      </c>
      <c r="L29" s="60">
        <v>1360341</v>
      </c>
      <c r="M29" s="60">
        <v>414739</v>
      </c>
      <c r="N29" s="60">
        <v>2271305</v>
      </c>
      <c r="O29" s="60">
        <v>173168</v>
      </c>
      <c r="P29" s="60"/>
      <c r="Q29" s="60">
        <v>1676753</v>
      </c>
      <c r="R29" s="60">
        <v>1849921</v>
      </c>
      <c r="S29" s="60"/>
      <c r="T29" s="60"/>
      <c r="U29" s="60"/>
      <c r="V29" s="60"/>
      <c r="W29" s="60">
        <v>7141480</v>
      </c>
      <c r="X29" s="60">
        <v>9971</v>
      </c>
      <c r="Y29" s="60">
        <v>7131509</v>
      </c>
      <c r="Z29" s="140">
        <v>71522.51</v>
      </c>
      <c r="AA29" s="155">
        <v>9971</v>
      </c>
    </row>
    <row r="30" spans="1:27" ht="13.5">
      <c r="A30" s="138" t="s">
        <v>76</v>
      </c>
      <c r="B30" s="136"/>
      <c r="C30" s="157"/>
      <c r="D30" s="157"/>
      <c r="E30" s="158">
        <v>403040</v>
      </c>
      <c r="F30" s="159">
        <v>403040</v>
      </c>
      <c r="G30" s="159"/>
      <c r="H30" s="159"/>
      <c r="I30" s="159"/>
      <c r="J30" s="159"/>
      <c r="K30" s="159"/>
      <c r="L30" s="159"/>
      <c r="M30" s="159">
        <v>-5744</v>
      </c>
      <c r="N30" s="159">
        <v>-5744</v>
      </c>
      <c r="O30" s="159">
        <v>15136</v>
      </c>
      <c r="P30" s="159"/>
      <c r="Q30" s="159">
        <v>515788</v>
      </c>
      <c r="R30" s="159">
        <v>530924</v>
      </c>
      <c r="S30" s="159"/>
      <c r="T30" s="159"/>
      <c r="U30" s="159"/>
      <c r="V30" s="159"/>
      <c r="W30" s="159">
        <v>525180</v>
      </c>
      <c r="X30" s="159">
        <v>403040</v>
      </c>
      <c r="Y30" s="159">
        <v>122140</v>
      </c>
      <c r="Z30" s="141">
        <v>30.3</v>
      </c>
      <c r="AA30" s="157">
        <v>403040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419018</v>
      </c>
      <c r="H31" s="60">
        <v>709548</v>
      </c>
      <c r="I31" s="60">
        <v>268563</v>
      </c>
      <c r="J31" s="60">
        <v>1397129</v>
      </c>
      <c r="K31" s="60">
        <v>79267</v>
      </c>
      <c r="L31" s="60">
        <v>74188</v>
      </c>
      <c r="M31" s="60"/>
      <c r="N31" s="60">
        <v>153455</v>
      </c>
      <c r="O31" s="60">
        <v>14593</v>
      </c>
      <c r="P31" s="60"/>
      <c r="Q31" s="60">
        <v>179307</v>
      </c>
      <c r="R31" s="60">
        <v>193900</v>
      </c>
      <c r="S31" s="60"/>
      <c r="T31" s="60"/>
      <c r="U31" s="60"/>
      <c r="V31" s="60"/>
      <c r="W31" s="60">
        <v>1744484</v>
      </c>
      <c r="X31" s="60"/>
      <c r="Y31" s="60">
        <v>1744484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1987600</v>
      </c>
      <c r="H32" s="100">
        <f t="shared" si="6"/>
        <v>2281503</v>
      </c>
      <c r="I32" s="100">
        <f t="shared" si="6"/>
        <v>101942</v>
      </c>
      <c r="J32" s="100">
        <f t="shared" si="6"/>
        <v>4371045</v>
      </c>
      <c r="K32" s="100">
        <f t="shared" si="6"/>
        <v>68176</v>
      </c>
      <c r="L32" s="100">
        <f t="shared" si="6"/>
        <v>149392</v>
      </c>
      <c r="M32" s="100">
        <f t="shared" si="6"/>
        <v>2504</v>
      </c>
      <c r="N32" s="100">
        <f t="shared" si="6"/>
        <v>220072</v>
      </c>
      <c r="O32" s="100">
        <f t="shared" si="6"/>
        <v>0</v>
      </c>
      <c r="P32" s="100">
        <f t="shared" si="6"/>
        <v>0</v>
      </c>
      <c r="Q32" s="100">
        <f t="shared" si="6"/>
        <v>1827392</v>
      </c>
      <c r="R32" s="100">
        <f t="shared" si="6"/>
        <v>1827392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6418509</v>
      </c>
      <c r="X32" s="100">
        <f t="shared" si="6"/>
        <v>0</v>
      </c>
      <c r="Y32" s="100">
        <f t="shared" si="6"/>
        <v>6418509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488953</v>
      </c>
      <c r="H33" s="60">
        <v>558346</v>
      </c>
      <c r="I33" s="60">
        <v>10200</v>
      </c>
      <c r="J33" s="60">
        <v>1057499</v>
      </c>
      <c r="K33" s="60">
        <v>15400</v>
      </c>
      <c r="L33" s="60">
        <v>90991</v>
      </c>
      <c r="M33" s="60"/>
      <c r="N33" s="60">
        <v>106391</v>
      </c>
      <c r="O33" s="60"/>
      <c r="P33" s="60"/>
      <c r="Q33" s="60">
        <v>450433</v>
      </c>
      <c r="R33" s="60">
        <v>450433</v>
      </c>
      <c r="S33" s="60"/>
      <c r="T33" s="60"/>
      <c r="U33" s="60"/>
      <c r="V33" s="60"/>
      <c r="W33" s="60">
        <v>1614323</v>
      </c>
      <c r="X33" s="60"/>
      <c r="Y33" s="60">
        <v>1614323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346585</v>
      </c>
      <c r="H34" s="60">
        <v>314249</v>
      </c>
      <c r="I34" s="60">
        <v>10846</v>
      </c>
      <c r="J34" s="60">
        <v>671680</v>
      </c>
      <c r="K34" s="60">
        <v>17469</v>
      </c>
      <c r="L34" s="60">
        <v>6533</v>
      </c>
      <c r="M34" s="60"/>
      <c r="N34" s="60">
        <v>24002</v>
      </c>
      <c r="O34" s="60"/>
      <c r="P34" s="60"/>
      <c r="Q34" s="60">
        <v>281607</v>
      </c>
      <c r="R34" s="60">
        <v>281607</v>
      </c>
      <c r="S34" s="60"/>
      <c r="T34" s="60"/>
      <c r="U34" s="60"/>
      <c r="V34" s="60"/>
      <c r="W34" s="60">
        <v>977289</v>
      </c>
      <c r="X34" s="60"/>
      <c r="Y34" s="60">
        <v>977289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341655</v>
      </c>
      <c r="H35" s="60">
        <v>397809</v>
      </c>
      <c r="I35" s="60">
        <v>27591</v>
      </c>
      <c r="J35" s="60">
        <v>767055</v>
      </c>
      <c r="K35" s="60">
        <v>34596</v>
      </c>
      <c r="L35" s="60">
        <v>34803</v>
      </c>
      <c r="M35" s="60">
        <v>2478</v>
      </c>
      <c r="N35" s="60">
        <v>71877</v>
      </c>
      <c r="O35" s="60"/>
      <c r="P35" s="60"/>
      <c r="Q35" s="60">
        <v>883662</v>
      </c>
      <c r="R35" s="60">
        <v>883662</v>
      </c>
      <c r="S35" s="60"/>
      <c r="T35" s="60"/>
      <c r="U35" s="60"/>
      <c r="V35" s="60"/>
      <c r="W35" s="60">
        <v>1722594</v>
      </c>
      <c r="X35" s="60"/>
      <c r="Y35" s="60">
        <v>1722594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209674</v>
      </c>
      <c r="H36" s="60">
        <v>228827</v>
      </c>
      <c r="I36" s="60"/>
      <c r="J36" s="60">
        <v>438501</v>
      </c>
      <c r="K36" s="60">
        <v>711</v>
      </c>
      <c r="L36" s="60"/>
      <c r="M36" s="60">
        <v>26</v>
      </c>
      <c r="N36" s="60">
        <v>737</v>
      </c>
      <c r="O36" s="60"/>
      <c r="P36" s="60"/>
      <c r="Q36" s="60">
        <v>211690</v>
      </c>
      <c r="R36" s="60">
        <v>211690</v>
      </c>
      <c r="S36" s="60"/>
      <c r="T36" s="60"/>
      <c r="U36" s="60"/>
      <c r="V36" s="60"/>
      <c r="W36" s="60">
        <v>650928</v>
      </c>
      <c r="X36" s="60"/>
      <c r="Y36" s="60">
        <v>650928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600733</v>
      </c>
      <c r="H37" s="159">
        <v>782272</v>
      </c>
      <c r="I37" s="159">
        <v>53305</v>
      </c>
      <c r="J37" s="159">
        <v>1436310</v>
      </c>
      <c r="K37" s="159"/>
      <c r="L37" s="159">
        <v>17065</v>
      </c>
      <c r="M37" s="159"/>
      <c r="N37" s="159">
        <v>17065</v>
      </c>
      <c r="O37" s="159"/>
      <c r="P37" s="159"/>
      <c r="Q37" s="159"/>
      <c r="R37" s="159"/>
      <c r="S37" s="159"/>
      <c r="T37" s="159"/>
      <c r="U37" s="159"/>
      <c r="V37" s="159"/>
      <c r="W37" s="159">
        <v>1453375</v>
      </c>
      <c r="X37" s="159"/>
      <c r="Y37" s="159">
        <v>1453375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678938</v>
      </c>
      <c r="H38" s="100">
        <f t="shared" si="7"/>
        <v>1064498</v>
      </c>
      <c r="I38" s="100">
        <f t="shared" si="7"/>
        <v>438461</v>
      </c>
      <c r="J38" s="100">
        <f t="shared" si="7"/>
        <v>2181897</v>
      </c>
      <c r="K38" s="100">
        <f t="shared" si="7"/>
        <v>302064</v>
      </c>
      <c r="L38" s="100">
        <f t="shared" si="7"/>
        <v>487094</v>
      </c>
      <c r="M38" s="100">
        <f t="shared" si="7"/>
        <v>282786</v>
      </c>
      <c r="N38" s="100">
        <f t="shared" si="7"/>
        <v>1071944</v>
      </c>
      <c r="O38" s="100">
        <f t="shared" si="7"/>
        <v>203180</v>
      </c>
      <c r="P38" s="100">
        <f t="shared" si="7"/>
        <v>0</v>
      </c>
      <c r="Q38" s="100">
        <f t="shared" si="7"/>
        <v>1296597</v>
      </c>
      <c r="R38" s="100">
        <f t="shared" si="7"/>
        <v>1499777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4753618</v>
      </c>
      <c r="X38" s="100">
        <f t="shared" si="7"/>
        <v>0</v>
      </c>
      <c r="Y38" s="100">
        <f t="shared" si="7"/>
        <v>4753618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34594</v>
      </c>
      <c r="H39" s="60">
        <v>49891</v>
      </c>
      <c r="I39" s="60"/>
      <c r="J39" s="60">
        <v>84485</v>
      </c>
      <c r="K39" s="60">
        <v>13843</v>
      </c>
      <c r="L39" s="60">
        <v>164030</v>
      </c>
      <c r="M39" s="60">
        <v>282786</v>
      </c>
      <c r="N39" s="60">
        <v>460659</v>
      </c>
      <c r="O39" s="60">
        <v>203180</v>
      </c>
      <c r="P39" s="60"/>
      <c r="Q39" s="60">
        <v>43630</v>
      </c>
      <c r="R39" s="60">
        <v>246810</v>
      </c>
      <c r="S39" s="60"/>
      <c r="T39" s="60"/>
      <c r="U39" s="60"/>
      <c r="V39" s="60"/>
      <c r="W39" s="60">
        <v>791954</v>
      </c>
      <c r="X39" s="60"/>
      <c r="Y39" s="60">
        <v>791954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644344</v>
      </c>
      <c r="H40" s="60">
        <v>1014607</v>
      </c>
      <c r="I40" s="60">
        <v>438461</v>
      </c>
      <c r="J40" s="60">
        <v>2097412</v>
      </c>
      <c r="K40" s="60">
        <v>288221</v>
      </c>
      <c r="L40" s="60">
        <v>323064</v>
      </c>
      <c r="M40" s="60"/>
      <c r="N40" s="60">
        <v>611285</v>
      </c>
      <c r="O40" s="60"/>
      <c r="P40" s="60"/>
      <c r="Q40" s="60">
        <v>1252967</v>
      </c>
      <c r="R40" s="60">
        <v>1252967</v>
      </c>
      <c r="S40" s="60"/>
      <c r="T40" s="60"/>
      <c r="U40" s="60"/>
      <c r="V40" s="60"/>
      <c r="W40" s="60">
        <v>3961664</v>
      </c>
      <c r="X40" s="60"/>
      <c r="Y40" s="60">
        <v>3961664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3048706</v>
      </c>
      <c r="H42" s="100">
        <f t="shared" si="8"/>
        <v>3905782</v>
      </c>
      <c r="I42" s="100">
        <f t="shared" si="8"/>
        <v>6194593</v>
      </c>
      <c r="J42" s="100">
        <f t="shared" si="8"/>
        <v>13149081</v>
      </c>
      <c r="K42" s="100">
        <f t="shared" si="8"/>
        <v>1471441</v>
      </c>
      <c r="L42" s="100">
        <f t="shared" si="8"/>
        <v>1331023</v>
      </c>
      <c r="M42" s="100">
        <f t="shared" si="8"/>
        <v>0</v>
      </c>
      <c r="N42" s="100">
        <f t="shared" si="8"/>
        <v>2802464</v>
      </c>
      <c r="O42" s="100">
        <f t="shared" si="8"/>
        <v>0</v>
      </c>
      <c r="P42" s="100">
        <f t="shared" si="8"/>
        <v>0</v>
      </c>
      <c r="Q42" s="100">
        <f t="shared" si="8"/>
        <v>8822098</v>
      </c>
      <c r="R42" s="100">
        <f t="shared" si="8"/>
        <v>8822098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24773643</v>
      </c>
      <c r="X42" s="100">
        <f t="shared" si="8"/>
        <v>0</v>
      </c>
      <c r="Y42" s="100">
        <f t="shared" si="8"/>
        <v>24773643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429923</v>
      </c>
      <c r="H43" s="60">
        <v>688744</v>
      </c>
      <c r="I43" s="60">
        <v>5270901</v>
      </c>
      <c r="J43" s="60">
        <v>6389568</v>
      </c>
      <c r="K43" s="60">
        <v>818695</v>
      </c>
      <c r="L43" s="60">
        <v>232481</v>
      </c>
      <c r="M43" s="60"/>
      <c r="N43" s="60">
        <v>1051176</v>
      </c>
      <c r="O43" s="60"/>
      <c r="P43" s="60"/>
      <c r="Q43" s="60">
        <v>5581549</v>
      </c>
      <c r="R43" s="60">
        <v>5581549</v>
      </c>
      <c r="S43" s="60"/>
      <c r="T43" s="60"/>
      <c r="U43" s="60"/>
      <c r="V43" s="60"/>
      <c r="W43" s="60">
        <v>13022293</v>
      </c>
      <c r="X43" s="60"/>
      <c r="Y43" s="60">
        <v>13022293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845520</v>
      </c>
      <c r="H44" s="60">
        <v>1379929</v>
      </c>
      <c r="I44" s="60">
        <v>850866</v>
      </c>
      <c r="J44" s="60">
        <v>3076315</v>
      </c>
      <c r="K44" s="60">
        <v>446591</v>
      </c>
      <c r="L44" s="60">
        <v>817650</v>
      </c>
      <c r="M44" s="60"/>
      <c r="N44" s="60">
        <v>1264241</v>
      </c>
      <c r="O44" s="60"/>
      <c r="P44" s="60"/>
      <c r="Q44" s="60">
        <v>850866</v>
      </c>
      <c r="R44" s="60">
        <v>850866</v>
      </c>
      <c r="S44" s="60"/>
      <c r="T44" s="60"/>
      <c r="U44" s="60"/>
      <c r="V44" s="60"/>
      <c r="W44" s="60">
        <v>5191422</v>
      </c>
      <c r="X44" s="60"/>
      <c r="Y44" s="60">
        <v>5191422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1771243</v>
      </c>
      <c r="H45" s="159">
        <v>1811431</v>
      </c>
      <c r="I45" s="159">
        <v>6796</v>
      </c>
      <c r="J45" s="159">
        <v>3589470</v>
      </c>
      <c r="K45" s="159">
        <v>92001</v>
      </c>
      <c r="L45" s="159">
        <v>154630</v>
      </c>
      <c r="M45" s="159"/>
      <c r="N45" s="159">
        <v>246631</v>
      </c>
      <c r="O45" s="159"/>
      <c r="P45" s="159"/>
      <c r="Q45" s="159">
        <v>1861754</v>
      </c>
      <c r="R45" s="159">
        <v>1861754</v>
      </c>
      <c r="S45" s="159"/>
      <c r="T45" s="159"/>
      <c r="U45" s="159"/>
      <c r="V45" s="159"/>
      <c r="W45" s="159">
        <v>5697855</v>
      </c>
      <c r="X45" s="159"/>
      <c r="Y45" s="159">
        <v>5697855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2020</v>
      </c>
      <c r="H46" s="60">
        <v>25678</v>
      </c>
      <c r="I46" s="60">
        <v>66030</v>
      </c>
      <c r="J46" s="60">
        <v>93728</v>
      </c>
      <c r="K46" s="60">
        <v>114154</v>
      </c>
      <c r="L46" s="60">
        <v>126262</v>
      </c>
      <c r="M46" s="60"/>
      <c r="N46" s="60">
        <v>240416</v>
      </c>
      <c r="O46" s="60"/>
      <c r="P46" s="60"/>
      <c r="Q46" s="60">
        <v>527929</v>
      </c>
      <c r="R46" s="60">
        <v>527929</v>
      </c>
      <c r="S46" s="60"/>
      <c r="T46" s="60"/>
      <c r="U46" s="60"/>
      <c r="V46" s="60"/>
      <c r="W46" s="60">
        <v>862073</v>
      </c>
      <c r="X46" s="60"/>
      <c r="Y46" s="60">
        <v>862073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413011</v>
      </c>
      <c r="F48" s="73">
        <f t="shared" si="9"/>
        <v>413011</v>
      </c>
      <c r="G48" s="73">
        <f t="shared" si="9"/>
        <v>7179793</v>
      </c>
      <c r="H48" s="73">
        <f t="shared" si="9"/>
        <v>9123694</v>
      </c>
      <c r="I48" s="73">
        <f t="shared" si="9"/>
        <v>7815919</v>
      </c>
      <c r="J48" s="73">
        <f t="shared" si="9"/>
        <v>24119406</v>
      </c>
      <c r="K48" s="73">
        <f t="shared" si="9"/>
        <v>2417173</v>
      </c>
      <c r="L48" s="73">
        <f t="shared" si="9"/>
        <v>3402038</v>
      </c>
      <c r="M48" s="73">
        <f t="shared" si="9"/>
        <v>694285</v>
      </c>
      <c r="N48" s="73">
        <f t="shared" si="9"/>
        <v>6513496</v>
      </c>
      <c r="O48" s="73">
        <f t="shared" si="9"/>
        <v>406077</v>
      </c>
      <c r="P48" s="73">
        <f t="shared" si="9"/>
        <v>0</v>
      </c>
      <c r="Q48" s="73">
        <f t="shared" si="9"/>
        <v>14317935</v>
      </c>
      <c r="R48" s="73">
        <f t="shared" si="9"/>
        <v>14724012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45356914</v>
      </c>
      <c r="X48" s="73">
        <f t="shared" si="9"/>
        <v>413011</v>
      </c>
      <c r="Y48" s="73">
        <f t="shared" si="9"/>
        <v>44943903</v>
      </c>
      <c r="Z48" s="170">
        <f>+IF(X48&lt;&gt;0,+(Y48/X48)*100,0)</f>
        <v>10882.011132875396</v>
      </c>
      <c r="AA48" s="168">
        <f>+AA28+AA32+AA38+AA42+AA47</f>
        <v>413011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-24220</v>
      </c>
      <c r="F49" s="173">
        <f t="shared" si="10"/>
        <v>-24220</v>
      </c>
      <c r="G49" s="173">
        <f t="shared" si="10"/>
        <v>7791484</v>
      </c>
      <c r="H49" s="173">
        <f t="shared" si="10"/>
        <v>4417644</v>
      </c>
      <c r="I49" s="173">
        <f t="shared" si="10"/>
        <v>5637499</v>
      </c>
      <c r="J49" s="173">
        <f t="shared" si="10"/>
        <v>17846627</v>
      </c>
      <c r="K49" s="173">
        <f t="shared" si="10"/>
        <v>-874355</v>
      </c>
      <c r="L49" s="173">
        <f t="shared" si="10"/>
        <v>-2976218</v>
      </c>
      <c r="M49" s="173">
        <f t="shared" si="10"/>
        <v>-779029</v>
      </c>
      <c r="N49" s="173">
        <f t="shared" si="10"/>
        <v>-4629602</v>
      </c>
      <c r="O49" s="173">
        <f t="shared" si="10"/>
        <v>-443085</v>
      </c>
      <c r="P49" s="173">
        <f t="shared" si="10"/>
        <v>0</v>
      </c>
      <c r="Q49" s="173">
        <f t="shared" si="10"/>
        <v>-626214</v>
      </c>
      <c r="R49" s="173">
        <f t="shared" si="10"/>
        <v>-1069299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12147726</v>
      </c>
      <c r="X49" s="173">
        <f>IF(F25=F48,0,X25-X48)</f>
        <v>-24220</v>
      </c>
      <c r="Y49" s="173">
        <f t="shared" si="10"/>
        <v>12171946</v>
      </c>
      <c r="Z49" s="174">
        <f>+IF(X49&lt;&gt;0,+(Y49/X49)*100,0)</f>
        <v>-50255.76383154418</v>
      </c>
      <c r="AA49" s="171">
        <f>+AA25-AA48</f>
        <v>-24220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17442</v>
      </c>
      <c r="F5" s="60">
        <v>17442</v>
      </c>
      <c r="G5" s="60">
        <v>998921</v>
      </c>
      <c r="H5" s="60">
        <v>998886</v>
      </c>
      <c r="I5" s="60">
        <v>1000185</v>
      </c>
      <c r="J5" s="60">
        <v>2997992</v>
      </c>
      <c r="K5" s="60">
        <v>0</v>
      </c>
      <c r="L5" s="60">
        <v>-5966</v>
      </c>
      <c r="M5" s="60">
        <v>-101112</v>
      </c>
      <c r="N5" s="60">
        <v>-107078</v>
      </c>
      <c r="O5" s="60">
        <v>-78235</v>
      </c>
      <c r="P5" s="60">
        <v>0</v>
      </c>
      <c r="Q5" s="60">
        <v>997811</v>
      </c>
      <c r="R5" s="60">
        <v>919576</v>
      </c>
      <c r="S5" s="60">
        <v>0</v>
      </c>
      <c r="T5" s="60">
        <v>0</v>
      </c>
      <c r="U5" s="60">
        <v>0</v>
      </c>
      <c r="V5" s="60">
        <v>0</v>
      </c>
      <c r="W5" s="60">
        <v>3810490</v>
      </c>
      <c r="X5" s="60">
        <v>17442</v>
      </c>
      <c r="Y5" s="60">
        <v>3793048</v>
      </c>
      <c r="Z5" s="140">
        <v>21746.63</v>
      </c>
      <c r="AA5" s="155">
        <v>17442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7274543</v>
      </c>
      <c r="H7" s="60">
        <v>6683484</v>
      </c>
      <c r="I7" s="60">
        <v>4893640</v>
      </c>
      <c r="J7" s="60">
        <v>18851667</v>
      </c>
      <c r="K7" s="60">
        <v>1399947</v>
      </c>
      <c r="L7" s="60">
        <v>412024</v>
      </c>
      <c r="M7" s="60">
        <v>0</v>
      </c>
      <c r="N7" s="60">
        <v>1811971</v>
      </c>
      <c r="O7" s="60">
        <v>0</v>
      </c>
      <c r="P7" s="60">
        <v>0</v>
      </c>
      <c r="Q7" s="60">
        <v>5014074</v>
      </c>
      <c r="R7" s="60">
        <v>5014074</v>
      </c>
      <c r="S7" s="60">
        <v>0</v>
      </c>
      <c r="T7" s="60">
        <v>0</v>
      </c>
      <c r="U7" s="60">
        <v>0</v>
      </c>
      <c r="V7" s="60">
        <v>0</v>
      </c>
      <c r="W7" s="60">
        <v>25677712</v>
      </c>
      <c r="X7" s="60">
        <v>0</v>
      </c>
      <c r="Y7" s="60">
        <v>25677712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3232524</v>
      </c>
      <c r="H8" s="60">
        <v>2456209</v>
      </c>
      <c r="I8" s="60">
        <v>4068529</v>
      </c>
      <c r="J8" s="60">
        <v>9757262</v>
      </c>
      <c r="K8" s="60">
        <v>86022</v>
      </c>
      <c r="L8" s="60">
        <v>-70902</v>
      </c>
      <c r="M8" s="60">
        <v>0</v>
      </c>
      <c r="N8" s="60">
        <v>15120</v>
      </c>
      <c r="O8" s="60">
        <v>0</v>
      </c>
      <c r="P8" s="60">
        <v>0</v>
      </c>
      <c r="Q8" s="60">
        <v>4186985</v>
      </c>
      <c r="R8" s="60">
        <v>4186985</v>
      </c>
      <c r="S8" s="60">
        <v>0</v>
      </c>
      <c r="T8" s="60">
        <v>0</v>
      </c>
      <c r="U8" s="60">
        <v>0</v>
      </c>
      <c r="V8" s="60">
        <v>0</v>
      </c>
      <c r="W8" s="60">
        <v>13959367</v>
      </c>
      <c r="X8" s="60">
        <v>0</v>
      </c>
      <c r="Y8" s="60">
        <v>13959367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1423527</v>
      </c>
      <c r="H9" s="60">
        <v>1423675</v>
      </c>
      <c r="I9" s="60">
        <v>1423881</v>
      </c>
      <c r="J9" s="60">
        <v>4271083</v>
      </c>
      <c r="K9" s="60">
        <v>211</v>
      </c>
      <c r="L9" s="60">
        <v>401</v>
      </c>
      <c r="M9" s="60">
        <v>0</v>
      </c>
      <c r="N9" s="60">
        <v>612</v>
      </c>
      <c r="O9" s="60">
        <v>0</v>
      </c>
      <c r="P9" s="60">
        <v>0</v>
      </c>
      <c r="Q9" s="60">
        <v>1423881</v>
      </c>
      <c r="R9" s="60">
        <v>1423881</v>
      </c>
      <c r="S9" s="60">
        <v>0</v>
      </c>
      <c r="T9" s="60">
        <v>0</v>
      </c>
      <c r="U9" s="60">
        <v>0</v>
      </c>
      <c r="V9" s="60">
        <v>0</v>
      </c>
      <c r="W9" s="60">
        <v>5695576</v>
      </c>
      <c r="X9" s="60">
        <v>0</v>
      </c>
      <c r="Y9" s="60">
        <v>5695576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2011825</v>
      </c>
      <c r="H10" s="54">
        <v>2012321</v>
      </c>
      <c r="I10" s="54">
        <v>2012684</v>
      </c>
      <c r="J10" s="54">
        <v>6036830</v>
      </c>
      <c r="K10" s="54">
        <v>318</v>
      </c>
      <c r="L10" s="54">
        <v>362</v>
      </c>
      <c r="M10" s="54">
        <v>0</v>
      </c>
      <c r="N10" s="54">
        <v>680</v>
      </c>
      <c r="O10" s="54">
        <v>0</v>
      </c>
      <c r="P10" s="54">
        <v>0</v>
      </c>
      <c r="Q10" s="54">
        <v>2012684</v>
      </c>
      <c r="R10" s="54">
        <v>2012684</v>
      </c>
      <c r="S10" s="54">
        <v>0</v>
      </c>
      <c r="T10" s="54">
        <v>0</v>
      </c>
      <c r="U10" s="54">
        <v>0</v>
      </c>
      <c r="V10" s="54">
        <v>0</v>
      </c>
      <c r="W10" s="54">
        <v>8050194</v>
      </c>
      <c r="X10" s="54">
        <v>0</v>
      </c>
      <c r="Y10" s="54">
        <v>8050194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/>
      <c r="E11" s="156">
        <v>203428</v>
      </c>
      <c r="F11" s="60">
        <v>203428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203428</v>
      </c>
      <c r="Y11" s="60">
        <v>-203428</v>
      </c>
      <c r="Z11" s="140">
        <v>-100</v>
      </c>
      <c r="AA11" s="155">
        <v>203428</v>
      </c>
    </row>
    <row r="12" spans="1:27" ht="13.5">
      <c r="A12" s="183" t="s">
        <v>108</v>
      </c>
      <c r="B12" s="185"/>
      <c r="C12" s="155">
        <v>0</v>
      </c>
      <c r="D12" s="155"/>
      <c r="E12" s="156">
        <v>0</v>
      </c>
      <c r="F12" s="60">
        <v>0</v>
      </c>
      <c r="G12" s="60">
        <v>414</v>
      </c>
      <c r="H12" s="60">
        <v>1291</v>
      </c>
      <c r="I12" s="60">
        <v>3899</v>
      </c>
      <c r="J12" s="60">
        <v>5604</v>
      </c>
      <c r="K12" s="60">
        <v>3006</v>
      </c>
      <c r="L12" s="60">
        <v>7060</v>
      </c>
      <c r="M12" s="60">
        <v>3625</v>
      </c>
      <c r="N12" s="60">
        <v>13691</v>
      </c>
      <c r="O12" s="60">
        <v>1129</v>
      </c>
      <c r="P12" s="60">
        <v>0</v>
      </c>
      <c r="Q12" s="60">
        <v>3899</v>
      </c>
      <c r="R12" s="60">
        <v>5028</v>
      </c>
      <c r="S12" s="60">
        <v>0</v>
      </c>
      <c r="T12" s="60">
        <v>0</v>
      </c>
      <c r="U12" s="60">
        <v>0</v>
      </c>
      <c r="V12" s="60">
        <v>0</v>
      </c>
      <c r="W12" s="60">
        <v>24323</v>
      </c>
      <c r="X12" s="60">
        <v>0</v>
      </c>
      <c r="Y12" s="60">
        <v>24323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/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/>
      <c r="E19" s="156">
        <v>132811</v>
      </c>
      <c r="F19" s="60">
        <v>132811</v>
      </c>
      <c r="G19" s="60">
        <v>0</v>
      </c>
      <c r="H19" s="60">
        <v>-87750</v>
      </c>
      <c r="I19" s="60">
        <v>0</v>
      </c>
      <c r="J19" s="60">
        <v>-87750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-87750</v>
      </c>
      <c r="X19" s="60">
        <v>132811</v>
      </c>
      <c r="Y19" s="60">
        <v>-220561</v>
      </c>
      <c r="Z19" s="140">
        <v>-166.07</v>
      </c>
      <c r="AA19" s="155">
        <v>132811</v>
      </c>
    </row>
    <row r="20" spans="1:27" ht="13.5">
      <c r="A20" s="181" t="s">
        <v>35</v>
      </c>
      <c r="B20" s="185"/>
      <c r="C20" s="155">
        <v>0</v>
      </c>
      <c r="D20" s="155"/>
      <c r="E20" s="156">
        <v>35110</v>
      </c>
      <c r="F20" s="54">
        <v>35110</v>
      </c>
      <c r="G20" s="54">
        <v>29523</v>
      </c>
      <c r="H20" s="54">
        <v>53222</v>
      </c>
      <c r="I20" s="54">
        <v>50600</v>
      </c>
      <c r="J20" s="54">
        <v>133345</v>
      </c>
      <c r="K20" s="54">
        <v>53314</v>
      </c>
      <c r="L20" s="54">
        <v>82841</v>
      </c>
      <c r="M20" s="54">
        <v>12743</v>
      </c>
      <c r="N20" s="54">
        <v>148898</v>
      </c>
      <c r="O20" s="54">
        <v>29495</v>
      </c>
      <c r="P20" s="54">
        <v>0</v>
      </c>
      <c r="Q20" s="54">
        <v>52387</v>
      </c>
      <c r="R20" s="54">
        <v>81882</v>
      </c>
      <c r="S20" s="54">
        <v>0</v>
      </c>
      <c r="T20" s="54">
        <v>0</v>
      </c>
      <c r="U20" s="54">
        <v>0</v>
      </c>
      <c r="V20" s="54">
        <v>0</v>
      </c>
      <c r="W20" s="54">
        <v>364125</v>
      </c>
      <c r="X20" s="54">
        <v>35110</v>
      </c>
      <c r="Y20" s="54">
        <v>329015</v>
      </c>
      <c r="Z20" s="184">
        <v>937.1</v>
      </c>
      <c r="AA20" s="130">
        <v>35110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10603</v>
      </c>
      <c r="P21" s="82">
        <v>0</v>
      </c>
      <c r="Q21" s="60">
        <v>0</v>
      </c>
      <c r="R21" s="60">
        <v>10603</v>
      </c>
      <c r="S21" s="60">
        <v>0</v>
      </c>
      <c r="T21" s="60">
        <v>0</v>
      </c>
      <c r="U21" s="60">
        <v>0</v>
      </c>
      <c r="V21" s="60">
        <v>0</v>
      </c>
      <c r="W21" s="82">
        <v>10603</v>
      </c>
      <c r="X21" s="60">
        <v>0</v>
      </c>
      <c r="Y21" s="60">
        <v>10603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388791</v>
      </c>
      <c r="F22" s="190">
        <f t="shared" si="0"/>
        <v>388791</v>
      </c>
      <c r="G22" s="190">
        <f t="shared" si="0"/>
        <v>14971277</v>
      </c>
      <c r="H22" s="190">
        <f t="shared" si="0"/>
        <v>13541338</v>
      </c>
      <c r="I22" s="190">
        <f t="shared" si="0"/>
        <v>13453418</v>
      </c>
      <c r="J22" s="190">
        <f t="shared" si="0"/>
        <v>41966033</v>
      </c>
      <c r="K22" s="190">
        <f t="shared" si="0"/>
        <v>1542818</v>
      </c>
      <c r="L22" s="190">
        <f t="shared" si="0"/>
        <v>425820</v>
      </c>
      <c r="M22" s="190">
        <f t="shared" si="0"/>
        <v>-84744</v>
      </c>
      <c r="N22" s="190">
        <f t="shared" si="0"/>
        <v>1883894</v>
      </c>
      <c r="O22" s="190">
        <f t="shared" si="0"/>
        <v>-37008</v>
      </c>
      <c r="P22" s="190">
        <f t="shared" si="0"/>
        <v>0</v>
      </c>
      <c r="Q22" s="190">
        <f t="shared" si="0"/>
        <v>13691721</v>
      </c>
      <c r="R22" s="190">
        <f t="shared" si="0"/>
        <v>13654713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57504640</v>
      </c>
      <c r="X22" s="190">
        <f t="shared" si="0"/>
        <v>388791</v>
      </c>
      <c r="Y22" s="190">
        <f t="shared" si="0"/>
        <v>57115849</v>
      </c>
      <c r="Z22" s="191">
        <f>+IF(X22&lt;&gt;0,+(Y22/X22)*100,0)</f>
        <v>14690.630441548288</v>
      </c>
      <c r="AA22" s="188">
        <f>SUM(AA5:AA21)</f>
        <v>388791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/>
      <c r="E25" s="156">
        <v>72410</v>
      </c>
      <c r="F25" s="60">
        <v>72410</v>
      </c>
      <c r="G25" s="60">
        <v>5779493</v>
      </c>
      <c r="H25" s="60">
        <v>6439592</v>
      </c>
      <c r="I25" s="60">
        <v>719686</v>
      </c>
      <c r="J25" s="60">
        <v>12938771</v>
      </c>
      <c r="K25" s="60">
        <v>297650</v>
      </c>
      <c r="L25" s="60">
        <v>565432</v>
      </c>
      <c r="M25" s="60">
        <v>13804</v>
      </c>
      <c r="N25" s="60">
        <v>876886</v>
      </c>
      <c r="O25" s="60">
        <v>2415</v>
      </c>
      <c r="P25" s="60">
        <v>0</v>
      </c>
      <c r="Q25" s="60">
        <v>5887278</v>
      </c>
      <c r="R25" s="60">
        <v>5889693</v>
      </c>
      <c r="S25" s="60">
        <v>0</v>
      </c>
      <c r="T25" s="60">
        <v>0</v>
      </c>
      <c r="U25" s="60">
        <v>0</v>
      </c>
      <c r="V25" s="60">
        <v>0</v>
      </c>
      <c r="W25" s="60">
        <v>19705350</v>
      </c>
      <c r="X25" s="60">
        <v>72410</v>
      </c>
      <c r="Y25" s="60">
        <v>19632940</v>
      </c>
      <c r="Z25" s="140">
        <v>27113.58</v>
      </c>
      <c r="AA25" s="155">
        <v>72410</v>
      </c>
    </row>
    <row r="26" spans="1:27" ht="13.5">
      <c r="A26" s="183" t="s">
        <v>38</v>
      </c>
      <c r="B26" s="182"/>
      <c r="C26" s="155">
        <v>0</v>
      </c>
      <c r="D26" s="155"/>
      <c r="E26" s="156">
        <v>9971</v>
      </c>
      <c r="F26" s="60">
        <v>9971</v>
      </c>
      <c r="G26" s="60">
        <v>0</v>
      </c>
      <c r="H26" s="60">
        <v>0</v>
      </c>
      <c r="I26" s="60">
        <v>0</v>
      </c>
      <c r="J26" s="60">
        <v>0</v>
      </c>
      <c r="K26" s="60">
        <v>2098</v>
      </c>
      <c r="L26" s="60">
        <v>1797</v>
      </c>
      <c r="M26" s="60">
        <v>0</v>
      </c>
      <c r="N26" s="60">
        <v>3895</v>
      </c>
      <c r="O26" s="60">
        <v>0</v>
      </c>
      <c r="P26" s="60">
        <v>0</v>
      </c>
      <c r="Q26" s="60">
        <v>572322</v>
      </c>
      <c r="R26" s="60">
        <v>572322</v>
      </c>
      <c r="S26" s="60">
        <v>0</v>
      </c>
      <c r="T26" s="60">
        <v>0</v>
      </c>
      <c r="U26" s="60">
        <v>0</v>
      </c>
      <c r="V26" s="60">
        <v>0</v>
      </c>
      <c r="W26" s="60">
        <v>576217</v>
      </c>
      <c r="X26" s="60">
        <v>9971</v>
      </c>
      <c r="Y26" s="60">
        <v>566246</v>
      </c>
      <c r="Z26" s="140">
        <v>5678.93</v>
      </c>
      <c r="AA26" s="155">
        <v>9971</v>
      </c>
    </row>
    <row r="27" spans="1:27" ht="13.5">
      <c r="A27" s="183" t="s">
        <v>118</v>
      </c>
      <c r="B27" s="182"/>
      <c r="C27" s="155">
        <v>0</v>
      </c>
      <c r="D27" s="155"/>
      <c r="E27" s="156">
        <v>44315</v>
      </c>
      <c r="F27" s="60">
        <v>44315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44315</v>
      </c>
      <c r="Y27" s="60">
        <v>-44315</v>
      </c>
      <c r="Z27" s="140">
        <v>-100</v>
      </c>
      <c r="AA27" s="155">
        <v>44315</v>
      </c>
    </row>
    <row r="28" spans="1:27" ht="13.5">
      <c r="A28" s="183" t="s">
        <v>39</v>
      </c>
      <c r="B28" s="182"/>
      <c r="C28" s="155">
        <v>0</v>
      </c>
      <c r="D28" s="155"/>
      <c r="E28" s="156">
        <v>46423</v>
      </c>
      <c r="F28" s="60">
        <v>46423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46423</v>
      </c>
      <c r="Y28" s="60">
        <v>-46423</v>
      </c>
      <c r="Z28" s="140">
        <v>-100</v>
      </c>
      <c r="AA28" s="155">
        <v>46423</v>
      </c>
    </row>
    <row r="29" spans="1:27" ht="13.5">
      <c r="A29" s="183" t="s">
        <v>40</v>
      </c>
      <c r="B29" s="182"/>
      <c r="C29" s="155">
        <v>0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/>
      <c r="E30" s="156">
        <v>162939</v>
      </c>
      <c r="F30" s="60">
        <v>162939</v>
      </c>
      <c r="G30" s="60">
        <v>844920</v>
      </c>
      <c r="H30" s="60">
        <v>1346886</v>
      </c>
      <c r="I30" s="60">
        <v>5913256</v>
      </c>
      <c r="J30" s="60">
        <v>8105062</v>
      </c>
      <c r="K30" s="60">
        <v>817672</v>
      </c>
      <c r="L30" s="60">
        <v>1016155</v>
      </c>
      <c r="M30" s="60">
        <v>0</v>
      </c>
      <c r="N30" s="60">
        <v>1833827</v>
      </c>
      <c r="O30" s="60">
        <v>0</v>
      </c>
      <c r="P30" s="60">
        <v>0</v>
      </c>
      <c r="Q30" s="60">
        <v>5913256</v>
      </c>
      <c r="R30" s="60">
        <v>5913256</v>
      </c>
      <c r="S30" s="60">
        <v>0</v>
      </c>
      <c r="T30" s="60">
        <v>0</v>
      </c>
      <c r="U30" s="60">
        <v>0</v>
      </c>
      <c r="V30" s="60">
        <v>0</v>
      </c>
      <c r="W30" s="60">
        <v>15852145</v>
      </c>
      <c r="X30" s="60">
        <v>162939</v>
      </c>
      <c r="Y30" s="60">
        <v>15689206</v>
      </c>
      <c r="Z30" s="140">
        <v>9628.88</v>
      </c>
      <c r="AA30" s="155">
        <v>162939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/>
      <c r="E32" s="156">
        <v>9479</v>
      </c>
      <c r="F32" s="60">
        <v>9479</v>
      </c>
      <c r="G32" s="60">
        <v>21610</v>
      </c>
      <c r="H32" s="60">
        <v>334368</v>
      </c>
      <c r="I32" s="60">
        <v>261315</v>
      </c>
      <c r="J32" s="60">
        <v>617293</v>
      </c>
      <c r="K32" s="60">
        <v>645949</v>
      </c>
      <c r="L32" s="60">
        <v>179243</v>
      </c>
      <c r="M32" s="60">
        <v>396350</v>
      </c>
      <c r="N32" s="60">
        <v>1221542</v>
      </c>
      <c r="O32" s="60">
        <v>0</v>
      </c>
      <c r="P32" s="60">
        <v>0</v>
      </c>
      <c r="Q32" s="60">
        <v>261315</v>
      </c>
      <c r="R32" s="60">
        <v>261315</v>
      </c>
      <c r="S32" s="60">
        <v>0</v>
      </c>
      <c r="T32" s="60">
        <v>0</v>
      </c>
      <c r="U32" s="60">
        <v>0</v>
      </c>
      <c r="V32" s="60">
        <v>0</v>
      </c>
      <c r="W32" s="60">
        <v>2100150</v>
      </c>
      <c r="X32" s="60">
        <v>9479</v>
      </c>
      <c r="Y32" s="60">
        <v>2090671</v>
      </c>
      <c r="Z32" s="140">
        <v>22055.82</v>
      </c>
      <c r="AA32" s="155">
        <v>9479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768377</v>
      </c>
      <c r="R33" s="60">
        <v>768377</v>
      </c>
      <c r="S33" s="60">
        <v>0</v>
      </c>
      <c r="T33" s="60">
        <v>0</v>
      </c>
      <c r="U33" s="60">
        <v>0</v>
      </c>
      <c r="V33" s="60">
        <v>0</v>
      </c>
      <c r="W33" s="60">
        <v>768377</v>
      </c>
      <c r="X33" s="60">
        <v>0</v>
      </c>
      <c r="Y33" s="60">
        <v>768377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/>
      <c r="E34" s="156">
        <v>67474</v>
      </c>
      <c r="F34" s="60">
        <v>67474</v>
      </c>
      <c r="G34" s="60">
        <v>533770</v>
      </c>
      <c r="H34" s="60">
        <v>1002848</v>
      </c>
      <c r="I34" s="60">
        <v>921662</v>
      </c>
      <c r="J34" s="60">
        <v>2458280</v>
      </c>
      <c r="K34" s="60">
        <v>653804</v>
      </c>
      <c r="L34" s="60">
        <v>1639411</v>
      </c>
      <c r="M34" s="60">
        <v>284131</v>
      </c>
      <c r="N34" s="60">
        <v>2577346</v>
      </c>
      <c r="O34" s="60">
        <v>403662</v>
      </c>
      <c r="P34" s="60">
        <v>0</v>
      </c>
      <c r="Q34" s="60">
        <v>915387</v>
      </c>
      <c r="R34" s="60">
        <v>1319049</v>
      </c>
      <c r="S34" s="60">
        <v>0</v>
      </c>
      <c r="T34" s="60">
        <v>0</v>
      </c>
      <c r="U34" s="60">
        <v>0</v>
      </c>
      <c r="V34" s="60">
        <v>0</v>
      </c>
      <c r="W34" s="60">
        <v>6354675</v>
      </c>
      <c r="X34" s="60">
        <v>67474</v>
      </c>
      <c r="Y34" s="60">
        <v>6287201</v>
      </c>
      <c r="Z34" s="140">
        <v>9317.96</v>
      </c>
      <c r="AA34" s="155">
        <v>67474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413011</v>
      </c>
      <c r="F36" s="190">
        <f t="shared" si="1"/>
        <v>413011</v>
      </c>
      <c r="G36" s="190">
        <f t="shared" si="1"/>
        <v>7179793</v>
      </c>
      <c r="H36" s="190">
        <f t="shared" si="1"/>
        <v>9123694</v>
      </c>
      <c r="I36" s="190">
        <f t="shared" si="1"/>
        <v>7815919</v>
      </c>
      <c r="J36" s="190">
        <f t="shared" si="1"/>
        <v>24119406</v>
      </c>
      <c r="K36" s="190">
        <f t="shared" si="1"/>
        <v>2417173</v>
      </c>
      <c r="L36" s="190">
        <f t="shared" si="1"/>
        <v>3402038</v>
      </c>
      <c r="M36" s="190">
        <f t="shared" si="1"/>
        <v>694285</v>
      </c>
      <c r="N36" s="190">
        <f t="shared" si="1"/>
        <v>6513496</v>
      </c>
      <c r="O36" s="190">
        <f t="shared" si="1"/>
        <v>406077</v>
      </c>
      <c r="P36" s="190">
        <f t="shared" si="1"/>
        <v>0</v>
      </c>
      <c r="Q36" s="190">
        <f t="shared" si="1"/>
        <v>14317935</v>
      </c>
      <c r="R36" s="190">
        <f t="shared" si="1"/>
        <v>14724012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45356914</v>
      </c>
      <c r="X36" s="190">
        <f t="shared" si="1"/>
        <v>413011</v>
      </c>
      <c r="Y36" s="190">
        <f t="shared" si="1"/>
        <v>44943903</v>
      </c>
      <c r="Z36" s="191">
        <f>+IF(X36&lt;&gt;0,+(Y36/X36)*100,0)</f>
        <v>10882.011132875396</v>
      </c>
      <c r="AA36" s="188">
        <f>SUM(AA25:AA35)</f>
        <v>413011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-24220</v>
      </c>
      <c r="F38" s="106">
        <f t="shared" si="2"/>
        <v>-24220</v>
      </c>
      <c r="G38" s="106">
        <f t="shared" si="2"/>
        <v>7791484</v>
      </c>
      <c r="H38" s="106">
        <f t="shared" si="2"/>
        <v>4417644</v>
      </c>
      <c r="I38" s="106">
        <f t="shared" si="2"/>
        <v>5637499</v>
      </c>
      <c r="J38" s="106">
        <f t="shared" si="2"/>
        <v>17846627</v>
      </c>
      <c r="K38" s="106">
        <f t="shared" si="2"/>
        <v>-874355</v>
      </c>
      <c r="L38" s="106">
        <f t="shared" si="2"/>
        <v>-2976218</v>
      </c>
      <c r="M38" s="106">
        <f t="shared" si="2"/>
        <v>-779029</v>
      </c>
      <c r="N38" s="106">
        <f t="shared" si="2"/>
        <v>-4629602</v>
      </c>
      <c r="O38" s="106">
        <f t="shared" si="2"/>
        <v>-443085</v>
      </c>
      <c r="P38" s="106">
        <f t="shared" si="2"/>
        <v>0</v>
      </c>
      <c r="Q38" s="106">
        <f t="shared" si="2"/>
        <v>-626214</v>
      </c>
      <c r="R38" s="106">
        <f t="shared" si="2"/>
        <v>-1069299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12147726</v>
      </c>
      <c r="X38" s="106">
        <f>IF(F22=F36,0,X22-X36)</f>
        <v>-24220</v>
      </c>
      <c r="Y38" s="106">
        <f t="shared" si="2"/>
        <v>12171946</v>
      </c>
      <c r="Z38" s="201">
        <f>+IF(X38&lt;&gt;0,+(Y38/X38)*100,0)</f>
        <v>-50255.76383154418</v>
      </c>
      <c r="AA38" s="199">
        <f>+AA22-AA36</f>
        <v>-24220</v>
      </c>
    </row>
    <row r="39" spans="1:27" ht="13.5">
      <c r="A39" s="181" t="s">
        <v>46</v>
      </c>
      <c r="B39" s="185"/>
      <c r="C39" s="155">
        <v>0</v>
      </c>
      <c r="D39" s="155"/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-24220</v>
      </c>
      <c r="F42" s="88">
        <f t="shared" si="3"/>
        <v>-24220</v>
      </c>
      <c r="G42" s="88">
        <f t="shared" si="3"/>
        <v>7791484</v>
      </c>
      <c r="H42" s="88">
        <f t="shared" si="3"/>
        <v>4417644</v>
      </c>
      <c r="I42" s="88">
        <f t="shared" si="3"/>
        <v>5637499</v>
      </c>
      <c r="J42" s="88">
        <f t="shared" si="3"/>
        <v>17846627</v>
      </c>
      <c r="K42" s="88">
        <f t="shared" si="3"/>
        <v>-874355</v>
      </c>
      <c r="L42" s="88">
        <f t="shared" si="3"/>
        <v>-2976218</v>
      </c>
      <c r="M42" s="88">
        <f t="shared" si="3"/>
        <v>-779029</v>
      </c>
      <c r="N42" s="88">
        <f t="shared" si="3"/>
        <v>-4629602</v>
      </c>
      <c r="O42" s="88">
        <f t="shared" si="3"/>
        <v>-443085</v>
      </c>
      <c r="P42" s="88">
        <f t="shared" si="3"/>
        <v>0</v>
      </c>
      <c r="Q42" s="88">
        <f t="shared" si="3"/>
        <v>-626214</v>
      </c>
      <c r="R42" s="88">
        <f t="shared" si="3"/>
        <v>-1069299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12147726</v>
      </c>
      <c r="X42" s="88">
        <f t="shared" si="3"/>
        <v>-24220</v>
      </c>
      <c r="Y42" s="88">
        <f t="shared" si="3"/>
        <v>12171946</v>
      </c>
      <c r="Z42" s="208">
        <f>+IF(X42&lt;&gt;0,+(Y42/X42)*100,0)</f>
        <v>-50255.76383154418</v>
      </c>
      <c r="AA42" s="206">
        <f>SUM(AA38:AA41)</f>
        <v>-24220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-24220</v>
      </c>
      <c r="F44" s="77">
        <f t="shared" si="4"/>
        <v>-24220</v>
      </c>
      <c r="G44" s="77">
        <f t="shared" si="4"/>
        <v>7791484</v>
      </c>
      <c r="H44" s="77">
        <f t="shared" si="4"/>
        <v>4417644</v>
      </c>
      <c r="I44" s="77">
        <f t="shared" si="4"/>
        <v>5637499</v>
      </c>
      <c r="J44" s="77">
        <f t="shared" si="4"/>
        <v>17846627</v>
      </c>
      <c r="K44" s="77">
        <f t="shared" si="4"/>
        <v>-874355</v>
      </c>
      <c r="L44" s="77">
        <f t="shared" si="4"/>
        <v>-2976218</v>
      </c>
      <c r="M44" s="77">
        <f t="shared" si="4"/>
        <v>-779029</v>
      </c>
      <c r="N44" s="77">
        <f t="shared" si="4"/>
        <v>-4629602</v>
      </c>
      <c r="O44" s="77">
        <f t="shared" si="4"/>
        <v>-443085</v>
      </c>
      <c r="P44" s="77">
        <f t="shared" si="4"/>
        <v>0</v>
      </c>
      <c r="Q44" s="77">
        <f t="shared" si="4"/>
        <v>-626214</v>
      </c>
      <c r="R44" s="77">
        <f t="shared" si="4"/>
        <v>-1069299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12147726</v>
      </c>
      <c r="X44" s="77">
        <f t="shared" si="4"/>
        <v>-24220</v>
      </c>
      <c r="Y44" s="77">
        <f t="shared" si="4"/>
        <v>12171946</v>
      </c>
      <c r="Z44" s="212">
        <f>+IF(X44&lt;&gt;0,+(Y44/X44)*100,0)</f>
        <v>-50255.76383154418</v>
      </c>
      <c r="AA44" s="210">
        <f>+AA42-AA43</f>
        <v>-24220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-24220</v>
      </c>
      <c r="F46" s="88">
        <f t="shared" si="5"/>
        <v>-24220</v>
      </c>
      <c r="G46" s="88">
        <f t="shared" si="5"/>
        <v>7791484</v>
      </c>
      <c r="H46" s="88">
        <f t="shared" si="5"/>
        <v>4417644</v>
      </c>
      <c r="I46" s="88">
        <f t="shared" si="5"/>
        <v>5637499</v>
      </c>
      <c r="J46" s="88">
        <f t="shared" si="5"/>
        <v>17846627</v>
      </c>
      <c r="K46" s="88">
        <f t="shared" si="5"/>
        <v>-874355</v>
      </c>
      <c r="L46" s="88">
        <f t="shared" si="5"/>
        <v>-2976218</v>
      </c>
      <c r="M46" s="88">
        <f t="shared" si="5"/>
        <v>-779029</v>
      </c>
      <c r="N46" s="88">
        <f t="shared" si="5"/>
        <v>-4629602</v>
      </c>
      <c r="O46" s="88">
        <f t="shared" si="5"/>
        <v>-443085</v>
      </c>
      <c r="P46" s="88">
        <f t="shared" si="5"/>
        <v>0</v>
      </c>
      <c r="Q46" s="88">
        <f t="shared" si="5"/>
        <v>-626214</v>
      </c>
      <c r="R46" s="88">
        <f t="shared" si="5"/>
        <v>-1069299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12147726</v>
      </c>
      <c r="X46" s="88">
        <f t="shared" si="5"/>
        <v>-24220</v>
      </c>
      <c r="Y46" s="88">
        <f t="shared" si="5"/>
        <v>12171946</v>
      </c>
      <c r="Z46" s="208">
        <f>+IF(X46&lt;&gt;0,+(Y46/X46)*100,0)</f>
        <v>-50255.76383154418</v>
      </c>
      <c r="AA46" s="206">
        <f>SUM(AA44:AA45)</f>
        <v>-24220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-24220</v>
      </c>
      <c r="F48" s="219">
        <f t="shared" si="6"/>
        <v>-24220</v>
      </c>
      <c r="G48" s="219">
        <f t="shared" si="6"/>
        <v>7791484</v>
      </c>
      <c r="H48" s="220">
        <f t="shared" si="6"/>
        <v>4417644</v>
      </c>
      <c r="I48" s="220">
        <f t="shared" si="6"/>
        <v>5637499</v>
      </c>
      <c r="J48" s="220">
        <f t="shared" si="6"/>
        <v>17846627</v>
      </c>
      <c r="K48" s="220">
        <f t="shared" si="6"/>
        <v>-874355</v>
      </c>
      <c r="L48" s="220">
        <f t="shared" si="6"/>
        <v>-2976218</v>
      </c>
      <c r="M48" s="219">
        <f t="shared" si="6"/>
        <v>-779029</v>
      </c>
      <c r="N48" s="219">
        <f t="shared" si="6"/>
        <v>-4629602</v>
      </c>
      <c r="O48" s="220">
        <f t="shared" si="6"/>
        <v>-443085</v>
      </c>
      <c r="P48" s="220">
        <f t="shared" si="6"/>
        <v>0</v>
      </c>
      <c r="Q48" s="220">
        <f t="shared" si="6"/>
        <v>-626214</v>
      </c>
      <c r="R48" s="220">
        <f t="shared" si="6"/>
        <v>-1069299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12147726</v>
      </c>
      <c r="X48" s="220">
        <f t="shared" si="6"/>
        <v>-24220</v>
      </c>
      <c r="Y48" s="220">
        <f t="shared" si="6"/>
        <v>12171946</v>
      </c>
      <c r="Z48" s="221">
        <f>+IF(X48&lt;&gt;0,+(Y48/X48)*100,0)</f>
        <v>-50255.76383154418</v>
      </c>
      <c r="AA48" s="222">
        <f>SUM(AA46:AA47)</f>
        <v>-24220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2775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2775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2244</v>
      </c>
      <c r="F9" s="100">
        <f t="shared" si="1"/>
        <v>11141000</v>
      </c>
      <c r="G9" s="100">
        <f t="shared" si="1"/>
        <v>0</v>
      </c>
      <c r="H9" s="100">
        <f t="shared" si="1"/>
        <v>283302</v>
      </c>
      <c r="I9" s="100">
        <f t="shared" si="1"/>
        <v>0</v>
      </c>
      <c r="J9" s="100">
        <f t="shared" si="1"/>
        <v>283302</v>
      </c>
      <c r="K9" s="100">
        <f t="shared" si="1"/>
        <v>377806</v>
      </c>
      <c r="L9" s="100">
        <f t="shared" si="1"/>
        <v>0</v>
      </c>
      <c r="M9" s="100">
        <f t="shared" si="1"/>
        <v>955680</v>
      </c>
      <c r="N9" s="100">
        <f t="shared" si="1"/>
        <v>1333486</v>
      </c>
      <c r="O9" s="100">
        <f t="shared" si="1"/>
        <v>1119464</v>
      </c>
      <c r="P9" s="100">
        <f t="shared" si="1"/>
        <v>1864152</v>
      </c>
      <c r="Q9" s="100">
        <f t="shared" si="1"/>
        <v>2034059</v>
      </c>
      <c r="R9" s="100">
        <f t="shared" si="1"/>
        <v>5017675</v>
      </c>
      <c r="S9" s="100">
        <f t="shared" si="1"/>
        <v>1816290</v>
      </c>
      <c r="T9" s="100">
        <f t="shared" si="1"/>
        <v>0</v>
      </c>
      <c r="U9" s="100">
        <f t="shared" si="1"/>
        <v>1456242</v>
      </c>
      <c r="V9" s="100">
        <f t="shared" si="1"/>
        <v>3272532</v>
      </c>
      <c r="W9" s="100">
        <f t="shared" si="1"/>
        <v>9906995</v>
      </c>
      <c r="X9" s="100">
        <f t="shared" si="1"/>
        <v>11141000</v>
      </c>
      <c r="Y9" s="100">
        <f t="shared" si="1"/>
        <v>-1234005</v>
      </c>
      <c r="Z9" s="137">
        <f>+IF(X9&lt;&gt;0,+(Y9/X9)*100,0)</f>
        <v>-11.076249887801813</v>
      </c>
      <c r="AA9" s="102">
        <f>SUM(AA10:AA14)</f>
        <v>11141000</v>
      </c>
    </row>
    <row r="10" spans="1:27" ht="13.5">
      <c r="A10" s="138" t="s">
        <v>79</v>
      </c>
      <c r="B10" s="136"/>
      <c r="C10" s="155"/>
      <c r="D10" s="155"/>
      <c r="E10" s="156">
        <v>2244</v>
      </c>
      <c r="F10" s="60">
        <v>3588000</v>
      </c>
      <c r="G10" s="60"/>
      <c r="H10" s="60">
        <v>182686</v>
      </c>
      <c r="I10" s="60"/>
      <c r="J10" s="60">
        <v>182686</v>
      </c>
      <c r="K10" s="60">
        <v>196869</v>
      </c>
      <c r="L10" s="60"/>
      <c r="M10" s="60">
        <v>770050</v>
      </c>
      <c r="N10" s="60">
        <v>966919</v>
      </c>
      <c r="O10" s="60">
        <v>769549</v>
      </c>
      <c r="P10" s="60">
        <v>1683770</v>
      </c>
      <c r="Q10" s="60">
        <v>901573</v>
      </c>
      <c r="R10" s="60">
        <v>3354892</v>
      </c>
      <c r="S10" s="60">
        <v>503273</v>
      </c>
      <c r="T10" s="60"/>
      <c r="U10" s="60">
        <v>765965</v>
      </c>
      <c r="V10" s="60">
        <v>1269238</v>
      </c>
      <c r="W10" s="60">
        <v>5773735</v>
      </c>
      <c r="X10" s="60">
        <v>3588000</v>
      </c>
      <c r="Y10" s="60">
        <v>2185735</v>
      </c>
      <c r="Z10" s="140">
        <v>60.92</v>
      </c>
      <c r="AA10" s="62">
        <v>3588000</v>
      </c>
    </row>
    <row r="11" spans="1:27" ht="13.5">
      <c r="A11" s="138" t="s">
        <v>80</v>
      </c>
      <c r="B11" s="136"/>
      <c r="C11" s="155"/>
      <c r="D11" s="155"/>
      <c r="E11" s="156"/>
      <c r="F11" s="60">
        <v>7553000</v>
      </c>
      <c r="G11" s="60"/>
      <c r="H11" s="60">
        <v>100616</v>
      </c>
      <c r="I11" s="60"/>
      <c r="J11" s="60">
        <v>100616</v>
      </c>
      <c r="K11" s="60">
        <v>180937</v>
      </c>
      <c r="L11" s="60"/>
      <c r="M11" s="60">
        <v>185630</v>
      </c>
      <c r="N11" s="60">
        <v>366567</v>
      </c>
      <c r="O11" s="60">
        <v>349915</v>
      </c>
      <c r="P11" s="60">
        <v>180382</v>
      </c>
      <c r="Q11" s="60">
        <v>1132486</v>
      </c>
      <c r="R11" s="60">
        <v>1662783</v>
      </c>
      <c r="S11" s="60">
        <v>1313017</v>
      </c>
      <c r="T11" s="60"/>
      <c r="U11" s="60">
        <v>690277</v>
      </c>
      <c r="V11" s="60">
        <v>2003294</v>
      </c>
      <c r="W11" s="60">
        <v>4133260</v>
      </c>
      <c r="X11" s="60">
        <v>7553000</v>
      </c>
      <c r="Y11" s="60">
        <v>-3419740</v>
      </c>
      <c r="Z11" s="140">
        <v>-45.28</v>
      </c>
      <c r="AA11" s="62">
        <v>7553000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50508</v>
      </c>
      <c r="F15" s="100">
        <f t="shared" si="2"/>
        <v>41990000</v>
      </c>
      <c r="G15" s="100">
        <f t="shared" si="2"/>
        <v>0</v>
      </c>
      <c r="H15" s="100">
        <f t="shared" si="2"/>
        <v>1369630</v>
      </c>
      <c r="I15" s="100">
        <f t="shared" si="2"/>
        <v>3643049</v>
      </c>
      <c r="J15" s="100">
        <f t="shared" si="2"/>
        <v>5012679</v>
      </c>
      <c r="K15" s="100">
        <f t="shared" si="2"/>
        <v>3313012</v>
      </c>
      <c r="L15" s="100">
        <f t="shared" si="2"/>
        <v>0</v>
      </c>
      <c r="M15" s="100">
        <f t="shared" si="2"/>
        <v>604170</v>
      </c>
      <c r="N15" s="100">
        <f t="shared" si="2"/>
        <v>3917182</v>
      </c>
      <c r="O15" s="100">
        <f t="shared" si="2"/>
        <v>2128646</v>
      </c>
      <c r="P15" s="100">
        <f t="shared" si="2"/>
        <v>2423398</v>
      </c>
      <c r="Q15" s="100">
        <f t="shared" si="2"/>
        <v>4887085</v>
      </c>
      <c r="R15" s="100">
        <f t="shared" si="2"/>
        <v>9439129</v>
      </c>
      <c r="S15" s="100">
        <f t="shared" si="2"/>
        <v>6560007</v>
      </c>
      <c r="T15" s="100">
        <f t="shared" si="2"/>
        <v>0</v>
      </c>
      <c r="U15" s="100">
        <f t="shared" si="2"/>
        <v>5052956</v>
      </c>
      <c r="V15" s="100">
        <f t="shared" si="2"/>
        <v>11612963</v>
      </c>
      <c r="W15" s="100">
        <f t="shared" si="2"/>
        <v>29981953</v>
      </c>
      <c r="X15" s="100">
        <f t="shared" si="2"/>
        <v>41990000</v>
      </c>
      <c r="Y15" s="100">
        <f t="shared" si="2"/>
        <v>-12008047</v>
      </c>
      <c r="Z15" s="137">
        <f>+IF(X15&lt;&gt;0,+(Y15/X15)*100,0)</f>
        <v>-28.597396999285547</v>
      </c>
      <c r="AA15" s="102">
        <f>SUM(AA16:AA18)</f>
        <v>41990000</v>
      </c>
    </row>
    <row r="16" spans="1:27" ht="13.5">
      <c r="A16" s="138" t="s">
        <v>85</v>
      </c>
      <c r="B16" s="136"/>
      <c r="C16" s="155"/>
      <c r="D16" s="155"/>
      <c r="E16" s="156"/>
      <c r="F16" s="60">
        <v>2768000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2768000</v>
      </c>
      <c r="Y16" s="60">
        <v>-2768000</v>
      </c>
      <c r="Z16" s="140">
        <v>-100</v>
      </c>
      <c r="AA16" s="62">
        <v>2768000</v>
      </c>
    </row>
    <row r="17" spans="1:27" ht="13.5">
      <c r="A17" s="138" t="s">
        <v>86</v>
      </c>
      <c r="B17" s="136"/>
      <c r="C17" s="155"/>
      <c r="D17" s="155"/>
      <c r="E17" s="156">
        <v>50508</v>
      </c>
      <c r="F17" s="60">
        <v>39222000</v>
      </c>
      <c r="G17" s="60"/>
      <c r="H17" s="60">
        <v>1369630</v>
      </c>
      <c r="I17" s="60">
        <v>3643049</v>
      </c>
      <c r="J17" s="60">
        <v>5012679</v>
      </c>
      <c r="K17" s="60">
        <v>3313012</v>
      </c>
      <c r="L17" s="60"/>
      <c r="M17" s="60">
        <v>604170</v>
      </c>
      <c r="N17" s="60">
        <v>3917182</v>
      </c>
      <c r="O17" s="60">
        <v>2128646</v>
      </c>
      <c r="P17" s="60">
        <v>2423398</v>
      </c>
      <c r="Q17" s="60">
        <v>4887085</v>
      </c>
      <c r="R17" s="60">
        <v>9439129</v>
      </c>
      <c r="S17" s="60">
        <v>6560007</v>
      </c>
      <c r="T17" s="60"/>
      <c r="U17" s="60">
        <v>5052956</v>
      </c>
      <c r="V17" s="60">
        <v>11612963</v>
      </c>
      <c r="W17" s="60">
        <v>29981953</v>
      </c>
      <c r="X17" s="60">
        <v>39222000</v>
      </c>
      <c r="Y17" s="60">
        <v>-9240047</v>
      </c>
      <c r="Z17" s="140">
        <v>-23.56</v>
      </c>
      <c r="AA17" s="62">
        <v>39222000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10000</v>
      </c>
      <c r="F19" s="100">
        <f t="shared" si="3"/>
        <v>2236000</v>
      </c>
      <c r="G19" s="100">
        <f t="shared" si="3"/>
        <v>0</v>
      </c>
      <c r="H19" s="100">
        <f t="shared" si="3"/>
        <v>0</v>
      </c>
      <c r="I19" s="100">
        <f t="shared" si="3"/>
        <v>56040</v>
      </c>
      <c r="J19" s="100">
        <f t="shared" si="3"/>
        <v>56040</v>
      </c>
      <c r="K19" s="100">
        <f t="shared" si="3"/>
        <v>543106</v>
      </c>
      <c r="L19" s="100">
        <f t="shared" si="3"/>
        <v>0</v>
      </c>
      <c r="M19" s="100">
        <f t="shared" si="3"/>
        <v>132000</v>
      </c>
      <c r="N19" s="100">
        <f t="shared" si="3"/>
        <v>675106</v>
      </c>
      <c r="O19" s="100">
        <f t="shared" si="3"/>
        <v>66000</v>
      </c>
      <c r="P19" s="100">
        <f t="shared" si="3"/>
        <v>66000</v>
      </c>
      <c r="Q19" s="100">
        <f t="shared" si="3"/>
        <v>687748</v>
      </c>
      <c r="R19" s="100">
        <f t="shared" si="3"/>
        <v>819748</v>
      </c>
      <c r="S19" s="100">
        <f t="shared" si="3"/>
        <v>1166304</v>
      </c>
      <c r="T19" s="100">
        <f t="shared" si="3"/>
        <v>0</v>
      </c>
      <c r="U19" s="100">
        <f t="shared" si="3"/>
        <v>152246</v>
      </c>
      <c r="V19" s="100">
        <f t="shared" si="3"/>
        <v>1318550</v>
      </c>
      <c r="W19" s="100">
        <f t="shared" si="3"/>
        <v>2869444</v>
      </c>
      <c r="X19" s="100">
        <f t="shared" si="3"/>
        <v>2236000</v>
      </c>
      <c r="Y19" s="100">
        <f t="shared" si="3"/>
        <v>633444</v>
      </c>
      <c r="Z19" s="137">
        <f>+IF(X19&lt;&gt;0,+(Y19/X19)*100,0)</f>
        <v>28.329338103756708</v>
      </c>
      <c r="AA19" s="102">
        <f>SUM(AA20:AA23)</f>
        <v>2236000</v>
      </c>
    </row>
    <row r="20" spans="1:27" ht="13.5">
      <c r="A20" s="138" t="s">
        <v>89</v>
      </c>
      <c r="B20" s="136"/>
      <c r="C20" s="155"/>
      <c r="D20" s="155"/>
      <c r="E20" s="156">
        <v>10000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>
        <v>2222000</v>
      </c>
      <c r="G22" s="159"/>
      <c r="H22" s="159"/>
      <c r="I22" s="159">
        <v>56040</v>
      </c>
      <c r="J22" s="159">
        <v>56040</v>
      </c>
      <c r="K22" s="159">
        <v>543106</v>
      </c>
      <c r="L22" s="159"/>
      <c r="M22" s="159">
        <v>132000</v>
      </c>
      <c r="N22" s="159">
        <v>675106</v>
      </c>
      <c r="O22" s="159">
        <v>66000</v>
      </c>
      <c r="P22" s="159">
        <v>66000</v>
      </c>
      <c r="Q22" s="159">
        <v>687748</v>
      </c>
      <c r="R22" s="159">
        <v>819748</v>
      </c>
      <c r="S22" s="159">
        <v>1166304</v>
      </c>
      <c r="T22" s="159"/>
      <c r="U22" s="159">
        <v>152246</v>
      </c>
      <c r="V22" s="159">
        <v>1318550</v>
      </c>
      <c r="W22" s="159">
        <v>2869444</v>
      </c>
      <c r="X22" s="159">
        <v>2222000</v>
      </c>
      <c r="Y22" s="159">
        <v>647444</v>
      </c>
      <c r="Z22" s="141">
        <v>29.14</v>
      </c>
      <c r="AA22" s="225">
        <v>2222000</v>
      </c>
    </row>
    <row r="23" spans="1:27" ht="13.5">
      <c r="A23" s="138" t="s">
        <v>92</v>
      </c>
      <c r="B23" s="136"/>
      <c r="C23" s="155"/>
      <c r="D23" s="155"/>
      <c r="E23" s="156"/>
      <c r="F23" s="60">
        <v>14000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14000</v>
      </c>
      <c r="Y23" s="60">
        <v>-14000</v>
      </c>
      <c r="Z23" s="140">
        <v>-100</v>
      </c>
      <c r="AA23" s="62">
        <v>14000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65527</v>
      </c>
      <c r="F25" s="219">
        <f t="shared" si="4"/>
        <v>55367000</v>
      </c>
      <c r="G25" s="219">
        <f t="shared" si="4"/>
        <v>0</v>
      </c>
      <c r="H25" s="219">
        <f t="shared" si="4"/>
        <v>1652932</v>
      </c>
      <c r="I25" s="219">
        <f t="shared" si="4"/>
        <v>3699089</v>
      </c>
      <c r="J25" s="219">
        <f t="shared" si="4"/>
        <v>5352021</v>
      </c>
      <c r="K25" s="219">
        <f t="shared" si="4"/>
        <v>4233924</v>
      </c>
      <c r="L25" s="219">
        <f t="shared" si="4"/>
        <v>0</v>
      </c>
      <c r="M25" s="219">
        <f t="shared" si="4"/>
        <v>1691850</v>
      </c>
      <c r="N25" s="219">
        <f t="shared" si="4"/>
        <v>5925774</v>
      </c>
      <c r="O25" s="219">
        <f t="shared" si="4"/>
        <v>3314110</v>
      </c>
      <c r="P25" s="219">
        <f t="shared" si="4"/>
        <v>4353550</v>
      </c>
      <c r="Q25" s="219">
        <f t="shared" si="4"/>
        <v>7608892</v>
      </c>
      <c r="R25" s="219">
        <f t="shared" si="4"/>
        <v>15276552</v>
      </c>
      <c r="S25" s="219">
        <f t="shared" si="4"/>
        <v>9542601</v>
      </c>
      <c r="T25" s="219">
        <f t="shared" si="4"/>
        <v>0</v>
      </c>
      <c r="U25" s="219">
        <f t="shared" si="4"/>
        <v>6661444</v>
      </c>
      <c r="V25" s="219">
        <f t="shared" si="4"/>
        <v>16204045</v>
      </c>
      <c r="W25" s="219">
        <f t="shared" si="4"/>
        <v>42758392</v>
      </c>
      <c r="X25" s="219">
        <f t="shared" si="4"/>
        <v>55367000</v>
      </c>
      <c r="Y25" s="219">
        <f t="shared" si="4"/>
        <v>-12608608</v>
      </c>
      <c r="Z25" s="231">
        <f>+IF(X25&lt;&gt;0,+(Y25/X25)*100,0)</f>
        <v>-22.772785233081077</v>
      </c>
      <c r="AA25" s="232">
        <f>+AA5+AA9+AA15+AA19+AA24</f>
        <v>55367000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62752</v>
      </c>
      <c r="F28" s="60">
        <v>55367000</v>
      </c>
      <c r="G28" s="60"/>
      <c r="H28" s="60">
        <v>1652932</v>
      </c>
      <c r="I28" s="60">
        <v>3699089</v>
      </c>
      <c r="J28" s="60">
        <v>5352021</v>
      </c>
      <c r="K28" s="60">
        <v>4233924</v>
      </c>
      <c r="L28" s="60"/>
      <c r="M28" s="60">
        <v>1691850</v>
      </c>
      <c r="N28" s="60">
        <v>5925774</v>
      </c>
      <c r="O28" s="60">
        <v>3314110</v>
      </c>
      <c r="P28" s="60">
        <v>4353550</v>
      </c>
      <c r="Q28" s="60">
        <v>7608892</v>
      </c>
      <c r="R28" s="60">
        <v>15276552</v>
      </c>
      <c r="S28" s="60">
        <v>9542601</v>
      </c>
      <c r="T28" s="60"/>
      <c r="U28" s="60">
        <v>6661444</v>
      </c>
      <c r="V28" s="60">
        <v>16204045</v>
      </c>
      <c r="W28" s="60">
        <v>42758392</v>
      </c>
      <c r="X28" s="60">
        <v>55367000</v>
      </c>
      <c r="Y28" s="60">
        <v>-12608608</v>
      </c>
      <c r="Z28" s="140">
        <v>-22.77</v>
      </c>
      <c r="AA28" s="155">
        <v>55367000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62752</v>
      </c>
      <c r="F32" s="77">
        <f t="shared" si="5"/>
        <v>55367000</v>
      </c>
      <c r="G32" s="77">
        <f t="shared" si="5"/>
        <v>0</v>
      </c>
      <c r="H32" s="77">
        <f t="shared" si="5"/>
        <v>1652932</v>
      </c>
      <c r="I32" s="77">
        <f t="shared" si="5"/>
        <v>3699089</v>
      </c>
      <c r="J32" s="77">
        <f t="shared" si="5"/>
        <v>5352021</v>
      </c>
      <c r="K32" s="77">
        <f t="shared" si="5"/>
        <v>4233924</v>
      </c>
      <c r="L32" s="77">
        <f t="shared" si="5"/>
        <v>0</v>
      </c>
      <c r="M32" s="77">
        <f t="shared" si="5"/>
        <v>1691850</v>
      </c>
      <c r="N32" s="77">
        <f t="shared" si="5"/>
        <v>5925774</v>
      </c>
      <c r="O32" s="77">
        <f t="shared" si="5"/>
        <v>3314110</v>
      </c>
      <c r="P32" s="77">
        <f t="shared" si="5"/>
        <v>4353550</v>
      </c>
      <c r="Q32" s="77">
        <f t="shared" si="5"/>
        <v>7608892</v>
      </c>
      <c r="R32" s="77">
        <f t="shared" si="5"/>
        <v>15276552</v>
      </c>
      <c r="S32" s="77">
        <f t="shared" si="5"/>
        <v>9542601</v>
      </c>
      <c r="T32" s="77">
        <f t="shared" si="5"/>
        <v>0</v>
      </c>
      <c r="U32" s="77">
        <f t="shared" si="5"/>
        <v>6661444</v>
      </c>
      <c r="V32" s="77">
        <f t="shared" si="5"/>
        <v>16204045</v>
      </c>
      <c r="W32" s="77">
        <f t="shared" si="5"/>
        <v>42758392</v>
      </c>
      <c r="X32" s="77">
        <f t="shared" si="5"/>
        <v>55367000</v>
      </c>
      <c r="Y32" s="77">
        <f t="shared" si="5"/>
        <v>-12608608</v>
      </c>
      <c r="Z32" s="212">
        <f>+IF(X32&lt;&gt;0,+(Y32/X32)*100,0)</f>
        <v>-22.772785233081077</v>
      </c>
      <c r="AA32" s="79">
        <f>SUM(AA28:AA31)</f>
        <v>55367000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2775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65527</v>
      </c>
      <c r="F36" s="220">
        <f t="shared" si="6"/>
        <v>55367000</v>
      </c>
      <c r="G36" s="220">
        <f t="shared" si="6"/>
        <v>0</v>
      </c>
      <c r="H36" s="220">
        <f t="shared" si="6"/>
        <v>1652932</v>
      </c>
      <c r="I36" s="220">
        <f t="shared" si="6"/>
        <v>3699089</v>
      </c>
      <c r="J36" s="220">
        <f t="shared" si="6"/>
        <v>5352021</v>
      </c>
      <c r="K36" s="220">
        <f t="shared" si="6"/>
        <v>4233924</v>
      </c>
      <c r="L36" s="220">
        <f t="shared" si="6"/>
        <v>0</v>
      </c>
      <c r="M36" s="220">
        <f t="shared" si="6"/>
        <v>1691850</v>
      </c>
      <c r="N36" s="220">
        <f t="shared" si="6"/>
        <v>5925774</v>
      </c>
      <c r="O36" s="220">
        <f t="shared" si="6"/>
        <v>3314110</v>
      </c>
      <c r="P36" s="220">
        <f t="shared" si="6"/>
        <v>4353550</v>
      </c>
      <c r="Q36" s="220">
        <f t="shared" si="6"/>
        <v>7608892</v>
      </c>
      <c r="R36" s="220">
        <f t="shared" si="6"/>
        <v>15276552</v>
      </c>
      <c r="S36" s="220">
        <f t="shared" si="6"/>
        <v>9542601</v>
      </c>
      <c r="T36" s="220">
        <f t="shared" si="6"/>
        <v>0</v>
      </c>
      <c r="U36" s="220">
        <f t="shared" si="6"/>
        <v>6661444</v>
      </c>
      <c r="V36" s="220">
        <f t="shared" si="6"/>
        <v>16204045</v>
      </c>
      <c r="W36" s="220">
        <f t="shared" si="6"/>
        <v>42758392</v>
      </c>
      <c r="X36" s="220">
        <f t="shared" si="6"/>
        <v>55367000</v>
      </c>
      <c r="Y36" s="220">
        <f t="shared" si="6"/>
        <v>-12608608</v>
      </c>
      <c r="Z36" s="221">
        <f>+IF(X36&lt;&gt;0,+(Y36/X36)*100,0)</f>
        <v>-22.772785233081077</v>
      </c>
      <c r="AA36" s="239">
        <f>SUM(AA32:AA35)</f>
        <v>55367000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2581233</v>
      </c>
      <c r="H6" s="60"/>
      <c r="I6" s="60"/>
      <c r="J6" s="60"/>
      <c r="K6" s="60"/>
      <c r="L6" s="60"/>
      <c r="M6" s="60"/>
      <c r="N6" s="60"/>
      <c r="O6" s="60"/>
      <c r="P6" s="60">
        <v>90733094</v>
      </c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2828107</v>
      </c>
      <c r="H8" s="60"/>
      <c r="I8" s="60"/>
      <c r="J8" s="60"/>
      <c r="K8" s="60"/>
      <c r="L8" s="60"/>
      <c r="M8" s="60"/>
      <c r="N8" s="60"/>
      <c r="O8" s="60"/>
      <c r="P8" s="60">
        <v>222287700</v>
      </c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>
        <v>3504091</v>
      </c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>
        <v>1481779</v>
      </c>
      <c r="H11" s="60"/>
      <c r="I11" s="60"/>
      <c r="J11" s="60"/>
      <c r="K11" s="60"/>
      <c r="L11" s="60"/>
      <c r="M11" s="60"/>
      <c r="N11" s="60"/>
      <c r="O11" s="60"/>
      <c r="P11" s="60">
        <v>112415787</v>
      </c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6891119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428940672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2828107</v>
      </c>
      <c r="H15" s="60"/>
      <c r="I15" s="60"/>
      <c r="J15" s="60"/>
      <c r="K15" s="60"/>
      <c r="L15" s="60"/>
      <c r="M15" s="60"/>
      <c r="N15" s="60"/>
      <c r="O15" s="60"/>
      <c r="P15" s="60">
        <v>-770</v>
      </c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>
        <v>-44990616</v>
      </c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>
        <v>2190492</v>
      </c>
      <c r="H19" s="60"/>
      <c r="I19" s="60"/>
      <c r="J19" s="60"/>
      <c r="K19" s="60"/>
      <c r="L19" s="60"/>
      <c r="M19" s="60"/>
      <c r="N19" s="60"/>
      <c r="O19" s="60"/>
      <c r="P19" s="60">
        <v>896369997</v>
      </c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2672223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7690822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851378611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14581941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1280319283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>
        <v>87587876</v>
      </c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>
        <v>1548888</v>
      </c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>
        <v>19057495</v>
      </c>
      <c r="H32" s="60"/>
      <c r="I32" s="60"/>
      <c r="J32" s="60"/>
      <c r="K32" s="60"/>
      <c r="L32" s="60"/>
      <c r="M32" s="60"/>
      <c r="N32" s="60"/>
      <c r="O32" s="60"/>
      <c r="P32" s="60">
        <v>239906080</v>
      </c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-26844799</v>
      </c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19057495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302198045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>
        <v>32557233</v>
      </c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32557233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19057495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334755278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-4475554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945564005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>
        <v>945564005</v>
      </c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945564005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258144</v>
      </c>
      <c r="F6" s="60">
        <v>198834158</v>
      </c>
      <c r="G6" s="60">
        <v>9078946</v>
      </c>
      <c r="H6" s="60">
        <v>41224129</v>
      </c>
      <c r="I6" s="60">
        <v>16714786</v>
      </c>
      <c r="J6" s="60">
        <v>67017861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67017861</v>
      </c>
      <c r="X6" s="60">
        <v>198834158</v>
      </c>
      <c r="Y6" s="60">
        <v>-131816297</v>
      </c>
      <c r="Z6" s="140">
        <v>-66.29</v>
      </c>
      <c r="AA6" s="62">
        <v>198834158</v>
      </c>
    </row>
    <row r="7" spans="1:27" ht="13.5">
      <c r="A7" s="249" t="s">
        <v>178</v>
      </c>
      <c r="B7" s="182"/>
      <c r="C7" s="155"/>
      <c r="D7" s="155"/>
      <c r="E7" s="59">
        <v>132810</v>
      </c>
      <c r="F7" s="60">
        <v>140622000</v>
      </c>
      <c r="G7" s="60">
        <v>57736000</v>
      </c>
      <c r="H7" s="60">
        <v>800000</v>
      </c>
      <c r="I7" s="60">
        <v>466000</v>
      </c>
      <c r="J7" s="60">
        <v>59002000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59002000</v>
      </c>
      <c r="X7" s="60">
        <v>140622000</v>
      </c>
      <c r="Y7" s="60">
        <v>-81620000</v>
      </c>
      <c r="Z7" s="140">
        <v>-58.04</v>
      </c>
      <c r="AA7" s="62">
        <v>140622000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>
        <v>23088000</v>
      </c>
      <c r="H8" s="60"/>
      <c r="I8" s="60"/>
      <c r="J8" s="60">
        <v>23088000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23088000</v>
      </c>
      <c r="X8" s="60"/>
      <c r="Y8" s="60">
        <v>23088000</v>
      </c>
      <c r="Z8" s="140"/>
      <c r="AA8" s="62"/>
    </row>
    <row r="9" spans="1:27" ht="13.5">
      <c r="A9" s="249" t="s">
        <v>180</v>
      </c>
      <c r="B9" s="182"/>
      <c r="C9" s="155"/>
      <c r="D9" s="155"/>
      <c r="E9" s="59"/>
      <c r="F9" s="60"/>
      <c r="G9" s="60">
        <v>46043</v>
      </c>
      <c r="H9" s="60">
        <v>220784</v>
      </c>
      <c r="I9" s="60">
        <v>155493</v>
      </c>
      <c r="J9" s="60">
        <v>422320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422320</v>
      </c>
      <c r="X9" s="60"/>
      <c r="Y9" s="60">
        <v>422320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>
        <v>3360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3360</v>
      </c>
      <c r="Y10" s="60">
        <v>-3360</v>
      </c>
      <c r="Z10" s="140">
        <v>-100</v>
      </c>
      <c r="AA10" s="62">
        <v>3360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-412992</v>
      </c>
      <c r="F12" s="60">
        <v>-268256705</v>
      </c>
      <c r="G12" s="60">
        <v>-87269562</v>
      </c>
      <c r="H12" s="60">
        <v>-41425912</v>
      </c>
      <c r="I12" s="60">
        <v>-14178260</v>
      </c>
      <c r="J12" s="60">
        <v>-142873734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-142873734</v>
      </c>
      <c r="X12" s="60">
        <v>-268256705</v>
      </c>
      <c r="Y12" s="60">
        <v>125382971</v>
      </c>
      <c r="Z12" s="140">
        <v>-46.74</v>
      </c>
      <c r="AA12" s="62">
        <v>-268256705</v>
      </c>
    </row>
    <row r="13" spans="1:27" ht="13.5">
      <c r="A13" s="249" t="s">
        <v>40</v>
      </c>
      <c r="B13" s="182"/>
      <c r="C13" s="155"/>
      <c r="D13" s="155"/>
      <c r="E13" s="59"/>
      <c r="F13" s="60">
        <v>-8790246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-8790246</v>
      </c>
      <c r="Y13" s="60">
        <v>8790246</v>
      </c>
      <c r="Z13" s="140">
        <v>-100</v>
      </c>
      <c r="AA13" s="62">
        <v>-8790246</v>
      </c>
    </row>
    <row r="14" spans="1:27" ht="13.5">
      <c r="A14" s="249" t="s">
        <v>42</v>
      </c>
      <c r="B14" s="182"/>
      <c r="C14" s="155"/>
      <c r="D14" s="155"/>
      <c r="E14" s="59"/>
      <c r="F14" s="60">
        <v>-15453327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-15453327</v>
      </c>
      <c r="Y14" s="60">
        <v>15453327</v>
      </c>
      <c r="Z14" s="140">
        <v>-100</v>
      </c>
      <c r="AA14" s="62">
        <v>-15453327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-22038</v>
      </c>
      <c r="F15" s="73">
        <f t="shared" si="0"/>
        <v>46959240</v>
      </c>
      <c r="G15" s="73">
        <f t="shared" si="0"/>
        <v>2679427</v>
      </c>
      <c r="H15" s="73">
        <f t="shared" si="0"/>
        <v>819001</v>
      </c>
      <c r="I15" s="73">
        <f t="shared" si="0"/>
        <v>3158019</v>
      </c>
      <c r="J15" s="73">
        <f t="shared" si="0"/>
        <v>6656447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6656447</v>
      </c>
      <c r="X15" s="73">
        <f t="shared" si="0"/>
        <v>46959240</v>
      </c>
      <c r="Y15" s="73">
        <f t="shared" si="0"/>
        <v>-40302793</v>
      </c>
      <c r="Z15" s="170">
        <f>+IF(X15&lt;&gt;0,+(Y15/X15)*100,0)</f>
        <v>-85.82505381262558</v>
      </c>
      <c r="AA15" s="74">
        <f>SUM(AA6:AA14)</f>
        <v>46959240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>
        <v>-55367000</v>
      </c>
      <c r="G24" s="60">
        <v>-1377035</v>
      </c>
      <c r="H24" s="60">
        <v>-1652932</v>
      </c>
      <c r="I24" s="60">
        <v>-3699088</v>
      </c>
      <c r="J24" s="60">
        <v>-6729055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-6729055</v>
      </c>
      <c r="X24" s="60">
        <v>-55367000</v>
      </c>
      <c r="Y24" s="60">
        <v>48637945</v>
      </c>
      <c r="Z24" s="140">
        <v>-87.85</v>
      </c>
      <c r="AA24" s="62">
        <v>-55367000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-55367000</v>
      </c>
      <c r="G25" s="73">
        <f t="shared" si="1"/>
        <v>-1377035</v>
      </c>
      <c r="H25" s="73">
        <f t="shared" si="1"/>
        <v>-1652932</v>
      </c>
      <c r="I25" s="73">
        <f t="shared" si="1"/>
        <v>-3699088</v>
      </c>
      <c r="J25" s="73">
        <f t="shared" si="1"/>
        <v>-6729055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-6729055</v>
      </c>
      <c r="X25" s="73">
        <f t="shared" si="1"/>
        <v>-55367000</v>
      </c>
      <c r="Y25" s="73">
        <f t="shared" si="1"/>
        <v>48637945</v>
      </c>
      <c r="Z25" s="170">
        <f>+IF(X25&lt;&gt;0,+(Y25/X25)*100,0)</f>
        <v>-87.8464518576047</v>
      </c>
      <c r="AA25" s="74">
        <f>SUM(AA19:AA24)</f>
        <v>-55367000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-22038</v>
      </c>
      <c r="F36" s="100">
        <f t="shared" si="3"/>
        <v>-8407760</v>
      </c>
      <c r="G36" s="100">
        <f t="shared" si="3"/>
        <v>1302392</v>
      </c>
      <c r="H36" s="100">
        <f t="shared" si="3"/>
        <v>-833931</v>
      </c>
      <c r="I36" s="100">
        <f t="shared" si="3"/>
        <v>-541069</v>
      </c>
      <c r="J36" s="100">
        <f t="shared" si="3"/>
        <v>-72608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-72608</v>
      </c>
      <c r="X36" s="100">
        <f t="shared" si="3"/>
        <v>-8407760</v>
      </c>
      <c r="Y36" s="100">
        <f t="shared" si="3"/>
        <v>8335152</v>
      </c>
      <c r="Z36" s="137">
        <f>+IF(X36&lt;&gt;0,+(Y36/X36)*100,0)</f>
        <v>-99.13641683397243</v>
      </c>
      <c r="AA36" s="102">
        <f>+AA15+AA25+AA34</f>
        <v>-8407760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1278841</v>
      </c>
      <c r="H37" s="100">
        <v>2581233</v>
      </c>
      <c r="I37" s="100">
        <v>1747302</v>
      </c>
      <c r="J37" s="100">
        <v>1278841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1278841</v>
      </c>
      <c r="X37" s="100"/>
      <c r="Y37" s="100">
        <v>1278841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-22038</v>
      </c>
      <c r="F38" s="259">
        <v>-8407760</v>
      </c>
      <c r="G38" s="259">
        <v>2581233</v>
      </c>
      <c r="H38" s="259">
        <v>1747302</v>
      </c>
      <c r="I38" s="259">
        <v>1206233</v>
      </c>
      <c r="J38" s="259">
        <v>1206233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-8407760</v>
      </c>
      <c r="Y38" s="259">
        <v>8407760</v>
      </c>
      <c r="Z38" s="260">
        <v>-100</v>
      </c>
      <c r="AA38" s="261">
        <v>-8407760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65527</v>
      </c>
      <c r="F5" s="106">
        <f t="shared" si="0"/>
        <v>55367000</v>
      </c>
      <c r="G5" s="106">
        <f t="shared" si="0"/>
        <v>0</v>
      </c>
      <c r="H5" s="106">
        <f t="shared" si="0"/>
        <v>1652932</v>
      </c>
      <c r="I5" s="106">
        <f t="shared" si="0"/>
        <v>3699089</v>
      </c>
      <c r="J5" s="106">
        <f t="shared" si="0"/>
        <v>5352021</v>
      </c>
      <c r="K5" s="106">
        <f t="shared" si="0"/>
        <v>4233924</v>
      </c>
      <c r="L5" s="106">
        <f t="shared" si="0"/>
        <v>0</v>
      </c>
      <c r="M5" s="106">
        <f t="shared" si="0"/>
        <v>1691850</v>
      </c>
      <c r="N5" s="106">
        <f t="shared" si="0"/>
        <v>5925774</v>
      </c>
      <c r="O5" s="106">
        <f t="shared" si="0"/>
        <v>3314110</v>
      </c>
      <c r="P5" s="106">
        <f t="shared" si="0"/>
        <v>4353550</v>
      </c>
      <c r="Q5" s="106">
        <f t="shared" si="0"/>
        <v>7608892</v>
      </c>
      <c r="R5" s="106">
        <f t="shared" si="0"/>
        <v>15276552</v>
      </c>
      <c r="S5" s="106">
        <f t="shared" si="0"/>
        <v>9542601</v>
      </c>
      <c r="T5" s="106">
        <f t="shared" si="0"/>
        <v>0</v>
      </c>
      <c r="U5" s="106">
        <f t="shared" si="0"/>
        <v>6661444</v>
      </c>
      <c r="V5" s="106">
        <f t="shared" si="0"/>
        <v>16204045</v>
      </c>
      <c r="W5" s="106">
        <f t="shared" si="0"/>
        <v>42758392</v>
      </c>
      <c r="X5" s="106">
        <f t="shared" si="0"/>
        <v>55367000</v>
      </c>
      <c r="Y5" s="106">
        <f t="shared" si="0"/>
        <v>-12608608</v>
      </c>
      <c r="Z5" s="201">
        <f>+IF(X5&lt;&gt;0,+(Y5/X5)*100,0)</f>
        <v>-22.772785233081077</v>
      </c>
      <c r="AA5" s="199">
        <f>SUM(AA11:AA18)</f>
        <v>55367000</v>
      </c>
    </row>
    <row r="6" spans="1:27" ht="13.5">
      <c r="A6" s="291" t="s">
        <v>204</v>
      </c>
      <c r="B6" s="142"/>
      <c r="C6" s="62"/>
      <c r="D6" s="156"/>
      <c r="E6" s="60">
        <v>50508</v>
      </c>
      <c r="F6" s="60">
        <v>39222000</v>
      </c>
      <c r="G6" s="60"/>
      <c r="H6" s="60">
        <v>1369630</v>
      </c>
      <c r="I6" s="60">
        <v>3326152</v>
      </c>
      <c r="J6" s="60">
        <v>4695782</v>
      </c>
      <c r="K6" s="60">
        <v>3052739</v>
      </c>
      <c r="L6" s="60"/>
      <c r="M6" s="60">
        <v>966658</v>
      </c>
      <c r="N6" s="60">
        <v>4019397</v>
      </c>
      <c r="O6" s="60">
        <v>2114879</v>
      </c>
      <c r="P6" s="60">
        <v>3065161</v>
      </c>
      <c r="Q6" s="60">
        <v>5028908</v>
      </c>
      <c r="R6" s="60">
        <v>10208948</v>
      </c>
      <c r="S6" s="60">
        <v>6293465</v>
      </c>
      <c r="T6" s="60"/>
      <c r="U6" s="60">
        <v>5679228</v>
      </c>
      <c r="V6" s="60">
        <v>11972693</v>
      </c>
      <c r="W6" s="60">
        <v>30896820</v>
      </c>
      <c r="X6" s="60">
        <v>39222000</v>
      </c>
      <c r="Y6" s="60">
        <v>-8325180</v>
      </c>
      <c r="Z6" s="140">
        <v>-21.23</v>
      </c>
      <c r="AA6" s="155">
        <v>39222000</v>
      </c>
    </row>
    <row r="7" spans="1:27" ht="13.5">
      <c r="A7" s="291" t="s">
        <v>205</v>
      </c>
      <c r="B7" s="142"/>
      <c r="C7" s="62"/>
      <c r="D7" s="156"/>
      <c r="E7" s="60">
        <v>10000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>
        <v>2222000</v>
      </c>
      <c r="G9" s="60"/>
      <c r="H9" s="60"/>
      <c r="I9" s="60"/>
      <c r="J9" s="60"/>
      <c r="K9" s="60"/>
      <c r="L9" s="60"/>
      <c r="M9" s="60"/>
      <c r="N9" s="60"/>
      <c r="O9" s="60">
        <v>66000</v>
      </c>
      <c r="P9" s="60">
        <v>66000</v>
      </c>
      <c r="Q9" s="60">
        <v>687748</v>
      </c>
      <c r="R9" s="60">
        <v>819748</v>
      </c>
      <c r="S9" s="60">
        <v>1166304</v>
      </c>
      <c r="T9" s="60"/>
      <c r="U9" s="60"/>
      <c r="V9" s="60">
        <v>1166304</v>
      </c>
      <c r="W9" s="60">
        <v>1986052</v>
      </c>
      <c r="X9" s="60">
        <v>2222000</v>
      </c>
      <c r="Y9" s="60">
        <v>-235948</v>
      </c>
      <c r="Z9" s="140">
        <v>-10.62</v>
      </c>
      <c r="AA9" s="155">
        <v>2222000</v>
      </c>
    </row>
    <row r="10" spans="1:27" ht="13.5">
      <c r="A10" s="291" t="s">
        <v>208</v>
      </c>
      <c r="B10" s="142"/>
      <c r="C10" s="62"/>
      <c r="D10" s="156"/>
      <c r="E10" s="60">
        <v>3625</v>
      </c>
      <c r="F10" s="60">
        <v>2782000</v>
      </c>
      <c r="G10" s="60"/>
      <c r="H10" s="60"/>
      <c r="I10" s="60">
        <v>316897</v>
      </c>
      <c r="J10" s="60">
        <v>316897</v>
      </c>
      <c r="K10" s="60">
        <v>196869</v>
      </c>
      <c r="L10" s="60"/>
      <c r="M10" s="60">
        <v>132000</v>
      </c>
      <c r="N10" s="60">
        <v>328869</v>
      </c>
      <c r="O10" s="60">
        <v>446492</v>
      </c>
      <c r="P10" s="60"/>
      <c r="Q10" s="60">
        <v>219598</v>
      </c>
      <c r="R10" s="60">
        <v>666090</v>
      </c>
      <c r="S10" s="60"/>
      <c r="T10" s="60"/>
      <c r="U10" s="60">
        <v>152246</v>
      </c>
      <c r="V10" s="60">
        <v>152246</v>
      </c>
      <c r="W10" s="60">
        <v>1464102</v>
      </c>
      <c r="X10" s="60">
        <v>2782000</v>
      </c>
      <c r="Y10" s="60">
        <v>-1317898</v>
      </c>
      <c r="Z10" s="140">
        <v>-47.37</v>
      </c>
      <c r="AA10" s="155">
        <v>2782000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64133</v>
      </c>
      <c r="F11" s="295">
        <f t="shared" si="1"/>
        <v>44226000</v>
      </c>
      <c r="G11" s="295">
        <f t="shared" si="1"/>
        <v>0</v>
      </c>
      <c r="H11" s="295">
        <f t="shared" si="1"/>
        <v>1369630</v>
      </c>
      <c r="I11" s="295">
        <f t="shared" si="1"/>
        <v>3643049</v>
      </c>
      <c r="J11" s="295">
        <f t="shared" si="1"/>
        <v>5012679</v>
      </c>
      <c r="K11" s="295">
        <f t="shared" si="1"/>
        <v>3249608</v>
      </c>
      <c r="L11" s="295">
        <f t="shared" si="1"/>
        <v>0</v>
      </c>
      <c r="M11" s="295">
        <f t="shared" si="1"/>
        <v>1098658</v>
      </c>
      <c r="N11" s="295">
        <f t="shared" si="1"/>
        <v>4348266</v>
      </c>
      <c r="O11" s="295">
        <f t="shared" si="1"/>
        <v>2627371</v>
      </c>
      <c r="P11" s="295">
        <f t="shared" si="1"/>
        <v>3131161</v>
      </c>
      <c r="Q11" s="295">
        <f t="shared" si="1"/>
        <v>5936254</v>
      </c>
      <c r="R11" s="295">
        <f t="shared" si="1"/>
        <v>11694786</v>
      </c>
      <c r="S11" s="295">
        <f t="shared" si="1"/>
        <v>7459769</v>
      </c>
      <c r="T11" s="295">
        <f t="shared" si="1"/>
        <v>0</v>
      </c>
      <c r="U11" s="295">
        <f t="shared" si="1"/>
        <v>5831474</v>
      </c>
      <c r="V11" s="295">
        <f t="shared" si="1"/>
        <v>13291243</v>
      </c>
      <c r="W11" s="295">
        <f t="shared" si="1"/>
        <v>34346974</v>
      </c>
      <c r="X11" s="295">
        <f t="shared" si="1"/>
        <v>44226000</v>
      </c>
      <c r="Y11" s="295">
        <f t="shared" si="1"/>
        <v>-9879026</v>
      </c>
      <c r="Z11" s="296">
        <f>+IF(X11&lt;&gt;0,+(Y11/X11)*100,0)</f>
        <v>-22.33759779315335</v>
      </c>
      <c r="AA11" s="297">
        <f>SUM(AA6:AA10)</f>
        <v>44226000</v>
      </c>
    </row>
    <row r="12" spans="1:27" ht="13.5">
      <c r="A12" s="298" t="s">
        <v>210</v>
      </c>
      <c r="B12" s="136"/>
      <c r="C12" s="62"/>
      <c r="D12" s="156"/>
      <c r="E12" s="60">
        <v>1394</v>
      </c>
      <c r="F12" s="60">
        <v>11141000</v>
      </c>
      <c r="G12" s="60"/>
      <c r="H12" s="60">
        <v>283302</v>
      </c>
      <c r="I12" s="60"/>
      <c r="J12" s="60">
        <v>283302</v>
      </c>
      <c r="K12" s="60">
        <v>180937</v>
      </c>
      <c r="L12" s="60"/>
      <c r="M12" s="60">
        <v>185630</v>
      </c>
      <c r="N12" s="60">
        <v>366567</v>
      </c>
      <c r="O12" s="60">
        <v>349915</v>
      </c>
      <c r="P12" s="60">
        <v>893400</v>
      </c>
      <c r="Q12" s="60">
        <v>1672638</v>
      </c>
      <c r="R12" s="60">
        <v>2915953</v>
      </c>
      <c r="S12" s="60">
        <v>1507669</v>
      </c>
      <c r="T12" s="60"/>
      <c r="U12" s="60">
        <v>829970</v>
      </c>
      <c r="V12" s="60">
        <v>2337639</v>
      </c>
      <c r="W12" s="60">
        <v>5903461</v>
      </c>
      <c r="X12" s="60">
        <v>11141000</v>
      </c>
      <c r="Y12" s="60">
        <v>-5237539</v>
      </c>
      <c r="Z12" s="140">
        <v>-47.01</v>
      </c>
      <c r="AA12" s="155">
        <v>11141000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>
        <v>260273</v>
      </c>
      <c r="L15" s="60"/>
      <c r="M15" s="60">
        <v>407562</v>
      </c>
      <c r="N15" s="60">
        <v>667835</v>
      </c>
      <c r="O15" s="60">
        <v>336824</v>
      </c>
      <c r="P15" s="60">
        <v>328989</v>
      </c>
      <c r="Q15" s="60"/>
      <c r="R15" s="60">
        <v>665813</v>
      </c>
      <c r="S15" s="60">
        <v>575163</v>
      </c>
      <c r="T15" s="60"/>
      <c r="U15" s="60"/>
      <c r="V15" s="60">
        <v>575163</v>
      </c>
      <c r="W15" s="60">
        <v>1908811</v>
      </c>
      <c r="X15" s="60"/>
      <c r="Y15" s="60">
        <v>1908811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>
        <v>56040</v>
      </c>
      <c r="J18" s="82">
        <v>56040</v>
      </c>
      <c r="K18" s="82">
        <v>543106</v>
      </c>
      <c r="L18" s="82"/>
      <c r="M18" s="82"/>
      <c r="N18" s="82">
        <v>543106</v>
      </c>
      <c r="O18" s="82"/>
      <c r="P18" s="82"/>
      <c r="Q18" s="82"/>
      <c r="R18" s="82"/>
      <c r="S18" s="82"/>
      <c r="T18" s="82"/>
      <c r="U18" s="82"/>
      <c r="V18" s="82"/>
      <c r="W18" s="82">
        <v>599146</v>
      </c>
      <c r="X18" s="82"/>
      <c r="Y18" s="82">
        <v>599146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50508</v>
      </c>
      <c r="F36" s="60">
        <f t="shared" si="4"/>
        <v>39222000</v>
      </c>
      <c r="G36" s="60">
        <f t="shared" si="4"/>
        <v>0</v>
      </c>
      <c r="H36" s="60">
        <f t="shared" si="4"/>
        <v>1369630</v>
      </c>
      <c r="I36" s="60">
        <f t="shared" si="4"/>
        <v>3326152</v>
      </c>
      <c r="J36" s="60">
        <f t="shared" si="4"/>
        <v>4695782</v>
      </c>
      <c r="K36" s="60">
        <f t="shared" si="4"/>
        <v>3052739</v>
      </c>
      <c r="L36" s="60">
        <f t="shared" si="4"/>
        <v>0</v>
      </c>
      <c r="M36" s="60">
        <f t="shared" si="4"/>
        <v>966658</v>
      </c>
      <c r="N36" s="60">
        <f t="shared" si="4"/>
        <v>4019397</v>
      </c>
      <c r="O36" s="60">
        <f t="shared" si="4"/>
        <v>2114879</v>
      </c>
      <c r="P36" s="60">
        <f t="shared" si="4"/>
        <v>3065161</v>
      </c>
      <c r="Q36" s="60">
        <f t="shared" si="4"/>
        <v>5028908</v>
      </c>
      <c r="R36" s="60">
        <f t="shared" si="4"/>
        <v>10208948</v>
      </c>
      <c r="S36" s="60">
        <f t="shared" si="4"/>
        <v>6293465</v>
      </c>
      <c r="T36" s="60">
        <f t="shared" si="4"/>
        <v>0</v>
      </c>
      <c r="U36" s="60">
        <f t="shared" si="4"/>
        <v>5679228</v>
      </c>
      <c r="V36" s="60">
        <f t="shared" si="4"/>
        <v>11972693</v>
      </c>
      <c r="W36" s="60">
        <f t="shared" si="4"/>
        <v>30896820</v>
      </c>
      <c r="X36" s="60">
        <f t="shared" si="4"/>
        <v>39222000</v>
      </c>
      <c r="Y36" s="60">
        <f t="shared" si="4"/>
        <v>-8325180</v>
      </c>
      <c r="Z36" s="140">
        <f aca="true" t="shared" si="5" ref="Z36:Z49">+IF(X36&lt;&gt;0,+(Y36/X36)*100,0)</f>
        <v>-21.225791647544746</v>
      </c>
      <c r="AA36" s="155">
        <f>AA6+AA21</f>
        <v>39222000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2222000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66000</v>
      </c>
      <c r="P39" s="60">
        <f t="shared" si="4"/>
        <v>66000</v>
      </c>
      <c r="Q39" s="60">
        <f t="shared" si="4"/>
        <v>687748</v>
      </c>
      <c r="R39" s="60">
        <f t="shared" si="4"/>
        <v>819748</v>
      </c>
      <c r="S39" s="60">
        <f t="shared" si="4"/>
        <v>1166304</v>
      </c>
      <c r="T39" s="60">
        <f t="shared" si="4"/>
        <v>0</v>
      </c>
      <c r="U39" s="60">
        <f t="shared" si="4"/>
        <v>0</v>
      </c>
      <c r="V39" s="60">
        <f t="shared" si="4"/>
        <v>1166304</v>
      </c>
      <c r="W39" s="60">
        <f t="shared" si="4"/>
        <v>1986052</v>
      </c>
      <c r="X39" s="60">
        <f t="shared" si="4"/>
        <v>2222000</v>
      </c>
      <c r="Y39" s="60">
        <f t="shared" si="4"/>
        <v>-235948</v>
      </c>
      <c r="Z39" s="140">
        <f t="shared" si="5"/>
        <v>-10.61872187218722</v>
      </c>
      <c r="AA39" s="155">
        <f>AA9+AA24</f>
        <v>2222000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3625</v>
      </c>
      <c r="F40" s="60">
        <f t="shared" si="4"/>
        <v>2782000</v>
      </c>
      <c r="G40" s="60">
        <f t="shared" si="4"/>
        <v>0</v>
      </c>
      <c r="H40" s="60">
        <f t="shared" si="4"/>
        <v>0</v>
      </c>
      <c r="I40" s="60">
        <f t="shared" si="4"/>
        <v>316897</v>
      </c>
      <c r="J40" s="60">
        <f t="shared" si="4"/>
        <v>316897</v>
      </c>
      <c r="K40" s="60">
        <f t="shared" si="4"/>
        <v>196869</v>
      </c>
      <c r="L40" s="60">
        <f t="shared" si="4"/>
        <v>0</v>
      </c>
      <c r="M40" s="60">
        <f t="shared" si="4"/>
        <v>132000</v>
      </c>
      <c r="N40" s="60">
        <f t="shared" si="4"/>
        <v>328869</v>
      </c>
      <c r="O40" s="60">
        <f t="shared" si="4"/>
        <v>446492</v>
      </c>
      <c r="P40" s="60">
        <f t="shared" si="4"/>
        <v>0</v>
      </c>
      <c r="Q40" s="60">
        <f t="shared" si="4"/>
        <v>219598</v>
      </c>
      <c r="R40" s="60">
        <f t="shared" si="4"/>
        <v>666090</v>
      </c>
      <c r="S40" s="60">
        <f t="shared" si="4"/>
        <v>0</v>
      </c>
      <c r="T40" s="60">
        <f t="shared" si="4"/>
        <v>0</v>
      </c>
      <c r="U40" s="60">
        <f t="shared" si="4"/>
        <v>152246</v>
      </c>
      <c r="V40" s="60">
        <f t="shared" si="4"/>
        <v>152246</v>
      </c>
      <c r="W40" s="60">
        <f t="shared" si="4"/>
        <v>1464102</v>
      </c>
      <c r="X40" s="60">
        <f t="shared" si="4"/>
        <v>2782000</v>
      </c>
      <c r="Y40" s="60">
        <f t="shared" si="4"/>
        <v>-1317898</v>
      </c>
      <c r="Z40" s="140">
        <f t="shared" si="5"/>
        <v>-47.37232207045291</v>
      </c>
      <c r="AA40" s="155">
        <f>AA10+AA25</f>
        <v>2782000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64133</v>
      </c>
      <c r="F41" s="295">
        <f t="shared" si="6"/>
        <v>44226000</v>
      </c>
      <c r="G41" s="295">
        <f t="shared" si="6"/>
        <v>0</v>
      </c>
      <c r="H41" s="295">
        <f t="shared" si="6"/>
        <v>1369630</v>
      </c>
      <c r="I41" s="295">
        <f t="shared" si="6"/>
        <v>3643049</v>
      </c>
      <c r="J41" s="295">
        <f t="shared" si="6"/>
        <v>5012679</v>
      </c>
      <c r="K41" s="295">
        <f t="shared" si="6"/>
        <v>3249608</v>
      </c>
      <c r="L41" s="295">
        <f t="shared" si="6"/>
        <v>0</v>
      </c>
      <c r="M41" s="295">
        <f t="shared" si="6"/>
        <v>1098658</v>
      </c>
      <c r="N41" s="295">
        <f t="shared" si="6"/>
        <v>4348266</v>
      </c>
      <c r="O41" s="295">
        <f t="shared" si="6"/>
        <v>2627371</v>
      </c>
      <c r="P41" s="295">
        <f t="shared" si="6"/>
        <v>3131161</v>
      </c>
      <c r="Q41" s="295">
        <f t="shared" si="6"/>
        <v>5936254</v>
      </c>
      <c r="R41" s="295">
        <f t="shared" si="6"/>
        <v>11694786</v>
      </c>
      <c r="S41" s="295">
        <f t="shared" si="6"/>
        <v>7459769</v>
      </c>
      <c r="T41" s="295">
        <f t="shared" si="6"/>
        <v>0</v>
      </c>
      <c r="U41" s="295">
        <f t="shared" si="6"/>
        <v>5831474</v>
      </c>
      <c r="V41" s="295">
        <f t="shared" si="6"/>
        <v>13291243</v>
      </c>
      <c r="W41" s="295">
        <f t="shared" si="6"/>
        <v>34346974</v>
      </c>
      <c r="X41" s="295">
        <f t="shared" si="6"/>
        <v>44226000</v>
      </c>
      <c r="Y41" s="295">
        <f t="shared" si="6"/>
        <v>-9879026</v>
      </c>
      <c r="Z41" s="296">
        <f t="shared" si="5"/>
        <v>-22.33759779315335</v>
      </c>
      <c r="AA41" s="297">
        <f>SUM(AA36:AA40)</f>
        <v>44226000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1394</v>
      </c>
      <c r="F42" s="54">
        <f t="shared" si="7"/>
        <v>11141000</v>
      </c>
      <c r="G42" s="54">
        <f t="shared" si="7"/>
        <v>0</v>
      </c>
      <c r="H42" s="54">
        <f t="shared" si="7"/>
        <v>283302</v>
      </c>
      <c r="I42" s="54">
        <f t="shared" si="7"/>
        <v>0</v>
      </c>
      <c r="J42" s="54">
        <f t="shared" si="7"/>
        <v>283302</v>
      </c>
      <c r="K42" s="54">
        <f t="shared" si="7"/>
        <v>180937</v>
      </c>
      <c r="L42" s="54">
        <f t="shared" si="7"/>
        <v>0</v>
      </c>
      <c r="M42" s="54">
        <f t="shared" si="7"/>
        <v>185630</v>
      </c>
      <c r="N42" s="54">
        <f t="shared" si="7"/>
        <v>366567</v>
      </c>
      <c r="O42" s="54">
        <f t="shared" si="7"/>
        <v>349915</v>
      </c>
      <c r="P42" s="54">
        <f t="shared" si="7"/>
        <v>893400</v>
      </c>
      <c r="Q42" s="54">
        <f t="shared" si="7"/>
        <v>1672638</v>
      </c>
      <c r="R42" s="54">
        <f t="shared" si="7"/>
        <v>2915953</v>
      </c>
      <c r="S42" s="54">
        <f t="shared" si="7"/>
        <v>1507669</v>
      </c>
      <c r="T42" s="54">
        <f t="shared" si="7"/>
        <v>0</v>
      </c>
      <c r="U42" s="54">
        <f t="shared" si="7"/>
        <v>829970</v>
      </c>
      <c r="V42" s="54">
        <f t="shared" si="7"/>
        <v>2337639</v>
      </c>
      <c r="W42" s="54">
        <f t="shared" si="7"/>
        <v>5903461</v>
      </c>
      <c r="X42" s="54">
        <f t="shared" si="7"/>
        <v>11141000</v>
      </c>
      <c r="Y42" s="54">
        <f t="shared" si="7"/>
        <v>-5237539</v>
      </c>
      <c r="Z42" s="184">
        <f t="shared" si="5"/>
        <v>-47.01139035993178</v>
      </c>
      <c r="AA42" s="130">
        <f aca="true" t="shared" si="8" ref="AA42:AA48">AA12+AA27</f>
        <v>11141000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260273</v>
      </c>
      <c r="L45" s="54">
        <f t="shared" si="7"/>
        <v>0</v>
      </c>
      <c r="M45" s="54">
        <f t="shared" si="7"/>
        <v>407562</v>
      </c>
      <c r="N45" s="54">
        <f t="shared" si="7"/>
        <v>667835</v>
      </c>
      <c r="O45" s="54">
        <f t="shared" si="7"/>
        <v>336824</v>
      </c>
      <c r="P45" s="54">
        <f t="shared" si="7"/>
        <v>328989</v>
      </c>
      <c r="Q45" s="54">
        <f t="shared" si="7"/>
        <v>0</v>
      </c>
      <c r="R45" s="54">
        <f t="shared" si="7"/>
        <v>665813</v>
      </c>
      <c r="S45" s="54">
        <f t="shared" si="7"/>
        <v>575163</v>
      </c>
      <c r="T45" s="54">
        <f t="shared" si="7"/>
        <v>0</v>
      </c>
      <c r="U45" s="54">
        <f t="shared" si="7"/>
        <v>0</v>
      </c>
      <c r="V45" s="54">
        <f t="shared" si="7"/>
        <v>575163</v>
      </c>
      <c r="W45" s="54">
        <f t="shared" si="7"/>
        <v>1908811</v>
      </c>
      <c r="X45" s="54">
        <f t="shared" si="7"/>
        <v>0</v>
      </c>
      <c r="Y45" s="54">
        <f t="shared" si="7"/>
        <v>1908811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56040</v>
      </c>
      <c r="J48" s="54">
        <f t="shared" si="7"/>
        <v>56040</v>
      </c>
      <c r="K48" s="54">
        <f t="shared" si="7"/>
        <v>543106</v>
      </c>
      <c r="L48" s="54">
        <f t="shared" si="7"/>
        <v>0</v>
      </c>
      <c r="M48" s="54">
        <f t="shared" si="7"/>
        <v>0</v>
      </c>
      <c r="N48" s="54">
        <f t="shared" si="7"/>
        <v>543106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599146</v>
      </c>
      <c r="X48" s="54">
        <f t="shared" si="7"/>
        <v>0</v>
      </c>
      <c r="Y48" s="54">
        <f t="shared" si="7"/>
        <v>599146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65527</v>
      </c>
      <c r="F49" s="220">
        <f t="shared" si="9"/>
        <v>55367000</v>
      </c>
      <c r="G49" s="220">
        <f t="shared" si="9"/>
        <v>0</v>
      </c>
      <c r="H49" s="220">
        <f t="shared" si="9"/>
        <v>1652932</v>
      </c>
      <c r="I49" s="220">
        <f t="shared" si="9"/>
        <v>3699089</v>
      </c>
      <c r="J49" s="220">
        <f t="shared" si="9"/>
        <v>5352021</v>
      </c>
      <c r="K49" s="220">
        <f t="shared" si="9"/>
        <v>4233924</v>
      </c>
      <c r="L49" s="220">
        <f t="shared" si="9"/>
        <v>0</v>
      </c>
      <c r="M49" s="220">
        <f t="shared" si="9"/>
        <v>1691850</v>
      </c>
      <c r="N49" s="220">
        <f t="shared" si="9"/>
        <v>5925774</v>
      </c>
      <c r="O49" s="220">
        <f t="shared" si="9"/>
        <v>3314110</v>
      </c>
      <c r="P49" s="220">
        <f t="shared" si="9"/>
        <v>4353550</v>
      </c>
      <c r="Q49" s="220">
        <f t="shared" si="9"/>
        <v>7608892</v>
      </c>
      <c r="R49" s="220">
        <f t="shared" si="9"/>
        <v>15276552</v>
      </c>
      <c r="S49" s="220">
        <f t="shared" si="9"/>
        <v>9542601</v>
      </c>
      <c r="T49" s="220">
        <f t="shared" si="9"/>
        <v>0</v>
      </c>
      <c r="U49" s="220">
        <f t="shared" si="9"/>
        <v>6661444</v>
      </c>
      <c r="V49" s="220">
        <f t="shared" si="9"/>
        <v>16204045</v>
      </c>
      <c r="W49" s="220">
        <f t="shared" si="9"/>
        <v>42758392</v>
      </c>
      <c r="X49" s="220">
        <f t="shared" si="9"/>
        <v>55367000</v>
      </c>
      <c r="Y49" s="220">
        <f t="shared" si="9"/>
        <v>-12608608</v>
      </c>
      <c r="Z49" s="221">
        <f t="shared" si="5"/>
        <v>-22.772785233081077</v>
      </c>
      <c r="AA49" s="222">
        <f>SUM(AA41:AA48)</f>
        <v>55367000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1089469</v>
      </c>
      <c r="H67" s="60">
        <v>1239469</v>
      </c>
      <c r="I67" s="60">
        <v>1475608</v>
      </c>
      <c r="J67" s="60">
        <v>3804546</v>
      </c>
      <c r="K67" s="60">
        <v>1625608</v>
      </c>
      <c r="L67" s="60">
        <v>1625608</v>
      </c>
      <c r="M67" s="60">
        <v>1788589</v>
      </c>
      <c r="N67" s="60">
        <v>5039805</v>
      </c>
      <c r="O67" s="60">
        <v>1788589</v>
      </c>
      <c r="P67" s="60">
        <v>2025138</v>
      </c>
      <c r="Q67" s="60">
        <v>2239087</v>
      </c>
      <c r="R67" s="60">
        <v>6052814</v>
      </c>
      <c r="S67" s="60">
        <v>2239087</v>
      </c>
      <c r="T67" s="60">
        <v>2472020</v>
      </c>
      <c r="U67" s="60">
        <v>2699227</v>
      </c>
      <c r="V67" s="60">
        <v>7410334</v>
      </c>
      <c r="W67" s="60">
        <v>22307499</v>
      </c>
      <c r="X67" s="60"/>
      <c r="Y67" s="60">
        <v>22307499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>
        <v>12000000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12000000</v>
      </c>
      <c r="Y68" s="60">
        <v>-12000000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12000000</v>
      </c>
      <c r="G69" s="220">
        <f t="shared" si="12"/>
        <v>1089469</v>
      </c>
      <c r="H69" s="220">
        <f t="shared" si="12"/>
        <v>1239469</v>
      </c>
      <c r="I69" s="220">
        <f t="shared" si="12"/>
        <v>1475608</v>
      </c>
      <c r="J69" s="220">
        <f t="shared" si="12"/>
        <v>3804546</v>
      </c>
      <c r="K69" s="220">
        <f t="shared" si="12"/>
        <v>1625608</v>
      </c>
      <c r="L69" s="220">
        <f t="shared" si="12"/>
        <v>1625608</v>
      </c>
      <c r="M69" s="220">
        <f t="shared" si="12"/>
        <v>1788589</v>
      </c>
      <c r="N69" s="220">
        <f t="shared" si="12"/>
        <v>5039805</v>
      </c>
      <c r="O69" s="220">
        <f t="shared" si="12"/>
        <v>1788589</v>
      </c>
      <c r="P69" s="220">
        <f t="shared" si="12"/>
        <v>2025138</v>
      </c>
      <c r="Q69" s="220">
        <f t="shared" si="12"/>
        <v>2239087</v>
      </c>
      <c r="R69" s="220">
        <f t="shared" si="12"/>
        <v>6052814</v>
      </c>
      <c r="S69" s="220">
        <f t="shared" si="12"/>
        <v>2239087</v>
      </c>
      <c r="T69" s="220">
        <f t="shared" si="12"/>
        <v>2472020</v>
      </c>
      <c r="U69" s="220">
        <f t="shared" si="12"/>
        <v>2699227</v>
      </c>
      <c r="V69" s="220">
        <f t="shared" si="12"/>
        <v>7410334</v>
      </c>
      <c r="W69" s="220">
        <f t="shared" si="12"/>
        <v>22307499</v>
      </c>
      <c r="X69" s="220">
        <f t="shared" si="12"/>
        <v>12000000</v>
      </c>
      <c r="Y69" s="220">
        <f t="shared" si="12"/>
        <v>10307499</v>
      </c>
      <c r="Z69" s="221">
        <f>+IF(X69&lt;&gt;0,+(Y69/X69)*100,0)</f>
        <v>85.895825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64133</v>
      </c>
      <c r="F5" s="358">
        <f t="shared" si="0"/>
        <v>44226000</v>
      </c>
      <c r="G5" s="358">
        <f t="shared" si="0"/>
        <v>0</v>
      </c>
      <c r="H5" s="356">
        <f t="shared" si="0"/>
        <v>1369630</v>
      </c>
      <c r="I5" s="356">
        <f t="shared" si="0"/>
        <v>3643049</v>
      </c>
      <c r="J5" s="358">
        <f t="shared" si="0"/>
        <v>0</v>
      </c>
      <c r="K5" s="358">
        <f t="shared" si="0"/>
        <v>3249608</v>
      </c>
      <c r="L5" s="356">
        <f t="shared" si="0"/>
        <v>0</v>
      </c>
      <c r="M5" s="356">
        <f t="shared" si="0"/>
        <v>1098658</v>
      </c>
      <c r="N5" s="358">
        <f t="shared" si="0"/>
        <v>0</v>
      </c>
      <c r="O5" s="358">
        <f t="shared" si="0"/>
        <v>2627371</v>
      </c>
      <c r="P5" s="356">
        <f t="shared" si="0"/>
        <v>3131161</v>
      </c>
      <c r="Q5" s="356">
        <f t="shared" si="0"/>
        <v>5936254</v>
      </c>
      <c r="R5" s="358">
        <f t="shared" si="0"/>
        <v>11028696</v>
      </c>
      <c r="S5" s="358">
        <f t="shared" si="0"/>
        <v>7459769</v>
      </c>
      <c r="T5" s="356">
        <f t="shared" si="0"/>
        <v>0</v>
      </c>
      <c r="U5" s="356">
        <f t="shared" si="0"/>
        <v>5831474</v>
      </c>
      <c r="V5" s="358">
        <f t="shared" si="0"/>
        <v>0</v>
      </c>
      <c r="W5" s="358">
        <f t="shared" si="0"/>
        <v>0</v>
      </c>
      <c r="X5" s="356">
        <f t="shared" si="0"/>
        <v>44226000</v>
      </c>
      <c r="Y5" s="358">
        <f t="shared" si="0"/>
        <v>-44226000</v>
      </c>
      <c r="Z5" s="359">
        <f>+IF(X5&lt;&gt;0,+(Y5/X5)*100,0)</f>
        <v>-100</v>
      </c>
      <c r="AA5" s="360">
        <f>+AA6+AA8+AA11+AA13+AA15</f>
        <v>44226000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50508</v>
      </c>
      <c r="F6" s="59">
        <f t="shared" si="1"/>
        <v>39222000</v>
      </c>
      <c r="G6" s="59">
        <f t="shared" si="1"/>
        <v>0</v>
      </c>
      <c r="H6" s="60">
        <f t="shared" si="1"/>
        <v>1369630</v>
      </c>
      <c r="I6" s="60">
        <f t="shared" si="1"/>
        <v>3326152</v>
      </c>
      <c r="J6" s="59">
        <f t="shared" si="1"/>
        <v>0</v>
      </c>
      <c r="K6" s="59">
        <f t="shared" si="1"/>
        <v>3052739</v>
      </c>
      <c r="L6" s="60">
        <f t="shared" si="1"/>
        <v>0</v>
      </c>
      <c r="M6" s="60">
        <f t="shared" si="1"/>
        <v>966658</v>
      </c>
      <c r="N6" s="59">
        <f t="shared" si="1"/>
        <v>0</v>
      </c>
      <c r="O6" s="59">
        <f t="shared" si="1"/>
        <v>2114879</v>
      </c>
      <c r="P6" s="60">
        <f t="shared" si="1"/>
        <v>3065161</v>
      </c>
      <c r="Q6" s="60">
        <f t="shared" si="1"/>
        <v>5028908</v>
      </c>
      <c r="R6" s="59">
        <f t="shared" si="1"/>
        <v>10208948</v>
      </c>
      <c r="S6" s="59">
        <f t="shared" si="1"/>
        <v>6293465</v>
      </c>
      <c r="T6" s="60">
        <f t="shared" si="1"/>
        <v>0</v>
      </c>
      <c r="U6" s="60">
        <f t="shared" si="1"/>
        <v>5679228</v>
      </c>
      <c r="V6" s="59">
        <f t="shared" si="1"/>
        <v>0</v>
      </c>
      <c r="W6" s="59">
        <f t="shared" si="1"/>
        <v>0</v>
      </c>
      <c r="X6" s="60">
        <f t="shared" si="1"/>
        <v>39222000</v>
      </c>
      <c r="Y6" s="59">
        <f t="shared" si="1"/>
        <v>-39222000</v>
      </c>
      <c r="Z6" s="61">
        <f>+IF(X6&lt;&gt;0,+(Y6/X6)*100,0)</f>
        <v>-100</v>
      </c>
      <c r="AA6" s="62">
        <f t="shared" si="1"/>
        <v>39222000</v>
      </c>
    </row>
    <row r="7" spans="1:27" ht="13.5">
      <c r="A7" s="291" t="s">
        <v>228</v>
      </c>
      <c r="B7" s="142"/>
      <c r="C7" s="60"/>
      <c r="D7" s="340"/>
      <c r="E7" s="60">
        <v>50508</v>
      </c>
      <c r="F7" s="59">
        <v>39222000</v>
      </c>
      <c r="G7" s="59"/>
      <c r="H7" s="60">
        <v>1369630</v>
      </c>
      <c r="I7" s="60">
        <v>3326152</v>
      </c>
      <c r="J7" s="59"/>
      <c r="K7" s="59">
        <v>3052739</v>
      </c>
      <c r="L7" s="60"/>
      <c r="M7" s="60">
        <v>966658</v>
      </c>
      <c r="N7" s="59"/>
      <c r="O7" s="59">
        <v>2114879</v>
      </c>
      <c r="P7" s="60">
        <v>3065161</v>
      </c>
      <c r="Q7" s="60">
        <v>5028908</v>
      </c>
      <c r="R7" s="59">
        <v>10208948</v>
      </c>
      <c r="S7" s="59">
        <v>6293465</v>
      </c>
      <c r="T7" s="60"/>
      <c r="U7" s="60">
        <v>5679228</v>
      </c>
      <c r="V7" s="59"/>
      <c r="W7" s="59"/>
      <c r="X7" s="60">
        <v>39222000</v>
      </c>
      <c r="Y7" s="59">
        <v>-39222000</v>
      </c>
      <c r="Z7" s="61">
        <v>-100</v>
      </c>
      <c r="AA7" s="62">
        <v>39222000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2222000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66000</v>
      </c>
      <c r="P13" s="275">
        <f t="shared" si="4"/>
        <v>66000</v>
      </c>
      <c r="Q13" s="275">
        <f t="shared" si="4"/>
        <v>687748</v>
      </c>
      <c r="R13" s="342">
        <f t="shared" si="4"/>
        <v>819748</v>
      </c>
      <c r="S13" s="342">
        <f t="shared" si="4"/>
        <v>1166304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2222000</v>
      </c>
      <c r="Y13" s="342">
        <f t="shared" si="4"/>
        <v>-2222000</v>
      </c>
      <c r="Z13" s="335">
        <f>+IF(X13&lt;&gt;0,+(Y13/X13)*100,0)</f>
        <v>-100</v>
      </c>
      <c r="AA13" s="273">
        <f t="shared" si="4"/>
        <v>2222000</v>
      </c>
    </row>
    <row r="14" spans="1:27" ht="13.5">
      <c r="A14" s="291" t="s">
        <v>232</v>
      </c>
      <c r="B14" s="136"/>
      <c r="C14" s="60"/>
      <c r="D14" s="340"/>
      <c r="E14" s="60"/>
      <c r="F14" s="59">
        <v>2222000</v>
      </c>
      <c r="G14" s="59"/>
      <c r="H14" s="60"/>
      <c r="I14" s="60"/>
      <c r="J14" s="59"/>
      <c r="K14" s="59"/>
      <c r="L14" s="60"/>
      <c r="M14" s="60"/>
      <c r="N14" s="59"/>
      <c r="O14" s="59">
        <v>66000</v>
      </c>
      <c r="P14" s="60">
        <v>66000</v>
      </c>
      <c r="Q14" s="60">
        <v>687748</v>
      </c>
      <c r="R14" s="59">
        <v>819748</v>
      </c>
      <c r="S14" s="59">
        <v>1166304</v>
      </c>
      <c r="T14" s="60"/>
      <c r="U14" s="60"/>
      <c r="V14" s="59"/>
      <c r="W14" s="59"/>
      <c r="X14" s="60">
        <v>2222000</v>
      </c>
      <c r="Y14" s="59">
        <v>-2222000</v>
      </c>
      <c r="Z14" s="61">
        <v>-100</v>
      </c>
      <c r="AA14" s="62">
        <v>2222000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3625</v>
      </c>
      <c r="F15" s="59">
        <f t="shared" si="5"/>
        <v>2782000</v>
      </c>
      <c r="G15" s="59">
        <f t="shared" si="5"/>
        <v>0</v>
      </c>
      <c r="H15" s="60">
        <f t="shared" si="5"/>
        <v>0</v>
      </c>
      <c r="I15" s="60">
        <f t="shared" si="5"/>
        <v>316897</v>
      </c>
      <c r="J15" s="59">
        <f t="shared" si="5"/>
        <v>0</v>
      </c>
      <c r="K15" s="59">
        <f t="shared" si="5"/>
        <v>196869</v>
      </c>
      <c r="L15" s="60">
        <f t="shared" si="5"/>
        <v>0</v>
      </c>
      <c r="M15" s="60">
        <f t="shared" si="5"/>
        <v>132000</v>
      </c>
      <c r="N15" s="59">
        <f t="shared" si="5"/>
        <v>0</v>
      </c>
      <c r="O15" s="59">
        <f t="shared" si="5"/>
        <v>446492</v>
      </c>
      <c r="P15" s="60">
        <f t="shared" si="5"/>
        <v>0</v>
      </c>
      <c r="Q15" s="60">
        <f t="shared" si="5"/>
        <v>219598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152246</v>
      </c>
      <c r="V15" s="59">
        <f t="shared" si="5"/>
        <v>0</v>
      </c>
      <c r="W15" s="59">
        <f t="shared" si="5"/>
        <v>0</v>
      </c>
      <c r="X15" s="60">
        <f t="shared" si="5"/>
        <v>2782000</v>
      </c>
      <c r="Y15" s="59">
        <f t="shared" si="5"/>
        <v>-2782000</v>
      </c>
      <c r="Z15" s="61">
        <f>+IF(X15&lt;&gt;0,+(Y15/X15)*100,0)</f>
        <v>-100</v>
      </c>
      <c r="AA15" s="62">
        <f>SUM(AA16:AA20)</f>
        <v>2782000</v>
      </c>
    </row>
    <row r="16" spans="1:27" ht="13.5">
      <c r="A16" s="291" t="s">
        <v>233</v>
      </c>
      <c r="B16" s="300"/>
      <c r="C16" s="60"/>
      <c r="D16" s="340"/>
      <c r="E16" s="60"/>
      <c r="F16" s="59">
        <v>14000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14000</v>
      </c>
      <c r="Y16" s="59">
        <v>-14000</v>
      </c>
      <c r="Z16" s="61">
        <v>-100</v>
      </c>
      <c r="AA16" s="62">
        <v>14000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3625</v>
      </c>
      <c r="F20" s="59">
        <v>2768000</v>
      </c>
      <c r="G20" s="59"/>
      <c r="H20" s="60"/>
      <c r="I20" s="60">
        <v>316897</v>
      </c>
      <c r="J20" s="59"/>
      <c r="K20" s="59">
        <v>196869</v>
      </c>
      <c r="L20" s="60"/>
      <c r="M20" s="60">
        <v>132000</v>
      </c>
      <c r="N20" s="59"/>
      <c r="O20" s="59">
        <v>446492</v>
      </c>
      <c r="P20" s="60"/>
      <c r="Q20" s="60">
        <v>219598</v>
      </c>
      <c r="R20" s="59"/>
      <c r="S20" s="59"/>
      <c r="T20" s="60"/>
      <c r="U20" s="60">
        <v>152246</v>
      </c>
      <c r="V20" s="59"/>
      <c r="W20" s="59"/>
      <c r="X20" s="60">
        <v>2768000</v>
      </c>
      <c r="Y20" s="59">
        <v>-2768000</v>
      </c>
      <c r="Z20" s="61">
        <v>-100</v>
      </c>
      <c r="AA20" s="62">
        <v>2768000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1394</v>
      </c>
      <c r="F22" s="345">
        <f t="shared" si="6"/>
        <v>11141000</v>
      </c>
      <c r="G22" s="345">
        <f t="shared" si="6"/>
        <v>0</v>
      </c>
      <c r="H22" s="343">
        <f t="shared" si="6"/>
        <v>283302</v>
      </c>
      <c r="I22" s="343">
        <f t="shared" si="6"/>
        <v>0</v>
      </c>
      <c r="J22" s="345">
        <f t="shared" si="6"/>
        <v>0</v>
      </c>
      <c r="K22" s="345">
        <f t="shared" si="6"/>
        <v>180937</v>
      </c>
      <c r="L22" s="343">
        <f t="shared" si="6"/>
        <v>0</v>
      </c>
      <c r="M22" s="343">
        <f t="shared" si="6"/>
        <v>185630</v>
      </c>
      <c r="N22" s="345">
        <f t="shared" si="6"/>
        <v>0</v>
      </c>
      <c r="O22" s="345">
        <f t="shared" si="6"/>
        <v>349915</v>
      </c>
      <c r="P22" s="343">
        <f t="shared" si="6"/>
        <v>893400</v>
      </c>
      <c r="Q22" s="343">
        <f t="shared" si="6"/>
        <v>1672638</v>
      </c>
      <c r="R22" s="345">
        <f t="shared" si="6"/>
        <v>1673909</v>
      </c>
      <c r="S22" s="345">
        <f t="shared" si="6"/>
        <v>1507669</v>
      </c>
      <c r="T22" s="343">
        <f t="shared" si="6"/>
        <v>0</v>
      </c>
      <c r="U22" s="343">
        <f t="shared" si="6"/>
        <v>829970</v>
      </c>
      <c r="V22" s="345">
        <f t="shared" si="6"/>
        <v>0</v>
      </c>
      <c r="W22" s="345">
        <f t="shared" si="6"/>
        <v>0</v>
      </c>
      <c r="X22" s="343">
        <f t="shared" si="6"/>
        <v>11141000</v>
      </c>
      <c r="Y22" s="345">
        <f t="shared" si="6"/>
        <v>-11141000</v>
      </c>
      <c r="Z22" s="336">
        <f>+IF(X22&lt;&gt;0,+(Y22/X22)*100,0)</f>
        <v>-100</v>
      </c>
      <c r="AA22" s="350">
        <f>SUM(AA23:AA32)</f>
        <v>11141000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>
        <v>353218</v>
      </c>
      <c r="R23" s="59"/>
      <c r="S23" s="59"/>
      <c r="T23" s="60"/>
      <c r="U23" s="60">
        <v>690277</v>
      </c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1394</v>
      </c>
      <c r="F24" s="59"/>
      <c r="G24" s="59"/>
      <c r="H24" s="60"/>
      <c r="I24" s="60"/>
      <c r="J24" s="59"/>
      <c r="K24" s="59">
        <v>180937</v>
      </c>
      <c r="L24" s="60"/>
      <c r="M24" s="60"/>
      <c r="N24" s="59"/>
      <c r="O24" s="59"/>
      <c r="P24" s="60"/>
      <c r="Q24" s="60">
        <v>348674</v>
      </c>
      <c r="R24" s="59"/>
      <c r="S24" s="59">
        <v>916667</v>
      </c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11141000</v>
      </c>
      <c r="G27" s="59"/>
      <c r="H27" s="60">
        <v>100616</v>
      </c>
      <c r="I27" s="60"/>
      <c r="J27" s="59"/>
      <c r="K27" s="59"/>
      <c r="L27" s="60"/>
      <c r="M27" s="60">
        <v>185630</v>
      </c>
      <c r="N27" s="59"/>
      <c r="O27" s="59">
        <v>349915</v>
      </c>
      <c r="P27" s="60">
        <v>893400</v>
      </c>
      <c r="Q27" s="60">
        <v>430594</v>
      </c>
      <c r="R27" s="59">
        <v>1673909</v>
      </c>
      <c r="S27" s="59">
        <v>396350</v>
      </c>
      <c r="T27" s="60"/>
      <c r="U27" s="60"/>
      <c r="V27" s="59"/>
      <c r="W27" s="59"/>
      <c r="X27" s="60">
        <v>11141000</v>
      </c>
      <c r="Y27" s="59">
        <v>-11141000</v>
      </c>
      <c r="Z27" s="61">
        <v>-100</v>
      </c>
      <c r="AA27" s="62">
        <v>11141000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182686</v>
      </c>
      <c r="I32" s="60"/>
      <c r="J32" s="59"/>
      <c r="K32" s="59"/>
      <c r="L32" s="60"/>
      <c r="M32" s="60"/>
      <c r="N32" s="59"/>
      <c r="O32" s="59"/>
      <c r="P32" s="60"/>
      <c r="Q32" s="60">
        <v>540152</v>
      </c>
      <c r="R32" s="59"/>
      <c r="S32" s="59">
        <v>194652</v>
      </c>
      <c r="T32" s="60"/>
      <c r="U32" s="60">
        <v>139693</v>
      </c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260273</v>
      </c>
      <c r="L40" s="343">
        <f t="shared" si="9"/>
        <v>0</v>
      </c>
      <c r="M40" s="343">
        <f t="shared" si="9"/>
        <v>407562</v>
      </c>
      <c r="N40" s="345">
        <f t="shared" si="9"/>
        <v>0</v>
      </c>
      <c r="O40" s="345">
        <f t="shared" si="9"/>
        <v>336824</v>
      </c>
      <c r="P40" s="343">
        <f t="shared" si="9"/>
        <v>328989</v>
      </c>
      <c r="Q40" s="343">
        <f t="shared" si="9"/>
        <v>0</v>
      </c>
      <c r="R40" s="345">
        <f t="shared" si="9"/>
        <v>0</v>
      </c>
      <c r="S40" s="345">
        <f t="shared" si="9"/>
        <v>575163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260273</v>
      </c>
      <c r="L49" s="54"/>
      <c r="M49" s="54">
        <v>407562</v>
      </c>
      <c r="N49" s="53"/>
      <c r="O49" s="53">
        <v>336824</v>
      </c>
      <c r="P49" s="54">
        <v>328989</v>
      </c>
      <c r="Q49" s="54"/>
      <c r="R49" s="53"/>
      <c r="S49" s="53">
        <v>575163</v>
      </c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56040</v>
      </c>
      <c r="J57" s="345">
        <f t="shared" si="13"/>
        <v>0</v>
      </c>
      <c r="K57" s="345">
        <f t="shared" si="13"/>
        <v>543106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>
        <v>56040</v>
      </c>
      <c r="J58" s="59"/>
      <c r="K58" s="59">
        <v>543106</v>
      </c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65527</v>
      </c>
      <c r="F60" s="264">
        <f t="shared" si="14"/>
        <v>55367000</v>
      </c>
      <c r="G60" s="264">
        <f t="shared" si="14"/>
        <v>0</v>
      </c>
      <c r="H60" s="219">
        <f t="shared" si="14"/>
        <v>1652932</v>
      </c>
      <c r="I60" s="219">
        <f t="shared" si="14"/>
        <v>3699089</v>
      </c>
      <c r="J60" s="264">
        <f t="shared" si="14"/>
        <v>0</v>
      </c>
      <c r="K60" s="264">
        <f t="shared" si="14"/>
        <v>4233924</v>
      </c>
      <c r="L60" s="219">
        <f t="shared" si="14"/>
        <v>0</v>
      </c>
      <c r="M60" s="219">
        <f t="shared" si="14"/>
        <v>1691850</v>
      </c>
      <c r="N60" s="264">
        <f t="shared" si="14"/>
        <v>0</v>
      </c>
      <c r="O60" s="264">
        <f t="shared" si="14"/>
        <v>3314110</v>
      </c>
      <c r="P60" s="219">
        <f t="shared" si="14"/>
        <v>4353550</v>
      </c>
      <c r="Q60" s="219">
        <f t="shared" si="14"/>
        <v>7608892</v>
      </c>
      <c r="R60" s="264">
        <f t="shared" si="14"/>
        <v>12702605</v>
      </c>
      <c r="S60" s="264">
        <f t="shared" si="14"/>
        <v>9542601</v>
      </c>
      <c r="T60" s="219">
        <f t="shared" si="14"/>
        <v>0</v>
      </c>
      <c r="U60" s="219">
        <f t="shared" si="14"/>
        <v>6661444</v>
      </c>
      <c r="V60" s="264">
        <f t="shared" si="14"/>
        <v>0</v>
      </c>
      <c r="W60" s="264">
        <f t="shared" si="14"/>
        <v>0</v>
      </c>
      <c r="X60" s="219">
        <f t="shared" si="14"/>
        <v>55367000</v>
      </c>
      <c r="Y60" s="264">
        <f t="shared" si="14"/>
        <v>-55367000</v>
      </c>
      <c r="Z60" s="337">
        <f>+IF(X60&lt;&gt;0,+(Y60/X60)*100,0)</f>
        <v>-100</v>
      </c>
      <c r="AA60" s="232">
        <f>+AA57+AA54+AA51+AA40+AA37+AA34+AA22+AA5</f>
        <v>55367000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2013-08-29T08:01:33Z</dcterms:created>
  <dcterms:modified xsi:type="dcterms:W3CDTF">2013-08-29T08:01:37Z</dcterms:modified>
  <cp:category/>
  <cp:version/>
  <cp:contentType/>
  <cp:contentStatus/>
</cp:coreProperties>
</file>