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<sst xmlns="http://schemas.openxmlformats.org/spreadsheetml/2006/main" count="855" uniqueCount="302">
  <si>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Ulundi(KZN266) - Table C1 Schedule Quarterly Budget Statement Summary for 4th Quarter ended 30 June 2013 (Figures Finalised as at 2013/07/31)</t>
  </si>
  <si>
    <t>Description</t>
  </si>
  <si>
    <t>2011/12</t>
  </si>
  <si>
    <t>2012/13</t>
  </si>
  <si>
    <t>Budget year 2012/13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</si>
  <si>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</si>
  <si>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</si>
  <si>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</si>
  <si>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</si>
  <si>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</si>
  <si>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</si>
  <si>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</si>
  <si>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</si>
  <si>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</si>
  <si>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</si>
  <si>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</si>
  <si>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</si>
  <si>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</si>
  <si>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</si>
  <si>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</si>
  <si>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</si>
  <si>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</si>
  <si>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</si>
  <si>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</si>
  <si>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</si>
  <si>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</si>
  <si>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</si>
  <si>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</si>
  <si>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</si>
  <si>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</si>
  <si>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</si>
  <si>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</si>
  <si>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</si>
  <si>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</si>
  <si>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</si>
  <si>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</si>
  <si>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</si>
  <si>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</si>
  <si>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</si>
  <si>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</si>
  <si>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</si>
  <si>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</si>
  <si>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</si>
  <si>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</si>
  <si>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</si>
  <si>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</si>
  <si>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</si>
  <si>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</si>
  <si>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</si>
  <si>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</si>
  <si>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</si>
  <si>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</si>
  <si>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</si>
  <si>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</si>
  <si>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</si>
  <si>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</si>
  <si>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</si>
  <si>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</si>
  <si>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</si>
  <si>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</si>
  <si>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</si>
  <si>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</si>
  <si>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</si>
  <si>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</si>
  <si>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</si>
  <si>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</si>
  <si>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</si>
  <si>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</si>
  <si>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</si>
  <si>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</si>
  <si>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Ulundi(KZN266) - Table C2 Quarterly Budget Statement - Financial Performance (standard classification) for 4th Quarter ended 30 June 2013 (Figures Finalised as at 2013/07/31)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</si>
  <si>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</si>
  <si>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</si>
  <si>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</si>
  <si>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</si>
  <si>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</si>
  <si>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</si>
  <si>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</si>
  <si>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</si>
  <si>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</si>
  <si>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</si>
  <si>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</si>
  <si>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</si>
  <si>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</si>
  <si>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</si>
  <si>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</si>
  <si>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</si>
  <si>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</si>
  <si>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</si>
  <si>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</si>
  <si>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</si>
  <si>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</si>
  <si>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</si>
  <si>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</si>
  <si>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</si>
  <si>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</si>
  <si>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</si>
  <si>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</si>
  <si>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</si>
  <si>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</si>
  <si>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Ulundi(KZN266) - Table C4 Quarterly Budget Statement - Financial Performance (revenue and expenditure) for 4th Quarter ended 30 June 2013 (Figures Finalised as at 2013/07/31)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</si>
  <si>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</si>
  <si>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</si>
  <si>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</si>
  <si>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</si>
  <si>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</si>
  <si>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</si>
  <si>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</si>
  <si>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</si>
  <si>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</si>
  <si>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</si>
  <si>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</si>
  <si>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</si>
  <si>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</si>
  <si>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</si>
  <si>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</si>
  <si>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</si>
  <si>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</si>
  <si>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</si>
  <si>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</si>
  <si>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</si>
  <si>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</si>
  <si>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</si>
  <si>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</si>
  <si>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</si>
  <si>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</si>
  <si>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</si>
  <si>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</si>
  <si>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</si>
  <si>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Ulundi(KZN266) - Table C5 Quarterly Budget Statement - Capital Expenditure by Standard Classification and Funding for 4th Quarter ended 30 June 2013 (Figures Finalised as at 2013/07/31)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</si>
  <si>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</si>
  <si>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</si>
  <si>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</si>
  <si>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</si>
  <si>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</si>
  <si>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</si>
  <si>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</si>
  <si>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</si>
  <si>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</si>
  <si>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</si>
  <si>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Ulundi(KZN266) - Table C6 Quarterly Budget Statement - Financial Position for 4th Quarter ended 30 June 2013 (Figures Finalised as at 2013/07/31)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</si>
  <si>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</si>
  <si>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</si>
  <si>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</si>
  <si>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</si>
  <si>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</si>
  <si>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</si>
  <si>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</si>
  <si>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</si>
  <si>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</si>
  <si>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</si>
  <si>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</si>
  <si>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</si>
  <si>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</si>
  <si>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</si>
  <si>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</si>
  <si>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</si>
  <si>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</si>
  <si>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</si>
  <si>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</si>
  <si>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</si>
  <si>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</si>
  <si>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</si>
  <si>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</si>
  <si>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</si>
  <si>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</si>
  <si>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</si>
  <si>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</si>
  <si>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</si>
  <si>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</si>
  <si>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</si>
  <si>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</si>
  <si>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</si>
  <si>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</si>
  <si>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Ulundi(KZN266) - Table C7 Quarterly Budget Statement - Cash Flows for 4th Quarter ended 30 June 2013 (Figures Finalised as at 2013/07/31)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</si>
  <si>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</si>
  <si>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</si>
  <si>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</si>
  <si>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</si>
  <si>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</si>
  <si>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</si>
  <si>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</si>
  <si>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</si>
  <si>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</si>
  <si>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</si>
  <si>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</si>
  <si>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</si>
  <si>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</si>
  <si>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</si>
  <si>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</si>
  <si>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</si>
  <si>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</si>
  <si>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</si>
  <si>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</si>
  <si>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</si>
  <si>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</si>
  <si>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</si>
  <si>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</si>
  <si>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</si>
  <si>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</si>
  <si>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</si>
  <si>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Ulundi(KZN266) - Table C9 Quarterly Budget Statement - Capital Expenditure by Asset Clas for 4th Quarter ended 30 June 2013 (Figures Finalised as at 2013/07/31)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</si>
  <si>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</si>
  <si>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</si>
  <si>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</si>
  <si>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</si>
  <si>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</si>
  <si>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</si>
  <si>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</si>
  <si>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</si>
  <si>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</si>
  <si>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</si>
  <si>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</si>
  <si>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</si>
  <si>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</si>
  <si>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</si>
  <si>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</si>
  <si>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</si>
  <si>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</si>
  <si>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</si>
  <si>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</si>
  <si>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</si>
  <si>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</si>
  <si>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</si>
  <si>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</si>
  <si>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</si>
  <si>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Ulundi(KZN266) - Table SC13a Quarterly Budget Statement - Capital Expenditure on New Assets by Asset Class for 4th Quarter ended 30 June 2013 (Figures Finalised as at 2013/07/31)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</si>
  <si>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</si>
  <si>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</si>
  <si>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</si>
  <si>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</si>
  <si>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</si>
  <si>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</si>
  <si>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</si>
  <si>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</si>
  <si>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</si>
  <si>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</si>
  <si>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</si>
  <si>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</si>
  <si>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</si>
  <si>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</si>
  <si>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</si>
  <si>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</si>
  <si>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</si>
  <si>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</si>
  <si>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</si>
  <si>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</si>
  <si>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</si>
  <si>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</si>
  <si>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</si>
  <si>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</si>
  <si>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</si>
  <si>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</si>
  <si>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</si>
  <si>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</si>
  <si>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</si>
  <si>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</si>
  <si>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</si>
  <si>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</si>
  <si>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</si>
  <si>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</si>
  <si>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</si>
  <si>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Ulundi(KZN266) - Table SC13B Quarterly Budget Statement - Capital Expenditure on Renewal of existing assets by Asset Class for 4th Quarter ended 30 June 2013 (Figures Finalised as at 2013/07/31)</t>
  </si>
  <si>
    <t>Capital Expenditure on Renewal of Existing Assets by Asset Class/Sub-class</t>
  </si>
  <si>
    <t>Total Capital Expenditure on Renewal of Existing Assets</t>
  </si>
  <si>
    <t>Kwazulu-Natal: Ulundi(KZN266) - Table SC13C Quarterly Budget Statement - Repairs and Maintenance Expenditure by Asset Class for 4th Quarter ended 30 June 2013 (Figures Finalised as at 2013/07/31)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</si>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</sst>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/>
      <c r="D5" s="59">
        <v>15100000</v>
      </c>
      <c r="E5" s="60">
        <v>15100000</v>
      </c>
      <c r="F5" s="60">
        <v>452018</v>
      </c>
      <c r="G5" s="60">
        <v>5620626</v>
      </c>
      <c r="H5" s="60">
        <v>2480212</v>
      </c>
      <c r="I5" s="60">
        <v>8552856</v>
      </c>
      <c r="J5" s="60">
        <v>3240163</v>
      </c>
      <c r="K5" s="60">
        <v>1014101</v>
      </c>
      <c r="L5" s="60">
        <v>0</v>
      </c>
      <c r="M5" s="60">
        <v>4254264</v>
      </c>
      <c r="N5" s="60">
        <v>2154421</v>
      </c>
      <c r="O5" s="60">
        <v>2138303</v>
      </c>
      <c r="P5" s="60">
        <v>56257</v>
      </c>
      <c r="Q5" s="60">
        <v>4348981</v>
      </c>
      <c r="R5" s="60">
        <v>-2263</v>
      </c>
      <c r="S5" s="60">
        <v>0</v>
      </c>
      <c r="T5" s="60">
        <v>224446</v>
      </c>
      <c r="U5" s="60">
        <v>222183</v>
      </c>
      <c r="V5" s="60">
        <v>17378284</v>
      </c>
      <c r="W5" s="60">
        <v>15100000</v>
      </c>
      <c r="X5" s="60">
        <v>2278284</v>
      </c>
      <c r="Y5" s="61">
        <v>15.09</v>
      </c>
      <c r="Z5" s="62">
        <v>15100000</v>
      </c>
    </row>
    <row r="6" spans="1:26" ht="13.5">
      <c r="A6" s="58" t="s">
        <v>32</v>
      </c>
      <c r="B6" s="19">
        <v>0</v>
      </c>
      <c r="C6" s="19"/>
      <c r="D6" s="59">
        <v>59600500</v>
      </c>
      <c r="E6" s="60">
        <v>55522000</v>
      </c>
      <c r="F6" s="60">
        <v>5514152</v>
      </c>
      <c r="G6" s="60">
        <v>7150748</v>
      </c>
      <c r="H6" s="60">
        <v>3436086</v>
      </c>
      <c r="I6" s="60">
        <v>16100986</v>
      </c>
      <c r="J6" s="60">
        <v>12212060</v>
      </c>
      <c r="K6" s="60">
        <v>0</v>
      </c>
      <c r="L6" s="60">
        <v>0</v>
      </c>
      <c r="M6" s="60">
        <v>12212060</v>
      </c>
      <c r="N6" s="60">
        <v>-175935</v>
      </c>
      <c r="O6" s="60">
        <v>-185546</v>
      </c>
      <c r="P6" s="60">
        <v>102330</v>
      </c>
      <c r="Q6" s="60">
        <v>-259151</v>
      </c>
      <c r="R6" s="60">
        <v>0</v>
      </c>
      <c r="S6" s="60">
        <v>0</v>
      </c>
      <c r="T6" s="60">
        <v>15106</v>
      </c>
      <c r="U6" s="60">
        <v>15106</v>
      </c>
      <c r="V6" s="60">
        <v>28069001</v>
      </c>
      <c r="W6" s="60">
        <v>55522000</v>
      </c>
      <c r="X6" s="60">
        <v>-27452999</v>
      </c>
      <c r="Y6" s="61">
        <v>-49.45</v>
      </c>
      <c r="Z6" s="62">
        <v>55522000</v>
      </c>
    </row>
    <row r="7" spans="1:26" ht="13.5">
      <c r="A7" s="58" t="s">
        <v>33</v>
      </c>
      <c r="B7" s="19">
        <v>0</v>
      </c>
      <c r="C7" s="19"/>
      <c r="D7" s="59">
        <v>0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5615</v>
      </c>
      <c r="T7" s="60">
        <v>0</v>
      </c>
      <c r="U7" s="60">
        <v>5615</v>
      </c>
      <c r="V7" s="60">
        <v>5615</v>
      </c>
      <c r="W7" s="60">
        <v>0</v>
      </c>
      <c r="X7" s="60">
        <v>5615</v>
      </c>
      <c r="Y7" s="61">
        <v>0</v>
      </c>
      <c r="Z7" s="62">
        <v>0</v>
      </c>
    </row>
    <row r="8" spans="1:26" ht="13.5">
      <c r="A8" s="58" t="s">
        <v>34</v>
      </c>
      <c r="B8" s="19">
        <v>0</v>
      </c>
      <c r="C8" s="19"/>
      <c r="D8" s="59">
        <v>81882000</v>
      </c>
      <c r="E8" s="60">
        <v>82882000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-58994</v>
      </c>
      <c r="S8" s="60">
        <v>0</v>
      </c>
      <c r="T8" s="60">
        <v>96377</v>
      </c>
      <c r="U8" s="60">
        <v>37383</v>
      </c>
      <c r="V8" s="60">
        <v>37383</v>
      </c>
      <c r="W8" s="60">
        <v>82882000</v>
      </c>
      <c r="X8" s="60">
        <v>-82844617</v>
      </c>
      <c r="Y8" s="61">
        <v>-99.95</v>
      </c>
      <c r="Z8" s="62">
        <v>82882000</v>
      </c>
    </row>
    <row r="9" spans="1:26" ht="13.5">
      <c r="A9" s="58" t="s">
        <v>35</v>
      </c>
      <c r="B9" s="19">
        <v>168503569</v>
      </c>
      <c r="C9" s="19"/>
      <c r="D9" s="59">
        <v>16653000</v>
      </c>
      <c r="E9" s="60">
        <v>17453000</v>
      </c>
      <c r="F9" s="60">
        <v>584789</v>
      </c>
      <c r="G9" s="60">
        <v>1152808</v>
      </c>
      <c r="H9" s="60">
        <v>1560254</v>
      </c>
      <c r="I9" s="60">
        <v>3297851</v>
      </c>
      <c r="J9" s="60">
        <v>2046390</v>
      </c>
      <c r="K9" s="60">
        <v>854142</v>
      </c>
      <c r="L9" s="60">
        <v>308365</v>
      </c>
      <c r="M9" s="60">
        <v>3208897</v>
      </c>
      <c r="N9" s="60">
        <v>1575016</v>
      </c>
      <c r="O9" s="60">
        <v>767924</v>
      </c>
      <c r="P9" s="60">
        <v>3592295</v>
      </c>
      <c r="Q9" s="60">
        <v>5935235</v>
      </c>
      <c r="R9" s="60">
        <v>2041477</v>
      </c>
      <c r="S9" s="60">
        <v>859707</v>
      </c>
      <c r="T9" s="60">
        <v>234145</v>
      </c>
      <c r="U9" s="60">
        <v>3135329</v>
      </c>
      <c r="V9" s="60">
        <v>15577312</v>
      </c>
      <c r="W9" s="60">
        <v>17453000</v>
      </c>
      <c r="X9" s="60">
        <v>-1875688</v>
      </c>
      <c r="Y9" s="61">
        <v>-10.75</v>
      </c>
      <c r="Z9" s="62">
        <v>17453000</v>
      </c>
    </row>
    <row r="10" spans="1:26" ht="25.5">
      <c r="A10" s="63" t="s">
        <v>277</v>
      </c>
      <c r="B10" s="64">
        <f>SUM(B5:B9)</f>
        <v>168503569</v>
      </c>
      <c r="C10" s="64">
        <f>SUM(C5:C9)</f>
        <v>0</v>
      </c>
      <c r="D10" s="65">
        <f aca="true" t="shared" si="0" ref="D10:Z10">SUM(D5:D9)</f>
        <v>173235500</v>
      </c>
      <c r="E10" s="66">
        <f t="shared" si="0"/>
        <v>170957000</v>
      </c>
      <c r="F10" s="66">
        <f t="shared" si="0"/>
        <v>6550959</v>
      </c>
      <c r="G10" s="66">
        <f t="shared" si="0"/>
        <v>13924182</v>
      </c>
      <c r="H10" s="66">
        <f t="shared" si="0"/>
        <v>7476552</v>
      </c>
      <c r="I10" s="66">
        <f t="shared" si="0"/>
        <v>27951693</v>
      </c>
      <c r="J10" s="66">
        <f t="shared" si="0"/>
        <v>17498613</v>
      </c>
      <c r="K10" s="66">
        <f t="shared" si="0"/>
        <v>1868243</v>
      </c>
      <c r="L10" s="66">
        <f t="shared" si="0"/>
        <v>308365</v>
      </c>
      <c r="M10" s="66">
        <f t="shared" si="0"/>
        <v>19675221</v>
      </c>
      <c r="N10" s="66">
        <f t="shared" si="0"/>
        <v>3553502</v>
      </c>
      <c r="O10" s="66">
        <f t="shared" si="0"/>
        <v>2720681</v>
      </c>
      <c r="P10" s="66">
        <f t="shared" si="0"/>
        <v>3750882</v>
      </c>
      <c r="Q10" s="66">
        <f t="shared" si="0"/>
        <v>10025065</v>
      </c>
      <c r="R10" s="66">
        <f t="shared" si="0"/>
        <v>1980220</v>
      </c>
      <c r="S10" s="66">
        <f t="shared" si="0"/>
        <v>865322</v>
      </c>
      <c r="T10" s="66">
        <f t="shared" si="0"/>
        <v>570074</v>
      </c>
      <c r="U10" s="66">
        <f t="shared" si="0"/>
        <v>3415616</v>
      </c>
      <c r="V10" s="66">
        <f t="shared" si="0"/>
        <v>61067595</v>
      </c>
      <c r="W10" s="66">
        <f t="shared" si="0"/>
        <v>170957000</v>
      </c>
      <c r="X10" s="66">
        <f t="shared" si="0"/>
        <v>-109889405</v>
      </c>
      <c r="Y10" s="67">
        <f>+IF(W10&lt;&gt;0,(X10/W10)*100,0)</f>
        <v>-64.27897366004316</v>
      </c>
      <c r="Z10" s="68">
        <f t="shared" si="0"/>
        <v>170957000</v>
      </c>
    </row>
    <row r="11" spans="1:26" ht="13.5">
      <c r="A11" s="58" t="s">
        <v>37</v>
      </c>
      <c r="B11" s="19">
        <v>0</v>
      </c>
      <c r="C11" s="19"/>
      <c r="D11" s="59">
        <v>75984088</v>
      </c>
      <c r="E11" s="60">
        <v>71588000</v>
      </c>
      <c r="F11" s="60">
        <v>0</v>
      </c>
      <c r="G11" s="60">
        <v>7375339</v>
      </c>
      <c r="H11" s="60">
        <v>12705824</v>
      </c>
      <c r="I11" s="60">
        <v>20081163</v>
      </c>
      <c r="J11" s="60">
        <v>5572026</v>
      </c>
      <c r="K11" s="60">
        <v>23613</v>
      </c>
      <c r="L11" s="60">
        <v>0</v>
      </c>
      <c r="M11" s="60">
        <v>5595639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387514</v>
      </c>
      <c r="T11" s="60">
        <v>1692122</v>
      </c>
      <c r="U11" s="60">
        <v>2079636</v>
      </c>
      <c r="V11" s="60">
        <v>27756438</v>
      </c>
      <c r="W11" s="60">
        <v>71588000</v>
      </c>
      <c r="X11" s="60">
        <v>-43831562</v>
      </c>
      <c r="Y11" s="61">
        <v>-61.23</v>
      </c>
      <c r="Z11" s="62">
        <v>71588000</v>
      </c>
    </row>
    <row r="12" spans="1:26" ht="13.5">
      <c r="A12" s="58" t="s">
        <v>38</v>
      </c>
      <c r="B12" s="19">
        <v>0</v>
      </c>
      <c r="C12" s="19"/>
      <c r="D12" s="59">
        <v>5597988</v>
      </c>
      <c r="E12" s="60">
        <v>8060000</v>
      </c>
      <c r="F12" s="60">
        <v>0</v>
      </c>
      <c r="G12" s="60">
        <v>495801</v>
      </c>
      <c r="H12" s="60">
        <v>0</v>
      </c>
      <c r="I12" s="60">
        <v>495801</v>
      </c>
      <c r="J12" s="60">
        <v>495801</v>
      </c>
      <c r="K12" s="60">
        <v>0</v>
      </c>
      <c r="L12" s="60">
        <v>0</v>
      </c>
      <c r="M12" s="60">
        <v>495801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963235</v>
      </c>
      <c r="T12" s="60">
        <v>0</v>
      </c>
      <c r="U12" s="60">
        <v>963235</v>
      </c>
      <c r="V12" s="60">
        <v>1954837</v>
      </c>
      <c r="W12" s="60">
        <v>8060000</v>
      </c>
      <c r="X12" s="60">
        <v>-6105163</v>
      </c>
      <c r="Y12" s="61">
        <v>-75.75</v>
      </c>
      <c r="Z12" s="62">
        <v>8060000</v>
      </c>
    </row>
    <row r="13" spans="1:26" ht="13.5">
      <c r="A13" s="58" t="s">
        <v>278</v>
      </c>
      <c r="B13" s="19">
        <v>0</v>
      </c>
      <c r="C13" s="19"/>
      <c r="D13" s="59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1">
        <v>0</v>
      </c>
      <c r="Z13" s="62">
        <v>0</v>
      </c>
    </row>
    <row r="14" spans="1:26" ht="13.5">
      <c r="A14" s="58" t="s">
        <v>40</v>
      </c>
      <c r="B14" s="19">
        <v>0</v>
      </c>
      <c r="C14" s="19"/>
      <c r="D14" s="59">
        <v>300000</v>
      </c>
      <c r="E14" s="60">
        <v>300000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300000</v>
      </c>
      <c r="X14" s="60">
        <v>-300000</v>
      </c>
      <c r="Y14" s="61">
        <v>-100</v>
      </c>
      <c r="Z14" s="62">
        <v>300000</v>
      </c>
    </row>
    <row r="15" spans="1:26" ht="13.5">
      <c r="A15" s="58" t="s">
        <v>41</v>
      </c>
      <c r="B15" s="19">
        <v>0</v>
      </c>
      <c r="C15" s="19"/>
      <c r="D15" s="59">
        <v>45939811</v>
      </c>
      <c r="E15" s="60">
        <v>45940000</v>
      </c>
      <c r="F15" s="60">
        <v>5888592</v>
      </c>
      <c r="G15" s="60">
        <v>8543171</v>
      </c>
      <c r="H15" s="60">
        <v>9397364</v>
      </c>
      <c r="I15" s="60">
        <v>23829127</v>
      </c>
      <c r="J15" s="60">
        <v>15740</v>
      </c>
      <c r="K15" s="60">
        <v>8780469</v>
      </c>
      <c r="L15" s="60">
        <v>4279691</v>
      </c>
      <c r="M15" s="60">
        <v>13075900</v>
      </c>
      <c r="N15" s="60">
        <v>2875139</v>
      </c>
      <c r="O15" s="60">
        <v>2204</v>
      </c>
      <c r="P15" s="60">
        <v>5233452</v>
      </c>
      <c r="Q15" s="60">
        <v>8110795</v>
      </c>
      <c r="R15" s="60">
        <v>22897</v>
      </c>
      <c r="S15" s="60">
        <v>0</v>
      </c>
      <c r="T15" s="60">
        <v>0</v>
      </c>
      <c r="U15" s="60">
        <v>22897</v>
      </c>
      <c r="V15" s="60">
        <v>45038719</v>
      </c>
      <c r="W15" s="60">
        <v>45940000</v>
      </c>
      <c r="X15" s="60">
        <v>-901281</v>
      </c>
      <c r="Y15" s="61">
        <v>-1.96</v>
      </c>
      <c r="Z15" s="62">
        <v>45940000</v>
      </c>
    </row>
    <row r="16" spans="1:26" ht="13.5">
      <c r="A16" s="69" t="s">
        <v>42</v>
      </c>
      <c r="B16" s="19">
        <v>0</v>
      </c>
      <c r="C16" s="19"/>
      <c r="D16" s="59">
        <v>0</v>
      </c>
      <c r="E16" s="60">
        <v>1000000</v>
      </c>
      <c r="F16" s="60">
        <v>0</v>
      </c>
      <c r="G16" s="60">
        <v>248123</v>
      </c>
      <c r="H16" s="60">
        <v>0</v>
      </c>
      <c r="I16" s="60">
        <v>248123</v>
      </c>
      <c r="J16" s="60">
        <v>363143</v>
      </c>
      <c r="K16" s="60">
        <v>140963</v>
      </c>
      <c r="L16" s="60">
        <v>298977</v>
      </c>
      <c r="M16" s="60">
        <v>803083</v>
      </c>
      <c r="N16" s="60">
        <v>2619641</v>
      </c>
      <c r="O16" s="60">
        <v>120856</v>
      </c>
      <c r="P16" s="60">
        <v>148501</v>
      </c>
      <c r="Q16" s="60">
        <v>2888998</v>
      </c>
      <c r="R16" s="60">
        <v>1330432</v>
      </c>
      <c r="S16" s="60">
        <v>432249</v>
      </c>
      <c r="T16" s="60">
        <v>0</v>
      </c>
      <c r="U16" s="60">
        <v>1762681</v>
      </c>
      <c r="V16" s="60">
        <v>5702885</v>
      </c>
      <c r="W16" s="60">
        <v>1000000</v>
      </c>
      <c r="X16" s="60">
        <v>4702885</v>
      </c>
      <c r="Y16" s="61">
        <v>470.29</v>
      </c>
      <c r="Z16" s="62">
        <v>1000000</v>
      </c>
    </row>
    <row r="17" spans="1:26" ht="13.5">
      <c r="A17" s="58" t="s">
        <v>43</v>
      </c>
      <c r="B17" s="19">
        <v>228551806</v>
      </c>
      <c r="C17" s="19"/>
      <c r="D17" s="59">
        <v>78917342</v>
      </c>
      <c r="E17" s="60">
        <v>78917000</v>
      </c>
      <c r="F17" s="60">
        <v>1378302</v>
      </c>
      <c r="G17" s="60">
        <v>3549391</v>
      </c>
      <c r="H17" s="60">
        <v>12246811</v>
      </c>
      <c r="I17" s="60">
        <v>17174504</v>
      </c>
      <c r="J17" s="60">
        <v>40046973</v>
      </c>
      <c r="K17" s="60">
        <v>3819296</v>
      </c>
      <c r="L17" s="60">
        <v>1321648</v>
      </c>
      <c r="M17" s="60">
        <v>45187917</v>
      </c>
      <c r="N17" s="60">
        <v>1974109</v>
      </c>
      <c r="O17" s="60">
        <v>1570142</v>
      </c>
      <c r="P17" s="60">
        <v>1707135</v>
      </c>
      <c r="Q17" s="60">
        <v>5251386</v>
      </c>
      <c r="R17" s="60">
        <v>1091362</v>
      </c>
      <c r="S17" s="60">
        <v>1416176</v>
      </c>
      <c r="T17" s="60">
        <v>0</v>
      </c>
      <c r="U17" s="60">
        <v>2507538</v>
      </c>
      <c r="V17" s="60">
        <v>70121345</v>
      </c>
      <c r="W17" s="60">
        <v>78917000</v>
      </c>
      <c r="X17" s="60">
        <v>-8795655</v>
      </c>
      <c r="Y17" s="61">
        <v>-11.15</v>
      </c>
      <c r="Z17" s="62">
        <v>78917000</v>
      </c>
    </row>
    <row r="18" spans="1:26" ht="13.5">
      <c r="A18" s="70" t="s">
        <v>44</v>
      </c>
      <c r="B18" s="71">
        <f>SUM(B11:B17)</f>
        <v>228551806</v>
      </c>
      <c r="C18" s="71">
        <f>SUM(C11:C17)</f>
        <v>0</v>
      </c>
      <c r="D18" s="72">
        <f aca="true" t="shared" si="1" ref="D18:Z18">SUM(D11:D17)</f>
        <v>206739229</v>
      </c>
      <c r="E18" s="73">
        <f t="shared" si="1"/>
        <v>205805000</v>
      </c>
      <c r="F18" s="73">
        <f t="shared" si="1"/>
        <v>7266894</v>
      </c>
      <c r="G18" s="73">
        <f t="shared" si="1"/>
        <v>20211825</v>
      </c>
      <c r="H18" s="73">
        <f t="shared" si="1"/>
        <v>34349999</v>
      </c>
      <c r="I18" s="73">
        <f t="shared" si="1"/>
        <v>61828718</v>
      </c>
      <c r="J18" s="73">
        <f t="shared" si="1"/>
        <v>46493683</v>
      </c>
      <c r="K18" s="73">
        <f t="shared" si="1"/>
        <v>12764341</v>
      </c>
      <c r="L18" s="73">
        <f t="shared" si="1"/>
        <v>5900316</v>
      </c>
      <c r="M18" s="73">
        <f t="shared" si="1"/>
        <v>65158340</v>
      </c>
      <c r="N18" s="73">
        <f t="shared" si="1"/>
        <v>7468889</v>
      </c>
      <c r="O18" s="73">
        <f t="shared" si="1"/>
        <v>1693202</v>
      </c>
      <c r="P18" s="73">
        <f t="shared" si="1"/>
        <v>7089088</v>
      </c>
      <c r="Q18" s="73">
        <f t="shared" si="1"/>
        <v>16251179</v>
      </c>
      <c r="R18" s="73">
        <f t="shared" si="1"/>
        <v>2444691</v>
      </c>
      <c r="S18" s="73">
        <f t="shared" si="1"/>
        <v>3199174</v>
      </c>
      <c r="T18" s="73">
        <f t="shared" si="1"/>
        <v>1692122</v>
      </c>
      <c r="U18" s="73">
        <f t="shared" si="1"/>
        <v>7335987</v>
      </c>
      <c r="V18" s="73">
        <f t="shared" si="1"/>
        <v>150574224</v>
      </c>
      <c r="W18" s="73">
        <f t="shared" si="1"/>
        <v>205805000</v>
      </c>
      <c r="X18" s="73">
        <f t="shared" si="1"/>
        <v>-55230776</v>
      </c>
      <c r="Y18" s="67">
        <f>+IF(W18&lt;&gt;0,(X18/W18)*100,0)</f>
        <v>-26.83645975559389</v>
      </c>
      <c r="Z18" s="74">
        <f t="shared" si="1"/>
        <v>205805000</v>
      </c>
    </row>
    <row r="19" spans="1:26" ht="13.5">
      <c r="A19" s="70" t="s">
        <v>45</v>
      </c>
      <c r="B19" s="75">
        <f>+B10-B18</f>
        <v>-60048237</v>
      </c>
      <c r="C19" s="75">
        <f>+C10-C18</f>
        <v>0</v>
      </c>
      <c r="D19" s="76">
        <f aca="true" t="shared" si="2" ref="D19:Z19">+D10-D18</f>
        <v>-33503729</v>
      </c>
      <c r="E19" s="77">
        <f t="shared" si="2"/>
        <v>-34848000</v>
      </c>
      <c r="F19" s="77">
        <f t="shared" si="2"/>
        <v>-715935</v>
      </c>
      <c r="G19" s="77">
        <f t="shared" si="2"/>
        <v>-6287643</v>
      </c>
      <c r="H19" s="77">
        <f t="shared" si="2"/>
        <v>-26873447</v>
      </c>
      <c r="I19" s="77">
        <f t="shared" si="2"/>
        <v>-33877025</v>
      </c>
      <c r="J19" s="77">
        <f t="shared" si="2"/>
        <v>-28995070</v>
      </c>
      <c r="K19" s="77">
        <f t="shared" si="2"/>
        <v>-10896098</v>
      </c>
      <c r="L19" s="77">
        <f t="shared" si="2"/>
        <v>-5591951</v>
      </c>
      <c r="M19" s="77">
        <f t="shared" si="2"/>
        <v>-45483119</v>
      </c>
      <c r="N19" s="77">
        <f t="shared" si="2"/>
        <v>-3915387</v>
      </c>
      <c r="O19" s="77">
        <f t="shared" si="2"/>
        <v>1027479</v>
      </c>
      <c r="P19" s="77">
        <f t="shared" si="2"/>
        <v>-3338206</v>
      </c>
      <c r="Q19" s="77">
        <f t="shared" si="2"/>
        <v>-6226114</v>
      </c>
      <c r="R19" s="77">
        <f t="shared" si="2"/>
        <v>-464471</v>
      </c>
      <c r="S19" s="77">
        <f t="shared" si="2"/>
        <v>-2333852</v>
      </c>
      <c r="T19" s="77">
        <f t="shared" si="2"/>
        <v>-1122048</v>
      </c>
      <c r="U19" s="77">
        <f t="shared" si="2"/>
        <v>-3920371</v>
      </c>
      <c r="V19" s="77">
        <f t="shared" si="2"/>
        <v>-89506629</v>
      </c>
      <c r="W19" s="77">
        <f>IF(E10=E18,0,W10-W18)</f>
        <v>-34848000</v>
      </c>
      <c r="X19" s="77">
        <f t="shared" si="2"/>
        <v>-54658629</v>
      </c>
      <c r="Y19" s="78">
        <f>+IF(W19&lt;&gt;0,(X19/W19)*100,0)</f>
        <v>156.8486828512397</v>
      </c>
      <c r="Z19" s="79">
        <f t="shared" si="2"/>
        <v>-34848000</v>
      </c>
    </row>
    <row r="20" spans="1:26" ht="13.5">
      <c r="A20" s="58" t="s">
        <v>46</v>
      </c>
      <c r="B20" s="19">
        <v>0</v>
      </c>
      <c r="C20" s="19"/>
      <c r="D20" s="59">
        <v>34700000</v>
      </c>
      <c r="E20" s="60">
        <v>34700000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34700000</v>
      </c>
      <c r="X20" s="60">
        <v>-34700000</v>
      </c>
      <c r="Y20" s="61">
        <v>-100</v>
      </c>
      <c r="Z20" s="62">
        <v>34700000</v>
      </c>
    </row>
    <row r="21" spans="1:26" ht="13.5">
      <c r="A21" s="58" t="s">
        <v>279</v>
      </c>
      <c r="B21" s="80">
        <v>0</v>
      </c>
      <c r="C21" s="80"/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-60048237</v>
      </c>
      <c r="C22" s="86">
        <f>SUM(C19:C21)</f>
        <v>0</v>
      </c>
      <c r="D22" s="87">
        <f aca="true" t="shared" si="3" ref="D22:Z22">SUM(D19:D21)</f>
        <v>1196271</v>
      </c>
      <c r="E22" s="88">
        <f t="shared" si="3"/>
        <v>-148000</v>
      </c>
      <c r="F22" s="88">
        <f t="shared" si="3"/>
        <v>-715935</v>
      </c>
      <c r="G22" s="88">
        <f t="shared" si="3"/>
        <v>-6287643</v>
      </c>
      <c r="H22" s="88">
        <f t="shared" si="3"/>
        <v>-26873447</v>
      </c>
      <c r="I22" s="88">
        <f t="shared" si="3"/>
        <v>-33877025</v>
      </c>
      <c r="J22" s="88">
        <f t="shared" si="3"/>
        <v>-28995070</v>
      </c>
      <c r="K22" s="88">
        <f t="shared" si="3"/>
        <v>-10896098</v>
      </c>
      <c r="L22" s="88">
        <f t="shared" si="3"/>
        <v>-5591951</v>
      </c>
      <c r="M22" s="88">
        <f t="shared" si="3"/>
        <v>-45483119</v>
      </c>
      <c r="N22" s="88">
        <f t="shared" si="3"/>
        <v>-3915387</v>
      </c>
      <c r="O22" s="88">
        <f t="shared" si="3"/>
        <v>1027479</v>
      </c>
      <c r="P22" s="88">
        <f t="shared" si="3"/>
        <v>-3338206</v>
      </c>
      <c r="Q22" s="88">
        <f t="shared" si="3"/>
        <v>-6226114</v>
      </c>
      <c r="R22" s="88">
        <f t="shared" si="3"/>
        <v>-464471</v>
      </c>
      <c r="S22" s="88">
        <f t="shared" si="3"/>
        <v>-2333852</v>
      </c>
      <c r="T22" s="88">
        <f t="shared" si="3"/>
        <v>-1122048</v>
      </c>
      <c r="U22" s="88">
        <f t="shared" si="3"/>
        <v>-3920371</v>
      </c>
      <c r="V22" s="88">
        <f t="shared" si="3"/>
        <v>-89506629</v>
      </c>
      <c r="W22" s="88">
        <f t="shared" si="3"/>
        <v>-148000</v>
      </c>
      <c r="X22" s="88">
        <f t="shared" si="3"/>
        <v>-89358629</v>
      </c>
      <c r="Y22" s="89">
        <f>+IF(W22&lt;&gt;0,(X22/W22)*100,0)</f>
        <v>60377.45202702703</v>
      </c>
      <c r="Z22" s="90">
        <f t="shared" si="3"/>
        <v>-148000</v>
      </c>
    </row>
    <row r="23" spans="1:26" ht="13.5">
      <c r="A23" s="91" t="s">
        <v>48</v>
      </c>
      <c r="B23" s="19">
        <v>0</v>
      </c>
      <c r="C23" s="19"/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-60048237</v>
      </c>
      <c r="C24" s="75">
        <f>SUM(C22:C23)</f>
        <v>0</v>
      </c>
      <c r="D24" s="76">
        <f aca="true" t="shared" si="4" ref="D24:Z24">SUM(D22:D23)</f>
        <v>1196271</v>
      </c>
      <c r="E24" s="77">
        <f t="shared" si="4"/>
        <v>-148000</v>
      </c>
      <c r="F24" s="77">
        <f t="shared" si="4"/>
        <v>-715935</v>
      </c>
      <c r="G24" s="77">
        <f t="shared" si="4"/>
        <v>-6287643</v>
      </c>
      <c r="H24" s="77">
        <f t="shared" si="4"/>
        <v>-26873447</v>
      </c>
      <c r="I24" s="77">
        <f t="shared" si="4"/>
        <v>-33877025</v>
      </c>
      <c r="J24" s="77">
        <f t="shared" si="4"/>
        <v>-28995070</v>
      </c>
      <c r="K24" s="77">
        <f t="shared" si="4"/>
        <v>-10896098</v>
      </c>
      <c r="L24" s="77">
        <f t="shared" si="4"/>
        <v>-5591951</v>
      </c>
      <c r="M24" s="77">
        <f t="shared" si="4"/>
        <v>-45483119</v>
      </c>
      <c r="N24" s="77">
        <f t="shared" si="4"/>
        <v>-3915387</v>
      </c>
      <c r="O24" s="77">
        <f t="shared" si="4"/>
        <v>1027479</v>
      </c>
      <c r="P24" s="77">
        <f t="shared" si="4"/>
        <v>-3338206</v>
      </c>
      <c r="Q24" s="77">
        <f t="shared" si="4"/>
        <v>-6226114</v>
      </c>
      <c r="R24" s="77">
        <f t="shared" si="4"/>
        <v>-464471</v>
      </c>
      <c r="S24" s="77">
        <f t="shared" si="4"/>
        <v>-2333852</v>
      </c>
      <c r="T24" s="77">
        <f t="shared" si="4"/>
        <v>-1122048</v>
      </c>
      <c r="U24" s="77">
        <f t="shared" si="4"/>
        <v>-3920371</v>
      </c>
      <c r="V24" s="77">
        <f t="shared" si="4"/>
        <v>-89506629</v>
      </c>
      <c r="W24" s="77">
        <f t="shared" si="4"/>
        <v>-148000</v>
      </c>
      <c r="X24" s="77">
        <f t="shared" si="4"/>
        <v>-89358629</v>
      </c>
      <c r="Y24" s="78">
        <f>+IF(W24&lt;&gt;0,(X24/W24)*100,0)</f>
        <v>60377.45202702703</v>
      </c>
      <c r="Z24" s="79">
        <f t="shared" si="4"/>
        <v>-148000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28358585</v>
      </c>
      <c r="C27" s="22"/>
      <c r="D27" s="99">
        <v>34700000</v>
      </c>
      <c r="E27" s="100">
        <v>42700000</v>
      </c>
      <c r="F27" s="100">
        <v>4738679</v>
      </c>
      <c r="G27" s="100">
        <v>312870</v>
      </c>
      <c r="H27" s="100">
        <v>620110</v>
      </c>
      <c r="I27" s="100">
        <v>5671659</v>
      </c>
      <c r="J27" s="100">
        <v>5445059</v>
      </c>
      <c r="K27" s="100">
        <v>1937652</v>
      </c>
      <c r="L27" s="100">
        <v>2222839</v>
      </c>
      <c r="M27" s="100">
        <v>9605550</v>
      </c>
      <c r="N27" s="100">
        <v>2204876</v>
      </c>
      <c r="O27" s="100">
        <v>2512988</v>
      </c>
      <c r="P27" s="100">
        <v>99562</v>
      </c>
      <c r="Q27" s="100">
        <v>4817426</v>
      </c>
      <c r="R27" s="100">
        <v>0</v>
      </c>
      <c r="S27" s="100">
        <v>415499</v>
      </c>
      <c r="T27" s="100">
        <v>3116887</v>
      </c>
      <c r="U27" s="100">
        <v>3532386</v>
      </c>
      <c r="V27" s="100">
        <v>23627021</v>
      </c>
      <c r="W27" s="100">
        <v>42700000</v>
      </c>
      <c r="X27" s="100">
        <v>-19072979</v>
      </c>
      <c r="Y27" s="101">
        <v>-44.67</v>
      </c>
      <c r="Z27" s="102">
        <v>42700000</v>
      </c>
    </row>
    <row r="28" spans="1:26" ht="13.5">
      <c r="A28" s="103" t="s">
        <v>46</v>
      </c>
      <c r="B28" s="19">
        <v>28358585</v>
      </c>
      <c r="C28" s="19"/>
      <c r="D28" s="59">
        <v>34700000</v>
      </c>
      <c r="E28" s="60">
        <v>42700000</v>
      </c>
      <c r="F28" s="60">
        <v>4738679</v>
      </c>
      <c r="G28" s="60">
        <v>312870</v>
      </c>
      <c r="H28" s="60">
        <v>620110</v>
      </c>
      <c r="I28" s="60">
        <v>5671659</v>
      </c>
      <c r="J28" s="60">
        <v>5445059</v>
      </c>
      <c r="K28" s="60">
        <v>1937652</v>
      </c>
      <c r="L28" s="60">
        <v>2222839</v>
      </c>
      <c r="M28" s="60">
        <v>9605550</v>
      </c>
      <c r="N28" s="60">
        <v>2204876</v>
      </c>
      <c r="O28" s="60">
        <v>2512988</v>
      </c>
      <c r="P28" s="60">
        <v>99562</v>
      </c>
      <c r="Q28" s="60">
        <v>4817426</v>
      </c>
      <c r="R28" s="60">
        <v>0</v>
      </c>
      <c r="S28" s="60">
        <v>415499</v>
      </c>
      <c r="T28" s="60">
        <v>3116887</v>
      </c>
      <c r="U28" s="60">
        <v>3532386</v>
      </c>
      <c r="V28" s="60">
        <v>23627021</v>
      </c>
      <c r="W28" s="60">
        <v>42700000</v>
      </c>
      <c r="X28" s="60">
        <v>-19072979</v>
      </c>
      <c r="Y28" s="61">
        <v>-44.67</v>
      </c>
      <c r="Z28" s="62">
        <v>42700000</v>
      </c>
    </row>
    <row r="29" spans="1:26" ht="13.5">
      <c r="A29" s="58" t="s">
        <v>282</v>
      </c>
      <c r="B29" s="19">
        <v>0</v>
      </c>
      <c r="C29" s="19"/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/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/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28358585</v>
      </c>
      <c r="C32" s="22">
        <f>SUM(C28:C31)</f>
        <v>0</v>
      </c>
      <c r="D32" s="99">
        <f aca="true" t="shared" si="5" ref="D32:Z32">SUM(D28:D31)</f>
        <v>34700000</v>
      </c>
      <c r="E32" s="100">
        <f t="shared" si="5"/>
        <v>42700000</v>
      </c>
      <c r="F32" s="100">
        <f t="shared" si="5"/>
        <v>4738679</v>
      </c>
      <c r="G32" s="100">
        <f t="shared" si="5"/>
        <v>312870</v>
      </c>
      <c r="H32" s="100">
        <f t="shared" si="5"/>
        <v>620110</v>
      </c>
      <c r="I32" s="100">
        <f t="shared" si="5"/>
        <v>5671659</v>
      </c>
      <c r="J32" s="100">
        <f t="shared" si="5"/>
        <v>5445059</v>
      </c>
      <c r="K32" s="100">
        <f t="shared" si="5"/>
        <v>1937652</v>
      </c>
      <c r="L32" s="100">
        <f t="shared" si="5"/>
        <v>2222839</v>
      </c>
      <c r="M32" s="100">
        <f t="shared" si="5"/>
        <v>9605550</v>
      </c>
      <c r="N32" s="100">
        <f t="shared" si="5"/>
        <v>2204876</v>
      </c>
      <c r="O32" s="100">
        <f t="shared" si="5"/>
        <v>2512988</v>
      </c>
      <c r="P32" s="100">
        <f t="shared" si="5"/>
        <v>99562</v>
      </c>
      <c r="Q32" s="100">
        <f t="shared" si="5"/>
        <v>4817426</v>
      </c>
      <c r="R32" s="100">
        <f t="shared" si="5"/>
        <v>0</v>
      </c>
      <c r="S32" s="100">
        <f t="shared" si="5"/>
        <v>415499</v>
      </c>
      <c r="T32" s="100">
        <f t="shared" si="5"/>
        <v>3116887</v>
      </c>
      <c r="U32" s="100">
        <f t="shared" si="5"/>
        <v>3532386</v>
      </c>
      <c r="V32" s="100">
        <f t="shared" si="5"/>
        <v>23627021</v>
      </c>
      <c r="W32" s="100">
        <f t="shared" si="5"/>
        <v>42700000</v>
      </c>
      <c r="X32" s="100">
        <f t="shared" si="5"/>
        <v>-19072979</v>
      </c>
      <c r="Y32" s="101">
        <f>+IF(W32&lt;&gt;0,(X32/W32)*100,0)</f>
        <v>-44.667398126463695</v>
      </c>
      <c r="Z32" s="102">
        <f t="shared" si="5"/>
        <v>42700000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15522840</v>
      </c>
      <c r="C35" s="19"/>
      <c r="D35" s="59">
        <v>88880000</v>
      </c>
      <c r="E35" s="60">
        <v>104409000</v>
      </c>
      <c r="F35" s="60">
        <v>116530117</v>
      </c>
      <c r="G35" s="60">
        <v>119438659</v>
      </c>
      <c r="H35" s="60">
        <v>127320313</v>
      </c>
      <c r="I35" s="60">
        <v>127320313</v>
      </c>
      <c r="J35" s="60">
        <v>119792313</v>
      </c>
      <c r="K35" s="60">
        <v>96184613</v>
      </c>
      <c r="L35" s="60">
        <v>100517710</v>
      </c>
      <c r="M35" s="60">
        <v>100517710</v>
      </c>
      <c r="N35" s="60">
        <v>87387206</v>
      </c>
      <c r="O35" s="60">
        <v>80157972</v>
      </c>
      <c r="P35" s="60">
        <v>172595450</v>
      </c>
      <c r="Q35" s="60">
        <v>172595450</v>
      </c>
      <c r="R35" s="60">
        <v>147940873</v>
      </c>
      <c r="S35" s="60">
        <v>586094342</v>
      </c>
      <c r="T35" s="60">
        <v>178657282</v>
      </c>
      <c r="U35" s="60">
        <v>178657282</v>
      </c>
      <c r="V35" s="60">
        <v>178657282</v>
      </c>
      <c r="W35" s="60">
        <v>104409000</v>
      </c>
      <c r="X35" s="60">
        <v>74248282</v>
      </c>
      <c r="Y35" s="61">
        <v>71.11</v>
      </c>
      <c r="Z35" s="62">
        <v>104409000</v>
      </c>
    </row>
    <row r="36" spans="1:26" ht="13.5">
      <c r="A36" s="58" t="s">
        <v>57</v>
      </c>
      <c r="B36" s="19">
        <v>729652158</v>
      </c>
      <c r="C36" s="19"/>
      <c r="D36" s="59">
        <v>756588000</v>
      </c>
      <c r="E36" s="60">
        <v>1014971000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2865606</v>
      </c>
      <c r="L36" s="60">
        <v>4079827</v>
      </c>
      <c r="M36" s="60">
        <v>4079827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1014971000</v>
      </c>
      <c r="X36" s="60">
        <v>-1014971000</v>
      </c>
      <c r="Y36" s="61">
        <v>-100</v>
      </c>
      <c r="Z36" s="62">
        <v>1014971000</v>
      </c>
    </row>
    <row r="37" spans="1:26" ht="13.5">
      <c r="A37" s="58" t="s">
        <v>58</v>
      </c>
      <c r="B37" s="19">
        <v>66894469</v>
      </c>
      <c r="C37" s="19"/>
      <c r="D37" s="59">
        <v>35930000</v>
      </c>
      <c r="E37" s="60">
        <v>36781000</v>
      </c>
      <c r="F37" s="60">
        <v>82133683</v>
      </c>
      <c r="G37" s="60">
        <v>119115861</v>
      </c>
      <c r="H37" s="60">
        <v>102135708</v>
      </c>
      <c r="I37" s="60">
        <v>102135708</v>
      </c>
      <c r="J37" s="60">
        <v>101599654</v>
      </c>
      <c r="K37" s="60">
        <v>103343071</v>
      </c>
      <c r="L37" s="60">
        <v>104597537</v>
      </c>
      <c r="M37" s="60">
        <v>104597537</v>
      </c>
      <c r="N37" s="60">
        <v>102727923</v>
      </c>
      <c r="O37" s="60">
        <v>95180456</v>
      </c>
      <c r="P37" s="60">
        <v>161553194</v>
      </c>
      <c r="Q37" s="60">
        <v>161553194</v>
      </c>
      <c r="R37" s="60">
        <v>154151843</v>
      </c>
      <c r="S37" s="60">
        <v>169125113</v>
      </c>
      <c r="T37" s="60">
        <v>189080835</v>
      </c>
      <c r="U37" s="60">
        <v>189080835</v>
      </c>
      <c r="V37" s="60">
        <v>189080835</v>
      </c>
      <c r="W37" s="60">
        <v>36781000</v>
      </c>
      <c r="X37" s="60">
        <v>152299835</v>
      </c>
      <c r="Y37" s="61">
        <v>414.07</v>
      </c>
      <c r="Z37" s="62">
        <v>36781000</v>
      </c>
    </row>
    <row r="38" spans="1:26" ht="13.5">
      <c r="A38" s="58" t="s">
        <v>59</v>
      </c>
      <c r="B38" s="19">
        <v>0</v>
      </c>
      <c r="C38" s="19"/>
      <c r="D38" s="59">
        <v>571224</v>
      </c>
      <c r="E38" s="60">
        <v>121859000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121859000</v>
      </c>
      <c r="X38" s="60">
        <v>-121859000</v>
      </c>
      <c r="Y38" s="61">
        <v>-100</v>
      </c>
      <c r="Z38" s="62">
        <v>121859000</v>
      </c>
    </row>
    <row r="39" spans="1:26" ht="13.5">
      <c r="A39" s="58" t="s">
        <v>60</v>
      </c>
      <c r="B39" s="19">
        <v>678280529</v>
      </c>
      <c r="C39" s="19"/>
      <c r="D39" s="59">
        <v>480370000</v>
      </c>
      <c r="E39" s="60">
        <v>960740000</v>
      </c>
      <c r="F39" s="60">
        <v>34396434</v>
      </c>
      <c r="G39" s="60">
        <v>27974710</v>
      </c>
      <c r="H39" s="60">
        <v>25184604</v>
      </c>
      <c r="I39" s="60">
        <v>25184604</v>
      </c>
      <c r="J39" s="60">
        <v>18192659</v>
      </c>
      <c r="K39" s="60">
        <v>-4292852</v>
      </c>
      <c r="L39" s="60">
        <v>0</v>
      </c>
      <c r="M39" s="60">
        <v>0</v>
      </c>
      <c r="N39" s="60">
        <v>-15340717</v>
      </c>
      <c r="O39" s="60">
        <v>-15022484</v>
      </c>
      <c r="P39" s="60">
        <v>11042256</v>
      </c>
      <c r="Q39" s="60">
        <v>11042256</v>
      </c>
      <c r="R39" s="60">
        <v>-6210970</v>
      </c>
      <c r="S39" s="60">
        <v>416969229</v>
      </c>
      <c r="T39" s="60">
        <v>-10423553</v>
      </c>
      <c r="U39" s="60">
        <v>-10423553</v>
      </c>
      <c r="V39" s="60">
        <v>-10423553</v>
      </c>
      <c r="W39" s="60">
        <v>960740000</v>
      </c>
      <c r="X39" s="60">
        <v>-971163553</v>
      </c>
      <c r="Y39" s="61">
        <v>-101.08</v>
      </c>
      <c r="Z39" s="62">
        <v>960740000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-772900</v>
      </c>
      <c r="C42" s="19"/>
      <c r="D42" s="59">
        <v>67182864</v>
      </c>
      <c r="E42" s="60">
        <v>67181996</v>
      </c>
      <c r="F42" s="60">
        <v>33520340</v>
      </c>
      <c r="G42" s="60">
        <v>-6803006</v>
      </c>
      <c r="H42" s="60">
        <v>-4087151</v>
      </c>
      <c r="I42" s="60">
        <v>22630183</v>
      </c>
      <c r="J42" s="60">
        <v>-2118285</v>
      </c>
      <c r="K42" s="60">
        <v>-16856008</v>
      </c>
      <c r="L42" s="60">
        <v>-10284251</v>
      </c>
      <c r="M42" s="60">
        <v>-29258544</v>
      </c>
      <c r="N42" s="60">
        <v>-6770934</v>
      </c>
      <c r="O42" s="60">
        <v>-2187828</v>
      </c>
      <c r="P42" s="60">
        <v>-3450839</v>
      </c>
      <c r="Q42" s="60">
        <v>-12409601</v>
      </c>
      <c r="R42" s="60">
        <v>-464472</v>
      </c>
      <c r="S42" s="60">
        <v>-2443594</v>
      </c>
      <c r="T42" s="60">
        <v>-16857479</v>
      </c>
      <c r="U42" s="60">
        <v>-19765545</v>
      </c>
      <c r="V42" s="60">
        <v>-38803507</v>
      </c>
      <c r="W42" s="60">
        <v>67181996</v>
      </c>
      <c r="X42" s="60">
        <v>-105985503</v>
      </c>
      <c r="Y42" s="61">
        <v>-157.76</v>
      </c>
      <c r="Z42" s="62">
        <v>67181996</v>
      </c>
    </row>
    <row r="43" spans="1:26" ht="13.5">
      <c r="A43" s="58" t="s">
        <v>63</v>
      </c>
      <c r="B43" s="19">
        <v>1476069</v>
      </c>
      <c r="C43" s="19"/>
      <c r="D43" s="59">
        <v>37535132</v>
      </c>
      <c r="E43" s="60">
        <v>37536004</v>
      </c>
      <c r="F43" s="60">
        <v>150100</v>
      </c>
      <c r="G43" s="60">
        <v>0</v>
      </c>
      <c r="H43" s="60">
        <v>0</v>
      </c>
      <c r="I43" s="60">
        <v>150100</v>
      </c>
      <c r="J43" s="60">
        <v>-2792442</v>
      </c>
      <c r="K43" s="60">
        <v>0</v>
      </c>
      <c r="L43" s="60">
        <v>0</v>
      </c>
      <c r="M43" s="60">
        <v>-2792442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-2642342</v>
      </c>
      <c r="W43" s="60">
        <v>37536004</v>
      </c>
      <c r="X43" s="60">
        <v>-40178346</v>
      </c>
      <c r="Y43" s="61">
        <v>-107.04</v>
      </c>
      <c r="Z43" s="62">
        <v>37536004</v>
      </c>
    </row>
    <row r="44" spans="1:26" ht="13.5">
      <c r="A44" s="58" t="s">
        <v>64</v>
      </c>
      <c r="B44" s="19">
        <v>-153416</v>
      </c>
      <c r="C44" s="19"/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1597173</v>
      </c>
      <c r="C45" s="22"/>
      <c r="D45" s="99">
        <v>114970996</v>
      </c>
      <c r="E45" s="100">
        <v>104718000</v>
      </c>
      <c r="F45" s="100">
        <v>33670440</v>
      </c>
      <c r="G45" s="100">
        <v>26867434</v>
      </c>
      <c r="H45" s="100">
        <v>22780283</v>
      </c>
      <c r="I45" s="100">
        <v>22780283</v>
      </c>
      <c r="J45" s="100">
        <v>17869556</v>
      </c>
      <c r="K45" s="100">
        <v>1013548</v>
      </c>
      <c r="L45" s="100">
        <v>-9270703</v>
      </c>
      <c r="M45" s="100">
        <v>-9270703</v>
      </c>
      <c r="N45" s="100">
        <v>-16041637</v>
      </c>
      <c r="O45" s="100">
        <v>-18229465</v>
      </c>
      <c r="P45" s="100">
        <v>-21680304</v>
      </c>
      <c r="Q45" s="100">
        <v>-16041637</v>
      </c>
      <c r="R45" s="100">
        <v>-22144776</v>
      </c>
      <c r="S45" s="100">
        <v>-24588370</v>
      </c>
      <c r="T45" s="100">
        <v>-41445849</v>
      </c>
      <c r="U45" s="100">
        <v>-41445849</v>
      </c>
      <c r="V45" s="100">
        <v>-41445849</v>
      </c>
      <c r="W45" s="100">
        <v>104718000</v>
      </c>
      <c r="X45" s="100">
        <v>-146163849</v>
      </c>
      <c r="Y45" s="101">
        <v>-139.58</v>
      </c>
      <c r="Z45" s="102">
        <v>104718000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-3725101</v>
      </c>
      <c r="C49" s="52"/>
      <c r="D49" s="129">
        <v>1738800</v>
      </c>
      <c r="E49" s="54">
        <v>899415</v>
      </c>
      <c r="F49" s="54">
        <v>0</v>
      </c>
      <c r="G49" s="54">
        <v>0</v>
      </c>
      <c r="H49" s="54">
        <v>0</v>
      </c>
      <c r="I49" s="54">
        <v>2393620</v>
      </c>
      <c r="J49" s="54">
        <v>0</v>
      </c>
      <c r="K49" s="54">
        <v>0</v>
      </c>
      <c r="L49" s="54">
        <v>0</v>
      </c>
      <c r="M49" s="54">
        <v>-4832014</v>
      </c>
      <c r="N49" s="54">
        <v>0</v>
      </c>
      <c r="O49" s="54">
        <v>0</v>
      </c>
      <c r="P49" s="54">
        <v>0</v>
      </c>
      <c r="Q49" s="54">
        <v>5691072</v>
      </c>
      <c r="R49" s="54">
        <v>0</v>
      </c>
      <c r="S49" s="54">
        <v>0</v>
      </c>
      <c r="T49" s="54">
        <v>0</v>
      </c>
      <c r="U49" s="54">
        <v>1176658</v>
      </c>
      <c r="V49" s="54">
        <v>96988852</v>
      </c>
      <c r="W49" s="54">
        <v>100331302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1977866</v>
      </c>
      <c r="C51" s="52"/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1977866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20.1806352494153</v>
      </c>
      <c r="E58" s="7">
        <f t="shared" si="6"/>
        <v>19.325209961930778</v>
      </c>
      <c r="F58" s="7">
        <f t="shared" si="6"/>
        <v>67.69689767472265</v>
      </c>
      <c r="G58" s="7">
        <f t="shared" si="6"/>
        <v>15.64071950653706</v>
      </c>
      <c r="H58" s="7">
        <f t="shared" si="6"/>
        <v>91.23060592498972</v>
      </c>
      <c r="I58" s="7">
        <f t="shared" si="6"/>
        <v>45.362077669196125</v>
      </c>
      <c r="J58" s="7">
        <f t="shared" si="6"/>
        <v>33.30108554607321</v>
      </c>
      <c r="K58" s="7">
        <f t="shared" si="6"/>
        <v>-9.662721531840058</v>
      </c>
      <c r="L58" s="7">
        <f t="shared" si="6"/>
        <v>0</v>
      </c>
      <c r="M58" s="7">
        <f t="shared" si="6"/>
        <v>30.970956607593887</v>
      </c>
      <c r="N58" s="7">
        <f t="shared" si="6"/>
        <v>17.524573869237994</v>
      </c>
      <c r="O58" s="7">
        <f t="shared" si="6"/>
        <v>127.54373424864936</v>
      </c>
      <c r="P58" s="7">
        <f t="shared" si="6"/>
        <v>-0.8932796971131094</v>
      </c>
      <c r="Q58" s="7">
        <f t="shared" si="6"/>
        <v>69.50219195594948</v>
      </c>
      <c r="R58" s="7">
        <f t="shared" si="6"/>
        <v>0</v>
      </c>
      <c r="S58" s="7">
        <f t="shared" si="6"/>
        <v>32283.95061728395</v>
      </c>
      <c r="T58" s="7">
        <f t="shared" si="6"/>
        <v>-0.18073559868067807</v>
      </c>
      <c r="U58" s="7">
        <f t="shared" si="6"/>
        <v>86.86788519738572</v>
      </c>
      <c r="V58" s="7">
        <f t="shared" si="6"/>
        <v>42.24076654302948</v>
      </c>
      <c r="W58" s="7">
        <f t="shared" si="6"/>
        <v>19.325209961930778</v>
      </c>
      <c r="X58" s="7">
        <f t="shared" si="6"/>
        <v>0</v>
      </c>
      <c r="Y58" s="7">
        <f t="shared" si="6"/>
        <v>0</v>
      </c>
      <c r="Z58" s="8">
        <f t="shared" si="6"/>
        <v>19.325209961930778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21.56742857142857</v>
      </c>
      <c r="E59" s="10">
        <f t="shared" si="7"/>
        <v>99.99996992481202</v>
      </c>
      <c r="F59" s="10">
        <f t="shared" si="7"/>
        <v>131.81377732745156</v>
      </c>
      <c r="G59" s="10">
        <f t="shared" si="7"/>
        <v>24.870894783062234</v>
      </c>
      <c r="H59" s="10">
        <f t="shared" si="7"/>
        <v>198.08590564708305</v>
      </c>
      <c r="I59" s="10">
        <f t="shared" si="7"/>
        <v>64.35345688504741</v>
      </c>
      <c r="J59" s="10">
        <f t="shared" si="7"/>
        <v>64.22982424032371</v>
      </c>
      <c r="K59" s="10">
        <f t="shared" si="7"/>
        <v>0</v>
      </c>
      <c r="L59" s="10">
        <f t="shared" si="7"/>
        <v>0</v>
      </c>
      <c r="M59" s="10">
        <f t="shared" si="7"/>
        <v>48.91917849950074</v>
      </c>
      <c r="N59" s="10">
        <f t="shared" si="7"/>
        <v>3.651602317525509</v>
      </c>
      <c r="O59" s="10">
        <f t="shared" si="7"/>
        <v>100.000288485394</v>
      </c>
      <c r="P59" s="10">
        <f t="shared" si="7"/>
        <v>100</v>
      </c>
      <c r="Q59" s="10">
        <f t="shared" si="7"/>
        <v>50.97318045318303</v>
      </c>
      <c r="R59" s="10">
        <f t="shared" si="7"/>
        <v>0</v>
      </c>
      <c r="S59" s="10">
        <f t="shared" si="7"/>
        <v>100</v>
      </c>
      <c r="T59" s="10">
        <f t="shared" si="7"/>
        <v>0</v>
      </c>
      <c r="U59" s="10">
        <f t="shared" si="7"/>
        <v>0.29218821662123234</v>
      </c>
      <c r="V59" s="10">
        <f t="shared" si="7"/>
        <v>54.957276974284454</v>
      </c>
      <c r="W59" s="10">
        <f t="shared" si="7"/>
        <v>99.99996992481202</v>
      </c>
      <c r="X59" s="10">
        <f t="shared" si="7"/>
        <v>0</v>
      </c>
      <c r="Y59" s="10">
        <f t="shared" si="7"/>
        <v>0</v>
      </c>
      <c r="Z59" s="11">
        <f t="shared" si="7"/>
        <v>99.99996992481202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19.871168866033003</v>
      </c>
      <c r="E60" s="13">
        <f t="shared" si="7"/>
        <v>0</v>
      </c>
      <c r="F60" s="13">
        <f t="shared" si="7"/>
        <v>62.44097007119136</v>
      </c>
      <c r="G60" s="13">
        <f t="shared" si="7"/>
        <v>10.22578337259263</v>
      </c>
      <c r="H60" s="13">
        <f t="shared" si="7"/>
        <v>59.80598273733545</v>
      </c>
      <c r="I60" s="13">
        <f t="shared" si="7"/>
        <v>38.68890389694147</v>
      </c>
      <c r="J60" s="13">
        <f t="shared" si="7"/>
        <v>25.094922560157745</v>
      </c>
      <c r="K60" s="13">
        <f t="shared" si="7"/>
        <v>0</v>
      </c>
      <c r="L60" s="13">
        <f t="shared" si="7"/>
        <v>0</v>
      </c>
      <c r="M60" s="13">
        <f t="shared" si="7"/>
        <v>24.719203803453308</v>
      </c>
      <c r="N60" s="13">
        <f t="shared" si="7"/>
        <v>-152.31250177622417</v>
      </c>
      <c r="O60" s="13">
        <f t="shared" si="7"/>
        <v>-181.1971155400817</v>
      </c>
      <c r="P60" s="13">
        <f t="shared" si="7"/>
        <v>0</v>
      </c>
      <c r="Q60" s="13">
        <f t="shared" si="7"/>
        <v>-233.13627962076163</v>
      </c>
      <c r="R60" s="13">
        <f t="shared" si="7"/>
        <v>0</v>
      </c>
      <c r="S60" s="13">
        <f t="shared" si="7"/>
        <v>0</v>
      </c>
      <c r="T60" s="13">
        <f t="shared" si="7"/>
        <v>-2.495697074010327</v>
      </c>
      <c r="U60" s="13">
        <f t="shared" si="7"/>
        <v>1199.02687673772</v>
      </c>
      <c r="V60" s="13">
        <f t="shared" si="7"/>
        <v>35.745194494096886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21.567417551399487</v>
      </c>
      <c r="E61" s="13">
        <f t="shared" si="7"/>
        <v>0</v>
      </c>
      <c r="F61" s="13">
        <f t="shared" si="7"/>
        <v>68.02030548912337</v>
      </c>
      <c r="G61" s="13">
        <f t="shared" si="7"/>
        <v>4.404588616174474</v>
      </c>
      <c r="H61" s="13">
        <f t="shared" si="7"/>
        <v>52.96807911009432</v>
      </c>
      <c r="I61" s="13">
        <f t="shared" si="7"/>
        <v>37.47355735214647</v>
      </c>
      <c r="J61" s="13">
        <f t="shared" si="7"/>
        <v>22.445673192245614</v>
      </c>
      <c r="K61" s="13">
        <f t="shared" si="7"/>
        <v>0</v>
      </c>
      <c r="L61" s="13">
        <f t="shared" si="7"/>
        <v>0</v>
      </c>
      <c r="M61" s="13">
        <f t="shared" si="7"/>
        <v>22.068367888747275</v>
      </c>
      <c r="N61" s="13">
        <f t="shared" si="7"/>
        <v>8096.7636579572445</v>
      </c>
      <c r="O61" s="13">
        <f t="shared" si="7"/>
        <v>12284.149599287623</v>
      </c>
      <c r="P61" s="13">
        <f t="shared" si="7"/>
        <v>0</v>
      </c>
      <c r="Q61" s="13">
        <f t="shared" si="7"/>
        <v>384.4281555124929</v>
      </c>
      <c r="R61" s="13">
        <f t="shared" si="7"/>
        <v>0</v>
      </c>
      <c r="S61" s="13">
        <f t="shared" si="7"/>
        <v>0</v>
      </c>
      <c r="T61" s="13">
        <f t="shared" si="7"/>
        <v>4.614674665436087</v>
      </c>
      <c r="U61" s="13">
        <f t="shared" si="7"/>
        <v>266.48823257960316</v>
      </c>
      <c r="V61" s="13">
        <f t="shared" si="7"/>
        <v>32.16608038096863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-125717.71428571429</v>
      </c>
      <c r="G65" s="13">
        <f t="shared" si="7"/>
        <v>15.744160334972124</v>
      </c>
      <c r="H65" s="13">
        <f t="shared" si="7"/>
        <v>-263.15608329031147</v>
      </c>
      <c r="I65" s="13">
        <f t="shared" si="7"/>
        <v>-151.6031691112386</v>
      </c>
      <c r="J65" s="13">
        <f t="shared" si="7"/>
        <v>-174.23224474693774</v>
      </c>
      <c r="K65" s="13">
        <f t="shared" si="7"/>
        <v>0</v>
      </c>
      <c r="L65" s="13">
        <f t="shared" si="7"/>
        <v>0</v>
      </c>
      <c r="M65" s="13">
        <f t="shared" si="7"/>
        <v>-174.23224474693774</v>
      </c>
      <c r="N65" s="13">
        <f t="shared" si="7"/>
        <v>-1.8783846338321166</v>
      </c>
      <c r="O65" s="13">
        <f t="shared" si="7"/>
        <v>96.05397789670486</v>
      </c>
      <c r="P65" s="13">
        <f t="shared" si="7"/>
        <v>0</v>
      </c>
      <c r="Q65" s="13">
        <f t="shared" si="7"/>
        <v>48.07334987376083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708.7088026700042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>
        <v>72900500</v>
      </c>
      <c r="E67" s="26">
        <v>68822000</v>
      </c>
      <c r="F67" s="26">
        <v>5966170</v>
      </c>
      <c r="G67" s="26">
        <v>11345776</v>
      </c>
      <c r="H67" s="26">
        <v>4446590</v>
      </c>
      <c r="I67" s="26">
        <v>21758536</v>
      </c>
      <c r="J67" s="26">
        <v>15452223</v>
      </c>
      <c r="K67" s="26">
        <v>1014414</v>
      </c>
      <c r="L67" s="26"/>
      <c r="M67" s="26">
        <v>16466637</v>
      </c>
      <c r="N67" s="26">
        <v>1977914</v>
      </c>
      <c r="O67" s="26">
        <v>1894282</v>
      </c>
      <c r="P67" s="26">
        <v>101424</v>
      </c>
      <c r="Q67" s="26">
        <v>3973620</v>
      </c>
      <c r="R67" s="26"/>
      <c r="S67" s="26">
        <v>567</v>
      </c>
      <c r="T67" s="26">
        <v>208592</v>
      </c>
      <c r="U67" s="26">
        <v>209159</v>
      </c>
      <c r="V67" s="26">
        <v>42407952</v>
      </c>
      <c r="W67" s="26">
        <v>68822000</v>
      </c>
      <c r="X67" s="26"/>
      <c r="Y67" s="25"/>
      <c r="Z67" s="27">
        <v>68822000</v>
      </c>
    </row>
    <row r="68" spans="1:26" ht="13.5" hidden="1">
      <c r="A68" s="37" t="s">
        <v>31</v>
      </c>
      <c r="B68" s="19"/>
      <c r="C68" s="19"/>
      <c r="D68" s="20">
        <v>13300000</v>
      </c>
      <c r="E68" s="21">
        <v>13300000</v>
      </c>
      <c r="F68" s="21">
        <v>452018</v>
      </c>
      <c r="G68" s="21">
        <v>4195028</v>
      </c>
      <c r="H68" s="21">
        <v>1010504</v>
      </c>
      <c r="I68" s="21">
        <v>5657550</v>
      </c>
      <c r="J68" s="21">
        <v>3240163</v>
      </c>
      <c r="K68" s="21">
        <v>1014101</v>
      </c>
      <c r="L68" s="21"/>
      <c r="M68" s="21">
        <v>4254264</v>
      </c>
      <c r="N68" s="21">
        <v>2153849</v>
      </c>
      <c r="O68" s="21">
        <v>2079828</v>
      </c>
      <c r="P68" s="21">
        <v>-906</v>
      </c>
      <c r="Q68" s="21">
        <v>4232771</v>
      </c>
      <c r="R68" s="21"/>
      <c r="S68" s="21">
        <v>567</v>
      </c>
      <c r="T68" s="21">
        <v>193486</v>
      </c>
      <c r="U68" s="21">
        <v>194053</v>
      </c>
      <c r="V68" s="21">
        <v>14338638</v>
      </c>
      <c r="W68" s="21">
        <v>13300000</v>
      </c>
      <c r="X68" s="21"/>
      <c r="Y68" s="20"/>
      <c r="Z68" s="23">
        <v>13300000</v>
      </c>
    </row>
    <row r="69" spans="1:26" ht="13.5" hidden="1">
      <c r="A69" s="38" t="s">
        <v>32</v>
      </c>
      <c r="B69" s="19"/>
      <c r="C69" s="19"/>
      <c r="D69" s="20">
        <v>59600500</v>
      </c>
      <c r="E69" s="21">
        <v>55522000</v>
      </c>
      <c r="F69" s="21">
        <v>5514152</v>
      </c>
      <c r="G69" s="21">
        <v>7150748</v>
      </c>
      <c r="H69" s="21">
        <v>3436086</v>
      </c>
      <c r="I69" s="21">
        <v>16100986</v>
      </c>
      <c r="J69" s="21">
        <v>12212060</v>
      </c>
      <c r="K69" s="21"/>
      <c r="L69" s="21"/>
      <c r="M69" s="21">
        <v>12212060</v>
      </c>
      <c r="N69" s="21">
        <v>-175935</v>
      </c>
      <c r="O69" s="21">
        <v>-185546</v>
      </c>
      <c r="P69" s="21">
        <v>102330</v>
      </c>
      <c r="Q69" s="21">
        <v>-259151</v>
      </c>
      <c r="R69" s="21"/>
      <c r="S69" s="21"/>
      <c r="T69" s="21">
        <v>15106</v>
      </c>
      <c r="U69" s="21">
        <v>15106</v>
      </c>
      <c r="V69" s="21">
        <v>28069001</v>
      </c>
      <c r="W69" s="21">
        <v>55522000</v>
      </c>
      <c r="X69" s="21"/>
      <c r="Y69" s="20"/>
      <c r="Z69" s="23">
        <v>55522000</v>
      </c>
    </row>
    <row r="70" spans="1:26" ht="13.5" hidden="1">
      <c r="A70" s="39" t="s">
        <v>103</v>
      </c>
      <c r="B70" s="19"/>
      <c r="C70" s="19"/>
      <c r="D70" s="20">
        <v>54913000</v>
      </c>
      <c r="E70" s="21">
        <v>55522000</v>
      </c>
      <c r="F70" s="21">
        <v>5513977</v>
      </c>
      <c r="G70" s="21">
        <v>6676174</v>
      </c>
      <c r="H70" s="21">
        <v>3377976</v>
      </c>
      <c r="I70" s="21">
        <v>15568127</v>
      </c>
      <c r="J70" s="21">
        <v>12160709</v>
      </c>
      <c r="K70" s="21"/>
      <c r="L70" s="21"/>
      <c r="M70" s="21">
        <v>12160709</v>
      </c>
      <c r="N70" s="21">
        <v>3368</v>
      </c>
      <c r="O70" s="21">
        <v>1123</v>
      </c>
      <c r="P70" s="21">
        <v>102330</v>
      </c>
      <c r="Q70" s="21">
        <v>106821</v>
      </c>
      <c r="R70" s="21"/>
      <c r="S70" s="21"/>
      <c r="T70" s="21">
        <v>10835</v>
      </c>
      <c r="U70" s="21">
        <v>10835</v>
      </c>
      <c r="V70" s="21">
        <v>27846492</v>
      </c>
      <c r="W70" s="21">
        <v>55522000</v>
      </c>
      <c r="X70" s="21"/>
      <c r="Y70" s="20"/>
      <c r="Z70" s="23">
        <v>55522000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>
        <v>304530</v>
      </c>
      <c r="H72" s="21"/>
      <c r="I72" s="21">
        <v>304530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>
        <v>4271</v>
      </c>
      <c r="U72" s="21">
        <v>4271</v>
      </c>
      <c r="V72" s="21">
        <v>308801</v>
      </c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>
        <v>4687500</v>
      </c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>
        <v>175</v>
      </c>
      <c r="G74" s="21">
        <v>170044</v>
      </c>
      <c r="H74" s="21">
        <v>58110</v>
      </c>
      <c r="I74" s="21">
        <v>228329</v>
      </c>
      <c r="J74" s="21">
        <v>51351</v>
      </c>
      <c r="K74" s="21"/>
      <c r="L74" s="21"/>
      <c r="M74" s="21">
        <v>51351</v>
      </c>
      <c r="N74" s="21">
        <v>-179303</v>
      </c>
      <c r="O74" s="21">
        <v>-186669</v>
      </c>
      <c r="P74" s="21"/>
      <c r="Q74" s="21">
        <v>-365972</v>
      </c>
      <c r="R74" s="21"/>
      <c r="S74" s="21"/>
      <c r="T74" s="21"/>
      <c r="U74" s="21"/>
      <c r="V74" s="21">
        <v>-86292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>
        <v>313</v>
      </c>
      <c r="L75" s="30"/>
      <c r="M75" s="30">
        <v>313</v>
      </c>
      <c r="N75" s="30"/>
      <c r="O75" s="30"/>
      <c r="P75" s="30"/>
      <c r="Q75" s="30"/>
      <c r="R75" s="30"/>
      <c r="S75" s="30"/>
      <c r="T75" s="30"/>
      <c r="U75" s="30"/>
      <c r="V75" s="30">
        <v>313</v>
      </c>
      <c r="W75" s="30"/>
      <c r="X75" s="30"/>
      <c r="Y75" s="29"/>
      <c r="Z75" s="31"/>
    </row>
    <row r="76" spans="1:26" ht="13.5" hidden="1">
      <c r="A76" s="42" t="s">
        <v>286</v>
      </c>
      <c r="B76" s="32">
        <v>177410206</v>
      </c>
      <c r="C76" s="32"/>
      <c r="D76" s="33">
        <v>14711784</v>
      </c>
      <c r="E76" s="34">
        <v>13299996</v>
      </c>
      <c r="F76" s="34">
        <v>4038912</v>
      </c>
      <c r="G76" s="34">
        <v>1774561</v>
      </c>
      <c r="H76" s="34">
        <v>4056651</v>
      </c>
      <c r="I76" s="34">
        <v>9870124</v>
      </c>
      <c r="J76" s="34">
        <v>5145758</v>
      </c>
      <c r="K76" s="34">
        <v>-98020</v>
      </c>
      <c r="L76" s="34">
        <v>52137</v>
      </c>
      <c r="M76" s="34">
        <v>5099875</v>
      </c>
      <c r="N76" s="34">
        <v>346621</v>
      </c>
      <c r="O76" s="34">
        <v>2416038</v>
      </c>
      <c r="P76" s="34">
        <v>-906</v>
      </c>
      <c r="Q76" s="34">
        <v>2761753</v>
      </c>
      <c r="R76" s="34">
        <v>-981</v>
      </c>
      <c r="S76" s="34">
        <v>183050</v>
      </c>
      <c r="T76" s="34">
        <v>-377</v>
      </c>
      <c r="U76" s="34">
        <v>181692</v>
      </c>
      <c r="V76" s="34">
        <v>17913444</v>
      </c>
      <c r="W76" s="34">
        <v>13299996</v>
      </c>
      <c r="X76" s="34"/>
      <c r="Y76" s="33"/>
      <c r="Z76" s="35">
        <v>13299996</v>
      </c>
    </row>
    <row r="77" spans="1:26" ht="13.5" hidden="1">
      <c r="A77" s="37" t="s">
        <v>31</v>
      </c>
      <c r="B77" s="19">
        <v>177296664</v>
      </c>
      <c r="C77" s="19"/>
      <c r="D77" s="20">
        <v>2868468</v>
      </c>
      <c r="E77" s="21">
        <v>13299996</v>
      </c>
      <c r="F77" s="21">
        <v>595822</v>
      </c>
      <c r="G77" s="21">
        <v>1043341</v>
      </c>
      <c r="H77" s="21">
        <v>2001666</v>
      </c>
      <c r="I77" s="21">
        <v>3640829</v>
      </c>
      <c r="J77" s="21">
        <v>2081151</v>
      </c>
      <c r="K77" s="21"/>
      <c r="L77" s="21"/>
      <c r="M77" s="21">
        <v>2081151</v>
      </c>
      <c r="N77" s="21">
        <v>78650</v>
      </c>
      <c r="O77" s="21">
        <v>2079834</v>
      </c>
      <c r="P77" s="21">
        <v>-906</v>
      </c>
      <c r="Q77" s="21">
        <v>2157578</v>
      </c>
      <c r="R77" s="21"/>
      <c r="S77" s="21">
        <v>567</v>
      </c>
      <c r="T77" s="21"/>
      <c r="U77" s="21">
        <v>567</v>
      </c>
      <c r="V77" s="21">
        <v>7880125</v>
      </c>
      <c r="W77" s="21">
        <v>13299996</v>
      </c>
      <c r="X77" s="21"/>
      <c r="Y77" s="20"/>
      <c r="Z77" s="23">
        <v>13299996</v>
      </c>
    </row>
    <row r="78" spans="1:26" ht="13.5" hidden="1">
      <c r="A78" s="38" t="s">
        <v>32</v>
      </c>
      <c r="B78" s="19"/>
      <c r="C78" s="19"/>
      <c r="D78" s="20">
        <v>11843316</v>
      </c>
      <c r="E78" s="21"/>
      <c r="F78" s="21">
        <v>3443090</v>
      </c>
      <c r="G78" s="21">
        <v>731220</v>
      </c>
      <c r="H78" s="21">
        <v>2054985</v>
      </c>
      <c r="I78" s="21">
        <v>6229295</v>
      </c>
      <c r="J78" s="21">
        <v>3064607</v>
      </c>
      <c r="K78" s="21">
        <v>-98020</v>
      </c>
      <c r="L78" s="21">
        <v>52137</v>
      </c>
      <c r="M78" s="21">
        <v>3018724</v>
      </c>
      <c r="N78" s="21">
        <v>267971</v>
      </c>
      <c r="O78" s="21">
        <v>336204</v>
      </c>
      <c r="P78" s="21"/>
      <c r="Q78" s="21">
        <v>604175</v>
      </c>
      <c r="R78" s="21">
        <v>-981</v>
      </c>
      <c r="S78" s="21">
        <v>182483</v>
      </c>
      <c r="T78" s="21">
        <v>-377</v>
      </c>
      <c r="U78" s="21">
        <v>181125</v>
      </c>
      <c r="V78" s="21">
        <v>10033319</v>
      </c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>
        <v>11843316</v>
      </c>
      <c r="E79" s="21"/>
      <c r="F79" s="21">
        <v>3750624</v>
      </c>
      <c r="G79" s="21">
        <v>294058</v>
      </c>
      <c r="H79" s="21">
        <v>1789249</v>
      </c>
      <c r="I79" s="21">
        <v>5833931</v>
      </c>
      <c r="J79" s="21">
        <v>2729553</v>
      </c>
      <c r="K79" s="21">
        <v>-98020</v>
      </c>
      <c r="L79" s="21">
        <v>52137</v>
      </c>
      <c r="M79" s="21">
        <v>2683670</v>
      </c>
      <c r="N79" s="21">
        <v>272699</v>
      </c>
      <c r="O79" s="21">
        <v>137951</v>
      </c>
      <c r="P79" s="21"/>
      <c r="Q79" s="21">
        <v>410650</v>
      </c>
      <c r="R79" s="21"/>
      <c r="S79" s="21">
        <v>28374</v>
      </c>
      <c r="T79" s="21">
        <v>500</v>
      </c>
      <c r="U79" s="21">
        <v>28874</v>
      </c>
      <c r="V79" s="21">
        <v>8957125</v>
      </c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>
        <v>-87528</v>
      </c>
      <c r="G82" s="21">
        <v>410390</v>
      </c>
      <c r="H82" s="21">
        <v>418656</v>
      </c>
      <c r="I82" s="21">
        <v>741518</v>
      </c>
      <c r="J82" s="21">
        <v>424524</v>
      </c>
      <c r="K82" s="21"/>
      <c r="L82" s="21"/>
      <c r="M82" s="21">
        <v>424524</v>
      </c>
      <c r="N82" s="21">
        <v>-8096</v>
      </c>
      <c r="O82" s="21">
        <v>377556</v>
      </c>
      <c r="P82" s="21"/>
      <c r="Q82" s="21">
        <v>369460</v>
      </c>
      <c r="R82" s="21">
        <v>-981</v>
      </c>
      <c r="S82" s="21">
        <v>154109</v>
      </c>
      <c r="T82" s="21">
        <v>-877</v>
      </c>
      <c r="U82" s="21">
        <v>152251</v>
      </c>
      <c r="V82" s="21">
        <v>1687753</v>
      </c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>
        <v>-220006</v>
      </c>
      <c r="G83" s="21">
        <v>26772</v>
      </c>
      <c r="H83" s="21">
        <v>-152920</v>
      </c>
      <c r="I83" s="21">
        <v>-346154</v>
      </c>
      <c r="J83" s="21">
        <v>-89470</v>
      </c>
      <c r="K83" s="21"/>
      <c r="L83" s="21"/>
      <c r="M83" s="21">
        <v>-89470</v>
      </c>
      <c r="N83" s="21">
        <v>3368</v>
      </c>
      <c r="O83" s="21">
        <v>-179303</v>
      </c>
      <c r="P83" s="21"/>
      <c r="Q83" s="21">
        <v>-175935</v>
      </c>
      <c r="R83" s="21"/>
      <c r="S83" s="21"/>
      <c r="T83" s="21"/>
      <c r="U83" s="21"/>
      <c r="V83" s="21">
        <v>-611559</v>
      </c>
      <c r="W83" s="21"/>
      <c r="X83" s="21"/>
      <c r="Y83" s="20"/>
      <c r="Z83" s="23"/>
    </row>
    <row r="84" spans="1:26" ht="13.5" hidden="1">
      <c r="A84" s="40" t="s">
        <v>110</v>
      </c>
      <c r="B84" s="28">
        <v>113542</v>
      </c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 password="F954" sheet="1" objects="1" scenarios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9318518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4329576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>
        <v>4329576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4988942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>
        <v>4988942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5000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>
        <v>5000</v>
      </c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694253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10000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>
        <v>684253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10017771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10000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>
        <v>10000</v>
      </c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 password="F954" sheet="1" objects="1" scenarios="1"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126408855</v>
      </c>
      <c r="D5" s="153">
        <f>SUM(D6:D8)</f>
        <v>0</v>
      </c>
      <c r="E5" s="154">
        <f t="shared" si="0"/>
        <v>96346500</v>
      </c>
      <c r="F5" s="100">
        <f t="shared" si="0"/>
        <v>109534000</v>
      </c>
      <c r="G5" s="100">
        <f t="shared" si="0"/>
        <v>613309</v>
      </c>
      <c r="H5" s="100">
        <f t="shared" si="0"/>
        <v>5920326</v>
      </c>
      <c r="I5" s="100">
        <f t="shared" si="0"/>
        <v>2555795</v>
      </c>
      <c r="J5" s="100">
        <f t="shared" si="0"/>
        <v>9089430</v>
      </c>
      <c r="K5" s="100">
        <f t="shared" si="0"/>
        <v>3346994</v>
      </c>
      <c r="L5" s="100">
        <f t="shared" si="0"/>
        <v>1868243</v>
      </c>
      <c r="M5" s="100">
        <f t="shared" si="0"/>
        <v>204075</v>
      </c>
      <c r="N5" s="100">
        <f t="shared" si="0"/>
        <v>5419312</v>
      </c>
      <c r="O5" s="100">
        <f t="shared" si="0"/>
        <v>2007791</v>
      </c>
      <c r="P5" s="100">
        <f t="shared" si="0"/>
        <v>1986918</v>
      </c>
      <c r="Q5" s="100">
        <f t="shared" si="0"/>
        <v>88565</v>
      </c>
      <c r="R5" s="100">
        <f t="shared" si="0"/>
        <v>4083274</v>
      </c>
      <c r="S5" s="100">
        <f t="shared" si="0"/>
        <v>26777</v>
      </c>
      <c r="T5" s="100">
        <f t="shared" si="0"/>
        <v>418640</v>
      </c>
      <c r="U5" s="100">
        <f t="shared" si="0"/>
        <v>358103</v>
      </c>
      <c r="V5" s="100">
        <f t="shared" si="0"/>
        <v>803520</v>
      </c>
      <c r="W5" s="100">
        <f t="shared" si="0"/>
        <v>19395536</v>
      </c>
      <c r="X5" s="100">
        <f t="shared" si="0"/>
        <v>109534000</v>
      </c>
      <c r="Y5" s="100">
        <f t="shared" si="0"/>
        <v>-90138464</v>
      </c>
      <c r="Z5" s="137">
        <f>+IF(X5&lt;&gt;0,+(Y5/X5)*100,0)</f>
        <v>-82.29267989847901</v>
      </c>
      <c r="AA5" s="153">
        <f>SUM(AA6:AA8)</f>
        <v>109534000</v>
      </c>
    </row>
    <row r="6" spans="1:27" ht="13.5">
      <c r="A6" s="138" t="s">
        <v>75</v>
      </c>
      <c r="B6" s="136"/>
      <c r="C6" s="155">
        <v>32451032</v>
      </c>
      <c r="D6" s="155"/>
      <c r="E6" s="156">
        <v>7204000</v>
      </c>
      <c r="F6" s="60">
        <v>16446200</v>
      </c>
      <c r="G6" s="60"/>
      <c r="H6" s="60">
        <v>56667</v>
      </c>
      <c r="I6" s="60">
        <v>82127</v>
      </c>
      <c r="J6" s="60">
        <v>138794</v>
      </c>
      <c r="K6" s="60"/>
      <c r="L6" s="60">
        <v>1868243</v>
      </c>
      <c r="M6" s="60">
        <v>199266</v>
      </c>
      <c r="N6" s="60">
        <v>2067509</v>
      </c>
      <c r="O6" s="60"/>
      <c r="P6" s="60">
        <v>22920</v>
      </c>
      <c r="Q6" s="60">
        <v>27285</v>
      </c>
      <c r="R6" s="60">
        <v>50205</v>
      </c>
      <c r="S6" s="60">
        <v>24353</v>
      </c>
      <c r="T6" s="60">
        <v>25588</v>
      </c>
      <c r="U6" s="60">
        <v>53336</v>
      </c>
      <c r="V6" s="60">
        <v>103277</v>
      </c>
      <c r="W6" s="60">
        <v>2359785</v>
      </c>
      <c r="X6" s="60">
        <v>16446200</v>
      </c>
      <c r="Y6" s="60">
        <v>-14086415</v>
      </c>
      <c r="Z6" s="140">
        <v>-85.65</v>
      </c>
      <c r="AA6" s="155">
        <v>16446200</v>
      </c>
    </row>
    <row r="7" spans="1:27" ht="13.5">
      <c r="A7" s="138" t="s">
        <v>76</v>
      </c>
      <c r="B7" s="136"/>
      <c r="C7" s="157">
        <v>92667813</v>
      </c>
      <c r="D7" s="157"/>
      <c r="E7" s="158">
        <v>89142500</v>
      </c>
      <c r="F7" s="159">
        <v>92377800</v>
      </c>
      <c r="G7" s="159">
        <v>602293</v>
      </c>
      <c r="H7" s="159">
        <v>5629899</v>
      </c>
      <c r="I7" s="159">
        <v>2473668</v>
      </c>
      <c r="J7" s="159">
        <v>8705860</v>
      </c>
      <c r="K7" s="159">
        <v>3240163</v>
      </c>
      <c r="L7" s="159"/>
      <c r="M7" s="159">
        <v>4809</v>
      </c>
      <c r="N7" s="159">
        <v>3244972</v>
      </c>
      <c r="O7" s="159">
        <v>1971271</v>
      </c>
      <c r="P7" s="159">
        <v>1963998</v>
      </c>
      <c r="Q7" s="159">
        <v>61280</v>
      </c>
      <c r="R7" s="159">
        <v>3996549</v>
      </c>
      <c r="S7" s="159">
        <v>2424</v>
      </c>
      <c r="T7" s="159">
        <v>393052</v>
      </c>
      <c r="U7" s="159">
        <v>194609</v>
      </c>
      <c r="V7" s="159">
        <v>590085</v>
      </c>
      <c r="W7" s="159">
        <v>16537466</v>
      </c>
      <c r="X7" s="159">
        <v>92377800</v>
      </c>
      <c r="Y7" s="159">
        <v>-75840334</v>
      </c>
      <c r="Z7" s="141">
        <v>-82.1</v>
      </c>
      <c r="AA7" s="157">
        <v>92377800</v>
      </c>
    </row>
    <row r="8" spans="1:27" ht="13.5">
      <c r="A8" s="138" t="s">
        <v>77</v>
      </c>
      <c r="B8" s="136"/>
      <c r="C8" s="155">
        <v>1290010</v>
      </c>
      <c r="D8" s="155"/>
      <c r="E8" s="156"/>
      <c r="F8" s="60">
        <v>710000</v>
      </c>
      <c r="G8" s="60">
        <v>11016</v>
      </c>
      <c r="H8" s="60">
        <v>233760</v>
      </c>
      <c r="I8" s="60"/>
      <c r="J8" s="60">
        <v>244776</v>
      </c>
      <c r="K8" s="60">
        <v>106831</v>
      </c>
      <c r="L8" s="60"/>
      <c r="M8" s="60"/>
      <c r="N8" s="60">
        <v>106831</v>
      </c>
      <c r="O8" s="60">
        <v>36520</v>
      </c>
      <c r="P8" s="60"/>
      <c r="Q8" s="60"/>
      <c r="R8" s="60">
        <v>36520</v>
      </c>
      <c r="S8" s="60"/>
      <c r="T8" s="60"/>
      <c r="U8" s="60">
        <v>110158</v>
      </c>
      <c r="V8" s="60">
        <v>110158</v>
      </c>
      <c r="W8" s="60">
        <v>498285</v>
      </c>
      <c r="X8" s="60">
        <v>710000</v>
      </c>
      <c r="Y8" s="60">
        <v>-211715</v>
      </c>
      <c r="Z8" s="140">
        <v>-29.82</v>
      </c>
      <c r="AA8" s="155">
        <v>710000</v>
      </c>
    </row>
    <row r="9" spans="1:27" ht="13.5">
      <c r="A9" s="135" t="s">
        <v>78</v>
      </c>
      <c r="B9" s="136"/>
      <c r="C9" s="153">
        <f aca="true" t="shared" si="1" ref="C9:Y9">SUM(C10:C14)</f>
        <v>3801714</v>
      </c>
      <c r="D9" s="153">
        <f>SUM(D10:D14)</f>
        <v>0</v>
      </c>
      <c r="E9" s="154">
        <f t="shared" si="1"/>
        <v>6562000</v>
      </c>
      <c r="F9" s="100">
        <f t="shared" si="1"/>
        <v>5901000</v>
      </c>
      <c r="G9" s="100">
        <f t="shared" si="1"/>
        <v>423673</v>
      </c>
      <c r="H9" s="100">
        <f t="shared" si="1"/>
        <v>769577</v>
      </c>
      <c r="I9" s="100">
        <f t="shared" si="1"/>
        <v>1024984</v>
      </c>
      <c r="J9" s="100">
        <f t="shared" si="1"/>
        <v>2218234</v>
      </c>
      <c r="K9" s="100">
        <f t="shared" si="1"/>
        <v>1441634</v>
      </c>
      <c r="L9" s="100">
        <f t="shared" si="1"/>
        <v>0</v>
      </c>
      <c r="M9" s="100">
        <f t="shared" si="1"/>
        <v>50570</v>
      </c>
      <c r="N9" s="100">
        <f t="shared" si="1"/>
        <v>1492204</v>
      </c>
      <c r="O9" s="100">
        <f t="shared" si="1"/>
        <v>547132</v>
      </c>
      <c r="P9" s="100">
        <f t="shared" si="1"/>
        <v>605157</v>
      </c>
      <c r="Q9" s="100">
        <f t="shared" si="1"/>
        <v>409701</v>
      </c>
      <c r="R9" s="100">
        <f t="shared" si="1"/>
        <v>1561990</v>
      </c>
      <c r="S9" s="100">
        <f t="shared" si="1"/>
        <v>333378</v>
      </c>
      <c r="T9" s="100">
        <f t="shared" si="1"/>
        <v>303620</v>
      </c>
      <c r="U9" s="100">
        <f t="shared" si="1"/>
        <v>45856</v>
      </c>
      <c r="V9" s="100">
        <f t="shared" si="1"/>
        <v>682854</v>
      </c>
      <c r="W9" s="100">
        <f t="shared" si="1"/>
        <v>5955282</v>
      </c>
      <c r="X9" s="100">
        <f t="shared" si="1"/>
        <v>5901000</v>
      </c>
      <c r="Y9" s="100">
        <f t="shared" si="1"/>
        <v>54282</v>
      </c>
      <c r="Z9" s="137">
        <f>+IF(X9&lt;&gt;0,+(Y9/X9)*100,0)</f>
        <v>0.9198779867819014</v>
      </c>
      <c r="AA9" s="153">
        <f>SUM(AA10:AA14)</f>
        <v>5901000</v>
      </c>
    </row>
    <row r="10" spans="1:27" ht="13.5">
      <c r="A10" s="138" t="s">
        <v>79</v>
      </c>
      <c r="B10" s="136"/>
      <c r="C10" s="155">
        <v>44500</v>
      </c>
      <c r="D10" s="155"/>
      <c r="E10" s="156">
        <v>1462000</v>
      </c>
      <c r="F10" s="60"/>
      <c r="G10" s="60">
        <v>8957</v>
      </c>
      <c r="H10" s="60">
        <v>23745</v>
      </c>
      <c r="I10" s="60">
        <v>5516</v>
      </c>
      <c r="J10" s="60">
        <v>38218</v>
      </c>
      <c r="K10" s="60">
        <v>29553</v>
      </c>
      <c r="L10" s="60"/>
      <c r="M10" s="60">
        <v>18</v>
      </c>
      <c r="N10" s="60">
        <v>29571</v>
      </c>
      <c r="O10" s="60">
        <v>417750</v>
      </c>
      <c r="P10" s="60">
        <v>389007</v>
      </c>
      <c r="Q10" s="60">
        <v>10466</v>
      </c>
      <c r="R10" s="60">
        <v>817223</v>
      </c>
      <c r="S10" s="60">
        <v>-44862</v>
      </c>
      <c r="T10" s="60">
        <v>165720</v>
      </c>
      <c r="U10" s="60">
        <v>31795</v>
      </c>
      <c r="V10" s="60">
        <v>152653</v>
      </c>
      <c r="W10" s="60">
        <v>1037665</v>
      </c>
      <c r="X10" s="60"/>
      <c r="Y10" s="60">
        <v>1037665</v>
      </c>
      <c r="Z10" s="140">
        <v>0</v>
      </c>
      <c r="AA10" s="155"/>
    </row>
    <row r="11" spans="1:27" ht="13.5">
      <c r="A11" s="138" t="s">
        <v>80</v>
      </c>
      <c r="B11" s="136"/>
      <c r="C11" s="155">
        <v>92716</v>
      </c>
      <c r="D11" s="155"/>
      <c r="E11" s="156"/>
      <c r="F11" s="60"/>
      <c r="G11" s="60"/>
      <c r="H11" s="60">
        <v>7107</v>
      </c>
      <c r="I11" s="60">
        <v>31282</v>
      </c>
      <c r="J11" s="60">
        <v>38389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>
        <v>14061</v>
      </c>
      <c r="V11" s="60">
        <v>14061</v>
      </c>
      <c r="W11" s="60">
        <v>52450</v>
      </c>
      <c r="X11" s="60"/>
      <c r="Y11" s="60">
        <v>52450</v>
      </c>
      <c r="Z11" s="140">
        <v>0</v>
      </c>
      <c r="AA11" s="155"/>
    </row>
    <row r="12" spans="1:27" ht="13.5">
      <c r="A12" s="138" t="s">
        <v>81</v>
      </c>
      <c r="B12" s="136"/>
      <c r="C12" s="155">
        <v>3664498</v>
      </c>
      <c r="D12" s="155"/>
      <c r="E12" s="156">
        <v>5100000</v>
      </c>
      <c r="F12" s="60">
        <v>5901000</v>
      </c>
      <c r="G12" s="60">
        <v>414716</v>
      </c>
      <c r="H12" s="60">
        <v>738725</v>
      </c>
      <c r="I12" s="60">
        <v>988186</v>
      </c>
      <c r="J12" s="60">
        <v>2141627</v>
      </c>
      <c r="K12" s="60">
        <v>1412081</v>
      </c>
      <c r="L12" s="60"/>
      <c r="M12" s="60">
        <v>50552</v>
      </c>
      <c r="N12" s="60">
        <v>1462633</v>
      </c>
      <c r="O12" s="60">
        <v>129382</v>
      </c>
      <c r="P12" s="60">
        <v>216150</v>
      </c>
      <c r="Q12" s="60">
        <v>399235</v>
      </c>
      <c r="R12" s="60">
        <v>744767</v>
      </c>
      <c r="S12" s="60">
        <v>378240</v>
      </c>
      <c r="T12" s="60">
        <v>137900</v>
      </c>
      <c r="U12" s="60"/>
      <c r="V12" s="60">
        <v>516140</v>
      </c>
      <c r="W12" s="60">
        <v>4865167</v>
      </c>
      <c r="X12" s="60">
        <v>5901000</v>
      </c>
      <c r="Y12" s="60">
        <v>-1035833</v>
      </c>
      <c r="Z12" s="140">
        <v>-17.55</v>
      </c>
      <c r="AA12" s="155">
        <v>5901000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1503826</v>
      </c>
      <c r="D15" s="153">
        <f>SUM(D16:D18)</f>
        <v>0</v>
      </c>
      <c r="E15" s="154">
        <f t="shared" si="2"/>
        <v>36905500</v>
      </c>
      <c r="F15" s="100">
        <f t="shared" si="2"/>
        <v>26700000</v>
      </c>
      <c r="G15" s="100">
        <f t="shared" si="2"/>
        <v>0</v>
      </c>
      <c r="H15" s="100">
        <f t="shared" si="2"/>
        <v>15496</v>
      </c>
      <c r="I15" s="100">
        <f t="shared" si="2"/>
        <v>195942</v>
      </c>
      <c r="J15" s="100">
        <f t="shared" si="2"/>
        <v>211438</v>
      </c>
      <c r="K15" s="100">
        <f t="shared" si="2"/>
        <v>45791</v>
      </c>
      <c r="L15" s="100">
        <f t="shared" si="2"/>
        <v>0</v>
      </c>
      <c r="M15" s="100">
        <f t="shared" si="2"/>
        <v>1583</v>
      </c>
      <c r="N15" s="100">
        <f t="shared" si="2"/>
        <v>47374</v>
      </c>
      <c r="O15" s="100">
        <f t="shared" si="2"/>
        <v>57792</v>
      </c>
      <c r="P15" s="100">
        <f t="shared" si="2"/>
        <v>51540</v>
      </c>
      <c r="Q15" s="100">
        <f t="shared" si="2"/>
        <v>1826113</v>
      </c>
      <c r="R15" s="100">
        <f t="shared" si="2"/>
        <v>1935445</v>
      </c>
      <c r="S15" s="100">
        <f t="shared" si="2"/>
        <v>24238</v>
      </c>
      <c r="T15" s="100">
        <f t="shared" si="2"/>
        <v>36853</v>
      </c>
      <c r="U15" s="100">
        <f t="shared" si="2"/>
        <v>23770</v>
      </c>
      <c r="V15" s="100">
        <f t="shared" si="2"/>
        <v>84861</v>
      </c>
      <c r="W15" s="100">
        <f t="shared" si="2"/>
        <v>2279118</v>
      </c>
      <c r="X15" s="100">
        <f t="shared" si="2"/>
        <v>26700000</v>
      </c>
      <c r="Y15" s="100">
        <f t="shared" si="2"/>
        <v>-24420882</v>
      </c>
      <c r="Z15" s="137">
        <f>+IF(X15&lt;&gt;0,+(Y15/X15)*100,0)</f>
        <v>-91.46397752808988</v>
      </c>
      <c r="AA15" s="153">
        <f>SUM(AA16:AA18)</f>
        <v>26700000</v>
      </c>
    </row>
    <row r="16" spans="1:27" ht="13.5">
      <c r="A16" s="138" t="s">
        <v>85</v>
      </c>
      <c r="B16" s="136"/>
      <c r="C16" s="155">
        <v>1503826</v>
      </c>
      <c r="D16" s="155"/>
      <c r="E16" s="156">
        <v>10160500</v>
      </c>
      <c r="F16" s="60"/>
      <c r="G16" s="60"/>
      <c r="H16" s="60">
        <v>15496</v>
      </c>
      <c r="I16" s="60"/>
      <c r="J16" s="60">
        <v>15496</v>
      </c>
      <c r="K16" s="60">
        <v>45791</v>
      </c>
      <c r="L16" s="60"/>
      <c r="M16" s="60">
        <v>1583</v>
      </c>
      <c r="N16" s="60">
        <v>47374</v>
      </c>
      <c r="O16" s="60">
        <v>57792</v>
      </c>
      <c r="P16" s="60">
        <v>51540</v>
      </c>
      <c r="Q16" s="60">
        <v>1826113</v>
      </c>
      <c r="R16" s="60">
        <v>1935445</v>
      </c>
      <c r="S16" s="60">
        <v>24238</v>
      </c>
      <c r="T16" s="60">
        <v>36853</v>
      </c>
      <c r="U16" s="60">
        <v>13004</v>
      </c>
      <c r="V16" s="60">
        <v>74095</v>
      </c>
      <c r="W16" s="60">
        <v>2072410</v>
      </c>
      <c r="X16" s="60"/>
      <c r="Y16" s="60">
        <v>2072410</v>
      </c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>
        <v>26745000</v>
      </c>
      <c r="F17" s="60">
        <v>26700000</v>
      </c>
      <c r="G17" s="60"/>
      <c r="H17" s="60"/>
      <c r="I17" s="60">
        <v>195942</v>
      </c>
      <c r="J17" s="60">
        <v>195942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>
        <v>10766</v>
      </c>
      <c r="V17" s="60">
        <v>10766</v>
      </c>
      <c r="W17" s="60">
        <v>206708</v>
      </c>
      <c r="X17" s="60">
        <v>26700000</v>
      </c>
      <c r="Y17" s="60">
        <v>-26493292</v>
      </c>
      <c r="Z17" s="140">
        <v>-99.23</v>
      </c>
      <c r="AA17" s="155">
        <v>26700000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36789174</v>
      </c>
      <c r="D19" s="153">
        <f>SUM(D20:D23)</f>
        <v>0</v>
      </c>
      <c r="E19" s="154">
        <f t="shared" si="3"/>
        <v>68121500</v>
      </c>
      <c r="F19" s="100">
        <f t="shared" si="3"/>
        <v>63522000</v>
      </c>
      <c r="G19" s="100">
        <f t="shared" si="3"/>
        <v>5513977</v>
      </c>
      <c r="H19" s="100">
        <f t="shared" si="3"/>
        <v>7218783</v>
      </c>
      <c r="I19" s="100">
        <f t="shared" si="3"/>
        <v>3699831</v>
      </c>
      <c r="J19" s="100">
        <f t="shared" si="3"/>
        <v>16432591</v>
      </c>
      <c r="K19" s="100">
        <f t="shared" si="3"/>
        <v>12664194</v>
      </c>
      <c r="L19" s="100">
        <f t="shared" si="3"/>
        <v>0</v>
      </c>
      <c r="M19" s="100">
        <f t="shared" si="3"/>
        <v>52137</v>
      </c>
      <c r="N19" s="100">
        <f t="shared" si="3"/>
        <v>12716331</v>
      </c>
      <c r="O19" s="100">
        <f t="shared" si="3"/>
        <v>940787</v>
      </c>
      <c r="P19" s="100">
        <f t="shared" si="3"/>
        <v>77066</v>
      </c>
      <c r="Q19" s="100">
        <f t="shared" si="3"/>
        <v>1426503</v>
      </c>
      <c r="R19" s="100">
        <f t="shared" si="3"/>
        <v>2444356</v>
      </c>
      <c r="S19" s="100">
        <f t="shared" si="3"/>
        <v>1595827</v>
      </c>
      <c r="T19" s="100">
        <f t="shared" si="3"/>
        <v>106209</v>
      </c>
      <c r="U19" s="100">
        <f t="shared" si="3"/>
        <v>142275</v>
      </c>
      <c r="V19" s="100">
        <f t="shared" si="3"/>
        <v>1844311</v>
      </c>
      <c r="W19" s="100">
        <f t="shared" si="3"/>
        <v>33437589</v>
      </c>
      <c r="X19" s="100">
        <f t="shared" si="3"/>
        <v>63522000</v>
      </c>
      <c r="Y19" s="100">
        <f t="shared" si="3"/>
        <v>-30084411</v>
      </c>
      <c r="Z19" s="137">
        <f>+IF(X19&lt;&gt;0,+(Y19/X19)*100,0)</f>
        <v>-47.360616794181546</v>
      </c>
      <c r="AA19" s="153">
        <f>SUM(AA20:AA23)</f>
        <v>63522000</v>
      </c>
    </row>
    <row r="20" spans="1:27" ht="13.5">
      <c r="A20" s="138" t="s">
        <v>89</v>
      </c>
      <c r="B20" s="136"/>
      <c r="C20" s="155">
        <v>32109618</v>
      </c>
      <c r="D20" s="155"/>
      <c r="E20" s="156">
        <v>63434000</v>
      </c>
      <c r="F20" s="60">
        <v>63522000</v>
      </c>
      <c r="G20" s="60">
        <v>5513977</v>
      </c>
      <c r="H20" s="60">
        <v>6914253</v>
      </c>
      <c r="I20" s="60">
        <v>3699831</v>
      </c>
      <c r="J20" s="60">
        <v>16128061</v>
      </c>
      <c r="K20" s="60">
        <v>12664194</v>
      </c>
      <c r="L20" s="60"/>
      <c r="M20" s="60">
        <v>52137</v>
      </c>
      <c r="N20" s="60">
        <v>12716331</v>
      </c>
      <c r="O20" s="60">
        <v>940787</v>
      </c>
      <c r="P20" s="60">
        <v>77066</v>
      </c>
      <c r="Q20" s="60">
        <v>1426503</v>
      </c>
      <c r="R20" s="60">
        <v>2444356</v>
      </c>
      <c r="S20" s="60">
        <v>1595827</v>
      </c>
      <c r="T20" s="60">
        <v>106209</v>
      </c>
      <c r="U20" s="60">
        <v>138004</v>
      </c>
      <c r="V20" s="60">
        <v>1840040</v>
      </c>
      <c r="W20" s="60">
        <v>33128788</v>
      </c>
      <c r="X20" s="60">
        <v>63522000</v>
      </c>
      <c r="Y20" s="60">
        <v>-30393212</v>
      </c>
      <c r="Z20" s="140">
        <v>-47.85</v>
      </c>
      <c r="AA20" s="155">
        <v>63522000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>
        <v>4679556</v>
      </c>
      <c r="D22" s="157"/>
      <c r="E22" s="158"/>
      <c r="F22" s="159"/>
      <c r="G22" s="159"/>
      <c r="H22" s="159">
        <v>304530</v>
      </c>
      <c r="I22" s="159"/>
      <c r="J22" s="159">
        <v>304530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>
        <v>4271</v>
      </c>
      <c r="V22" s="159">
        <v>4271</v>
      </c>
      <c r="W22" s="159">
        <v>308801</v>
      </c>
      <c r="X22" s="159"/>
      <c r="Y22" s="159">
        <v>308801</v>
      </c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>
        <v>4687500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>
        <v>70</v>
      </c>
      <c r="V24" s="100">
        <v>70</v>
      </c>
      <c r="W24" s="100">
        <v>70</v>
      </c>
      <c r="X24" s="100"/>
      <c r="Y24" s="100">
        <v>70</v>
      </c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168503569</v>
      </c>
      <c r="D25" s="168">
        <f>+D5+D9+D15+D19+D24</f>
        <v>0</v>
      </c>
      <c r="E25" s="169">
        <f t="shared" si="4"/>
        <v>207935500</v>
      </c>
      <c r="F25" s="73">
        <f t="shared" si="4"/>
        <v>205657000</v>
      </c>
      <c r="G25" s="73">
        <f t="shared" si="4"/>
        <v>6550959</v>
      </c>
      <c r="H25" s="73">
        <f t="shared" si="4"/>
        <v>13924182</v>
      </c>
      <c r="I25" s="73">
        <f t="shared" si="4"/>
        <v>7476552</v>
      </c>
      <c r="J25" s="73">
        <f t="shared" si="4"/>
        <v>27951693</v>
      </c>
      <c r="K25" s="73">
        <f t="shared" si="4"/>
        <v>17498613</v>
      </c>
      <c r="L25" s="73">
        <f t="shared" si="4"/>
        <v>1868243</v>
      </c>
      <c r="M25" s="73">
        <f t="shared" si="4"/>
        <v>308365</v>
      </c>
      <c r="N25" s="73">
        <f t="shared" si="4"/>
        <v>19675221</v>
      </c>
      <c r="O25" s="73">
        <f t="shared" si="4"/>
        <v>3553502</v>
      </c>
      <c r="P25" s="73">
        <f t="shared" si="4"/>
        <v>2720681</v>
      </c>
      <c r="Q25" s="73">
        <f t="shared" si="4"/>
        <v>3750882</v>
      </c>
      <c r="R25" s="73">
        <f t="shared" si="4"/>
        <v>10025065</v>
      </c>
      <c r="S25" s="73">
        <f t="shared" si="4"/>
        <v>1980220</v>
      </c>
      <c r="T25" s="73">
        <f t="shared" si="4"/>
        <v>865322</v>
      </c>
      <c r="U25" s="73">
        <f t="shared" si="4"/>
        <v>570074</v>
      </c>
      <c r="V25" s="73">
        <f t="shared" si="4"/>
        <v>3415616</v>
      </c>
      <c r="W25" s="73">
        <f t="shared" si="4"/>
        <v>61067595</v>
      </c>
      <c r="X25" s="73">
        <f t="shared" si="4"/>
        <v>205657000</v>
      </c>
      <c r="Y25" s="73">
        <f t="shared" si="4"/>
        <v>-144589405</v>
      </c>
      <c r="Z25" s="170">
        <f>+IF(X25&lt;&gt;0,+(Y25/X25)*100,0)</f>
        <v>-70.30609461384732</v>
      </c>
      <c r="AA25" s="168">
        <f>+AA5+AA9+AA15+AA19+AA24</f>
        <v>205657000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58303501</v>
      </c>
      <c r="D28" s="153">
        <f>SUM(D29:D31)</f>
        <v>0</v>
      </c>
      <c r="E28" s="154">
        <f t="shared" si="5"/>
        <v>52582281</v>
      </c>
      <c r="F28" s="100">
        <f t="shared" si="5"/>
        <v>80948000</v>
      </c>
      <c r="G28" s="100">
        <f t="shared" si="5"/>
        <v>440163</v>
      </c>
      <c r="H28" s="100">
        <f t="shared" si="5"/>
        <v>4155862</v>
      </c>
      <c r="I28" s="100">
        <f t="shared" si="5"/>
        <v>6537525</v>
      </c>
      <c r="J28" s="100">
        <f t="shared" si="5"/>
        <v>11133550</v>
      </c>
      <c r="K28" s="100">
        <f t="shared" si="5"/>
        <v>38865652</v>
      </c>
      <c r="L28" s="100">
        <f t="shared" si="5"/>
        <v>444454</v>
      </c>
      <c r="M28" s="100">
        <f t="shared" si="5"/>
        <v>401300</v>
      </c>
      <c r="N28" s="100">
        <f t="shared" si="5"/>
        <v>39711406</v>
      </c>
      <c r="O28" s="100">
        <f t="shared" si="5"/>
        <v>733820</v>
      </c>
      <c r="P28" s="100">
        <f t="shared" si="5"/>
        <v>239114</v>
      </c>
      <c r="Q28" s="100">
        <f t="shared" si="5"/>
        <v>319743</v>
      </c>
      <c r="R28" s="100">
        <f t="shared" si="5"/>
        <v>1292677</v>
      </c>
      <c r="S28" s="100">
        <f t="shared" si="5"/>
        <v>-40677</v>
      </c>
      <c r="T28" s="100">
        <f t="shared" si="5"/>
        <v>1376593</v>
      </c>
      <c r="U28" s="100">
        <f t="shared" si="5"/>
        <v>1038670</v>
      </c>
      <c r="V28" s="100">
        <f t="shared" si="5"/>
        <v>2374586</v>
      </c>
      <c r="W28" s="100">
        <f t="shared" si="5"/>
        <v>54512219</v>
      </c>
      <c r="X28" s="100">
        <f t="shared" si="5"/>
        <v>80948000</v>
      </c>
      <c r="Y28" s="100">
        <f t="shared" si="5"/>
        <v>-26435781</v>
      </c>
      <c r="Z28" s="137">
        <f>+IF(X28&lt;&gt;0,+(Y28/X28)*100,0)</f>
        <v>-32.65773212432673</v>
      </c>
      <c r="AA28" s="153">
        <f>SUM(AA29:AA31)</f>
        <v>80948000</v>
      </c>
    </row>
    <row r="29" spans="1:27" ht="13.5">
      <c r="A29" s="138" t="s">
        <v>75</v>
      </c>
      <c r="B29" s="136"/>
      <c r="C29" s="155">
        <v>39722675</v>
      </c>
      <c r="D29" s="155"/>
      <c r="E29" s="156">
        <v>19950215</v>
      </c>
      <c r="F29" s="60">
        <v>8060000</v>
      </c>
      <c r="G29" s="60">
        <v>63960</v>
      </c>
      <c r="H29" s="60">
        <v>1376132</v>
      </c>
      <c r="I29" s="60">
        <v>2100483</v>
      </c>
      <c r="J29" s="60">
        <v>3540575</v>
      </c>
      <c r="K29" s="60">
        <v>35216601</v>
      </c>
      <c r="L29" s="60">
        <v>28383</v>
      </c>
      <c r="M29" s="60"/>
      <c r="N29" s="60">
        <v>35244984</v>
      </c>
      <c r="O29" s="60">
        <v>58831</v>
      </c>
      <c r="P29" s="60">
        <v>16457</v>
      </c>
      <c r="Q29" s="60">
        <v>9475</v>
      </c>
      <c r="R29" s="60">
        <v>84763</v>
      </c>
      <c r="S29" s="60">
        <v>34222</v>
      </c>
      <c r="T29" s="60">
        <v>1054166</v>
      </c>
      <c r="U29" s="60">
        <v>63233</v>
      </c>
      <c r="V29" s="60">
        <v>1151621</v>
      </c>
      <c r="W29" s="60">
        <v>40021943</v>
      </c>
      <c r="X29" s="60">
        <v>8060000</v>
      </c>
      <c r="Y29" s="60">
        <v>31961943</v>
      </c>
      <c r="Z29" s="140">
        <v>396.55</v>
      </c>
      <c r="AA29" s="155">
        <v>8060000</v>
      </c>
    </row>
    <row r="30" spans="1:27" ht="13.5">
      <c r="A30" s="138" t="s">
        <v>76</v>
      </c>
      <c r="B30" s="136"/>
      <c r="C30" s="157">
        <v>18580826</v>
      </c>
      <c r="D30" s="157"/>
      <c r="E30" s="158">
        <v>20117066</v>
      </c>
      <c r="F30" s="159">
        <v>300000</v>
      </c>
      <c r="G30" s="159">
        <v>338381</v>
      </c>
      <c r="H30" s="159">
        <v>1488829</v>
      </c>
      <c r="I30" s="159">
        <v>2415529</v>
      </c>
      <c r="J30" s="159">
        <v>4242739</v>
      </c>
      <c r="K30" s="159">
        <v>2618208</v>
      </c>
      <c r="L30" s="159">
        <v>191572</v>
      </c>
      <c r="M30" s="159">
        <v>391004</v>
      </c>
      <c r="N30" s="159">
        <v>3200784</v>
      </c>
      <c r="O30" s="159">
        <v>611829</v>
      </c>
      <c r="P30" s="159">
        <v>134072</v>
      </c>
      <c r="Q30" s="159">
        <v>102920</v>
      </c>
      <c r="R30" s="159">
        <v>848821</v>
      </c>
      <c r="S30" s="159">
        <v>-128017</v>
      </c>
      <c r="T30" s="159">
        <v>100024</v>
      </c>
      <c r="U30" s="159">
        <v>97566</v>
      </c>
      <c r="V30" s="159">
        <v>69573</v>
      </c>
      <c r="W30" s="159">
        <v>8361917</v>
      </c>
      <c r="X30" s="159">
        <v>300000</v>
      </c>
      <c r="Y30" s="159">
        <v>8061917</v>
      </c>
      <c r="Z30" s="141">
        <v>2687.31</v>
      </c>
      <c r="AA30" s="157">
        <v>300000</v>
      </c>
    </row>
    <row r="31" spans="1:27" ht="13.5">
      <c r="A31" s="138" t="s">
        <v>77</v>
      </c>
      <c r="B31" s="136"/>
      <c r="C31" s="155"/>
      <c r="D31" s="155"/>
      <c r="E31" s="156">
        <v>12515000</v>
      </c>
      <c r="F31" s="60">
        <v>72588000</v>
      </c>
      <c r="G31" s="60">
        <v>37822</v>
      </c>
      <c r="H31" s="60">
        <v>1290901</v>
      </c>
      <c r="I31" s="60">
        <v>2021513</v>
      </c>
      <c r="J31" s="60">
        <v>3350236</v>
      </c>
      <c r="K31" s="60">
        <v>1030843</v>
      </c>
      <c r="L31" s="60">
        <v>224499</v>
      </c>
      <c r="M31" s="60">
        <v>10296</v>
      </c>
      <c r="N31" s="60">
        <v>1265638</v>
      </c>
      <c r="O31" s="60">
        <v>63160</v>
      </c>
      <c r="P31" s="60">
        <v>88585</v>
      </c>
      <c r="Q31" s="60">
        <v>207348</v>
      </c>
      <c r="R31" s="60">
        <v>359093</v>
      </c>
      <c r="S31" s="60">
        <v>53118</v>
      </c>
      <c r="T31" s="60">
        <v>222403</v>
      </c>
      <c r="U31" s="60">
        <v>877871</v>
      </c>
      <c r="V31" s="60">
        <v>1153392</v>
      </c>
      <c r="W31" s="60">
        <v>6128359</v>
      </c>
      <c r="X31" s="60">
        <v>72588000</v>
      </c>
      <c r="Y31" s="60">
        <v>-66459641</v>
      </c>
      <c r="Z31" s="140">
        <v>-91.56</v>
      </c>
      <c r="AA31" s="155">
        <v>72588000</v>
      </c>
    </row>
    <row r="32" spans="1:27" ht="13.5">
      <c r="A32" s="135" t="s">
        <v>78</v>
      </c>
      <c r="B32" s="136"/>
      <c r="C32" s="153">
        <f aca="true" t="shared" si="6" ref="C32:Y32">SUM(C33:C37)</f>
        <v>26416644</v>
      </c>
      <c r="D32" s="153">
        <f>SUM(D33:D37)</f>
        <v>0</v>
      </c>
      <c r="E32" s="154">
        <f t="shared" si="6"/>
        <v>28875210</v>
      </c>
      <c r="F32" s="100">
        <f t="shared" si="6"/>
        <v>4611000</v>
      </c>
      <c r="G32" s="100">
        <f t="shared" si="6"/>
        <v>456985</v>
      </c>
      <c r="H32" s="100">
        <f t="shared" si="6"/>
        <v>2787774</v>
      </c>
      <c r="I32" s="100">
        <f t="shared" si="6"/>
        <v>5067371</v>
      </c>
      <c r="J32" s="100">
        <f t="shared" si="6"/>
        <v>8312130</v>
      </c>
      <c r="K32" s="100">
        <f t="shared" si="6"/>
        <v>4361460</v>
      </c>
      <c r="L32" s="100">
        <f t="shared" si="6"/>
        <v>971178</v>
      </c>
      <c r="M32" s="100">
        <f t="shared" si="6"/>
        <v>658962</v>
      </c>
      <c r="N32" s="100">
        <f t="shared" si="6"/>
        <v>5991600</v>
      </c>
      <c r="O32" s="100">
        <f t="shared" si="6"/>
        <v>555075</v>
      </c>
      <c r="P32" s="100">
        <f t="shared" si="6"/>
        <v>531368</v>
      </c>
      <c r="Q32" s="100">
        <f t="shared" si="6"/>
        <v>874811</v>
      </c>
      <c r="R32" s="100">
        <f t="shared" si="6"/>
        <v>1961254</v>
      </c>
      <c r="S32" s="100">
        <f t="shared" si="6"/>
        <v>628630</v>
      </c>
      <c r="T32" s="100">
        <f t="shared" si="6"/>
        <v>872354</v>
      </c>
      <c r="U32" s="100">
        <f t="shared" si="6"/>
        <v>509342</v>
      </c>
      <c r="V32" s="100">
        <f t="shared" si="6"/>
        <v>2010326</v>
      </c>
      <c r="W32" s="100">
        <f t="shared" si="6"/>
        <v>18275310</v>
      </c>
      <c r="X32" s="100">
        <f t="shared" si="6"/>
        <v>4611000</v>
      </c>
      <c r="Y32" s="100">
        <f t="shared" si="6"/>
        <v>13664310</v>
      </c>
      <c r="Z32" s="137">
        <f>+IF(X32&lt;&gt;0,+(Y32/X32)*100,0)</f>
        <v>296.34157449577094</v>
      </c>
      <c r="AA32" s="153">
        <f>SUM(AA33:AA37)</f>
        <v>4611000</v>
      </c>
    </row>
    <row r="33" spans="1:27" ht="13.5">
      <c r="A33" s="138" t="s">
        <v>79</v>
      </c>
      <c r="B33" s="136"/>
      <c r="C33" s="155">
        <v>7349026</v>
      </c>
      <c r="D33" s="155"/>
      <c r="E33" s="156">
        <v>10307504</v>
      </c>
      <c r="F33" s="60"/>
      <c r="G33" s="60">
        <v>9128</v>
      </c>
      <c r="H33" s="60">
        <v>851360</v>
      </c>
      <c r="I33" s="60">
        <v>1029904</v>
      </c>
      <c r="J33" s="60">
        <v>1890392</v>
      </c>
      <c r="K33" s="60">
        <v>1473141</v>
      </c>
      <c r="L33" s="60">
        <v>607866</v>
      </c>
      <c r="M33" s="60">
        <v>180800</v>
      </c>
      <c r="N33" s="60">
        <v>2261807</v>
      </c>
      <c r="O33" s="60">
        <v>109823</v>
      </c>
      <c r="P33" s="60">
        <v>86116</v>
      </c>
      <c r="Q33" s="60">
        <v>279848</v>
      </c>
      <c r="R33" s="60">
        <v>475787</v>
      </c>
      <c r="S33" s="60">
        <v>186213</v>
      </c>
      <c r="T33" s="60">
        <v>392582</v>
      </c>
      <c r="U33" s="60">
        <v>482712</v>
      </c>
      <c r="V33" s="60">
        <v>1061507</v>
      </c>
      <c r="W33" s="60">
        <v>5689493</v>
      </c>
      <c r="X33" s="60"/>
      <c r="Y33" s="60">
        <v>5689493</v>
      </c>
      <c r="Z33" s="140">
        <v>0</v>
      </c>
      <c r="AA33" s="155"/>
    </row>
    <row r="34" spans="1:27" ht="13.5">
      <c r="A34" s="138" t="s">
        <v>80</v>
      </c>
      <c r="B34" s="136"/>
      <c r="C34" s="155">
        <v>3941033</v>
      </c>
      <c r="D34" s="155"/>
      <c r="E34" s="156"/>
      <c r="F34" s="60"/>
      <c r="G34" s="60"/>
      <c r="H34" s="60">
        <v>65534</v>
      </c>
      <c r="I34" s="60">
        <v>847677</v>
      </c>
      <c r="J34" s="60">
        <v>913211</v>
      </c>
      <c r="K34" s="60"/>
      <c r="L34" s="60">
        <v>363312</v>
      </c>
      <c r="M34" s="60"/>
      <c r="N34" s="60">
        <v>363312</v>
      </c>
      <c r="O34" s="60"/>
      <c r="P34" s="60"/>
      <c r="Q34" s="60"/>
      <c r="R34" s="60"/>
      <c r="S34" s="60"/>
      <c r="T34" s="60"/>
      <c r="U34" s="60">
        <v>26630</v>
      </c>
      <c r="V34" s="60">
        <v>26630</v>
      </c>
      <c r="W34" s="60">
        <v>1303153</v>
      </c>
      <c r="X34" s="60"/>
      <c r="Y34" s="60">
        <v>1303153</v>
      </c>
      <c r="Z34" s="140">
        <v>0</v>
      </c>
      <c r="AA34" s="155"/>
    </row>
    <row r="35" spans="1:27" ht="13.5">
      <c r="A35" s="138" t="s">
        <v>81</v>
      </c>
      <c r="B35" s="136"/>
      <c r="C35" s="155">
        <v>15126585</v>
      </c>
      <c r="D35" s="155"/>
      <c r="E35" s="156">
        <v>18567706</v>
      </c>
      <c r="F35" s="60">
        <v>4611000</v>
      </c>
      <c r="G35" s="60">
        <v>447857</v>
      </c>
      <c r="H35" s="60">
        <v>1870880</v>
      </c>
      <c r="I35" s="60">
        <v>3189790</v>
      </c>
      <c r="J35" s="60">
        <v>5508527</v>
      </c>
      <c r="K35" s="60">
        <v>2888319</v>
      </c>
      <c r="L35" s="60"/>
      <c r="M35" s="60">
        <v>478162</v>
      </c>
      <c r="N35" s="60">
        <v>3366481</v>
      </c>
      <c r="O35" s="60">
        <v>445252</v>
      </c>
      <c r="P35" s="60">
        <v>445252</v>
      </c>
      <c r="Q35" s="60">
        <v>594963</v>
      </c>
      <c r="R35" s="60">
        <v>1485467</v>
      </c>
      <c r="S35" s="60">
        <v>442417</v>
      </c>
      <c r="T35" s="60">
        <v>479772</v>
      </c>
      <c r="U35" s="60"/>
      <c r="V35" s="60">
        <v>922189</v>
      </c>
      <c r="W35" s="60">
        <v>11282664</v>
      </c>
      <c r="X35" s="60">
        <v>4611000</v>
      </c>
      <c r="Y35" s="60">
        <v>6671664</v>
      </c>
      <c r="Z35" s="140">
        <v>144.69</v>
      </c>
      <c r="AA35" s="155">
        <v>4611000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71343144</v>
      </c>
      <c r="D38" s="153">
        <f>SUM(D39:D41)</f>
        <v>0</v>
      </c>
      <c r="E38" s="154">
        <f t="shared" si="7"/>
        <v>47614279</v>
      </c>
      <c r="F38" s="100">
        <f t="shared" si="7"/>
        <v>74306000</v>
      </c>
      <c r="G38" s="100">
        <f t="shared" si="7"/>
        <v>0</v>
      </c>
      <c r="H38" s="100">
        <f t="shared" si="7"/>
        <v>2097177</v>
      </c>
      <c r="I38" s="100">
        <f t="shared" si="7"/>
        <v>2008703</v>
      </c>
      <c r="J38" s="100">
        <f t="shared" si="7"/>
        <v>4105880</v>
      </c>
      <c r="K38" s="100">
        <f t="shared" si="7"/>
        <v>1410500</v>
      </c>
      <c r="L38" s="100">
        <f t="shared" si="7"/>
        <v>562831</v>
      </c>
      <c r="M38" s="100">
        <f t="shared" si="7"/>
        <v>0</v>
      </c>
      <c r="N38" s="100">
        <f t="shared" si="7"/>
        <v>1973331</v>
      </c>
      <c r="O38" s="100">
        <f t="shared" si="7"/>
        <v>554999</v>
      </c>
      <c r="P38" s="100">
        <f t="shared" si="7"/>
        <v>83848</v>
      </c>
      <c r="Q38" s="100">
        <f t="shared" si="7"/>
        <v>259362</v>
      </c>
      <c r="R38" s="100">
        <f t="shared" si="7"/>
        <v>898209</v>
      </c>
      <c r="S38" s="100">
        <f t="shared" si="7"/>
        <v>607445</v>
      </c>
      <c r="T38" s="100">
        <f t="shared" si="7"/>
        <v>917110</v>
      </c>
      <c r="U38" s="100">
        <f t="shared" si="7"/>
        <v>104521</v>
      </c>
      <c r="V38" s="100">
        <f t="shared" si="7"/>
        <v>1629076</v>
      </c>
      <c r="W38" s="100">
        <f t="shared" si="7"/>
        <v>8606496</v>
      </c>
      <c r="X38" s="100">
        <f t="shared" si="7"/>
        <v>74306000</v>
      </c>
      <c r="Y38" s="100">
        <f t="shared" si="7"/>
        <v>-65699504</v>
      </c>
      <c r="Z38" s="137">
        <f>+IF(X38&lt;&gt;0,+(Y38/X38)*100,0)</f>
        <v>-88.41749522245848</v>
      </c>
      <c r="AA38" s="153">
        <f>SUM(AA39:AA41)</f>
        <v>74306000</v>
      </c>
    </row>
    <row r="39" spans="1:27" ht="13.5">
      <c r="A39" s="138" t="s">
        <v>85</v>
      </c>
      <c r="B39" s="136"/>
      <c r="C39" s="155">
        <v>3654578</v>
      </c>
      <c r="D39" s="155"/>
      <c r="E39" s="156">
        <v>2514050</v>
      </c>
      <c r="F39" s="60"/>
      <c r="G39" s="60"/>
      <c r="H39" s="60">
        <v>226714</v>
      </c>
      <c r="I39" s="60"/>
      <c r="J39" s="60">
        <v>226714</v>
      </c>
      <c r="K39" s="60">
        <v>17156</v>
      </c>
      <c r="L39" s="60">
        <v>2670</v>
      </c>
      <c r="M39" s="60"/>
      <c r="N39" s="60">
        <v>19826</v>
      </c>
      <c r="O39" s="60"/>
      <c r="P39" s="60">
        <v>7752</v>
      </c>
      <c r="Q39" s="60"/>
      <c r="R39" s="60">
        <v>7752</v>
      </c>
      <c r="S39" s="60">
        <v>17010</v>
      </c>
      <c r="T39" s="60"/>
      <c r="U39" s="60">
        <v>28262</v>
      </c>
      <c r="V39" s="60">
        <v>45272</v>
      </c>
      <c r="W39" s="60">
        <v>299564</v>
      </c>
      <c r="X39" s="60"/>
      <c r="Y39" s="60">
        <v>299564</v>
      </c>
      <c r="Z39" s="140">
        <v>0</v>
      </c>
      <c r="AA39" s="155"/>
    </row>
    <row r="40" spans="1:27" ht="13.5">
      <c r="A40" s="138" t="s">
        <v>86</v>
      </c>
      <c r="B40" s="136"/>
      <c r="C40" s="155">
        <v>67168077</v>
      </c>
      <c r="D40" s="155"/>
      <c r="E40" s="156">
        <v>45100229</v>
      </c>
      <c r="F40" s="60">
        <v>74306000</v>
      </c>
      <c r="G40" s="60"/>
      <c r="H40" s="60">
        <v>1870463</v>
      </c>
      <c r="I40" s="60">
        <v>2008703</v>
      </c>
      <c r="J40" s="60">
        <v>3879166</v>
      </c>
      <c r="K40" s="60">
        <v>1393344</v>
      </c>
      <c r="L40" s="60">
        <v>560161</v>
      </c>
      <c r="M40" s="60"/>
      <c r="N40" s="60">
        <v>1953505</v>
      </c>
      <c r="O40" s="60">
        <v>554999</v>
      </c>
      <c r="P40" s="60">
        <v>76096</v>
      </c>
      <c r="Q40" s="60">
        <v>259362</v>
      </c>
      <c r="R40" s="60">
        <v>890457</v>
      </c>
      <c r="S40" s="60">
        <v>590435</v>
      </c>
      <c r="T40" s="60">
        <v>917110</v>
      </c>
      <c r="U40" s="60">
        <v>76259</v>
      </c>
      <c r="V40" s="60">
        <v>1583804</v>
      </c>
      <c r="W40" s="60">
        <v>8306932</v>
      </c>
      <c r="X40" s="60">
        <v>74306000</v>
      </c>
      <c r="Y40" s="60">
        <v>-65999068</v>
      </c>
      <c r="Z40" s="140">
        <v>-88.82</v>
      </c>
      <c r="AA40" s="155">
        <v>74306000</v>
      </c>
    </row>
    <row r="41" spans="1:27" ht="13.5">
      <c r="A41" s="138" t="s">
        <v>87</v>
      </c>
      <c r="B41" s="136"/>
      <c r="C41" s="155">
        <v>520489</v>
      </c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72488517</v>
      </c>
      <c r="D42" s="153">
        <f>SUM(D43:D46)</f>
        <v>0</v>
      </c>
      <c r="E42" s="154">
        <f t="shared" si="8"/>
        <v>76548459</v>
      </c>
      <c r="F42" s="100">
        <f t="shared" si="8"/>
        <v>45940000</v>
      </c>
      <c r="G42" s="100">
        <f t="shared" si="8"/>
        <v>6369746</v>
      </c>
      <c r="H42" s="100">
        <f t="shared" si="8"/>
        <v>11042148</v>
      </c>
      <c r="I42" s="100">
        <f t="shared" si="8"/>
        <v>20538967</v>
      </c>
      <c r="J42" s="100">
        <f t="shared" si="8"/>
        <v>37950861</v>
      </c>
      <c r="K42" s="100">
        <f t="shared" si="8"/>
        <v>1770673</v>
      </c>
      <c r="L42" s="100">
        <f t="shared" si="8"/>
        <v>10766795</v>
      </c>
      <c r="M42" s="100">
        <f t="shared" si="8"/>
        <v>4840054</v>
      </c>
      <c r="N42" s="100">
        <f t="shared" si="8"/>
        <v>17377522</v>
      </c>
      <c r="O42" s="100">
        <f t="shared" si="8"/>
        <v>5624995</v>
      </c>
      <c r="P42" s="100">
        <f t="shared" si="8"/>
        <v>838872</v>
      </c>
      <c r="Q42" s="100">
        <f t="shared" si="8"/>
        <v>5635172</v>
      </c>
      <c r="R42" s="100">
        <f t="shared" si="8"/>
        <v>12099039</v>
      </c>
      <c r="S42" s="100">
        <f t="shared" si="8"/>
        <v>1249293</v>
      </c>
      <c r="T42" s="100">
        <f t="shared" si="8"/>
        <v>33117</v>
      </c>
      <c r="U42" s="100">
        <f t="shared" si="8"/>
        <v>35028</v>
      </c>
      <c r="V42" s="100">
        <f t="shared" si="8"/>
        <v>1317438</v>
      </c>
      <c r="W42" s="100">
        <f t="shared" si="8"/>
        <v>68744860</v>
      </c>
      <c r="X42" s="100">
        <f t="shared" si="8"/>
        <v>45940000</v>
      </c>
      <c r="Y42" s="100">
        <f t="shared" si="8"/>
        <v>22804860</v>
      </c>
      <c r="Z42" s="137">
        <f>+IF(X42&lt;&gt;0,+(Y42/X42)*100,0)</f>
        <v>49.640531127557686</v>
      </c>
      <c r="AA42" s="153">
        <f>SUM(AA43:AA46)</f>
        <v>45940000</v>
      </c>
    </row>
    <row r="43" spans="1:27" ht="13.5">
      <c r="A43" s="138" t="s">
        <v>89</v>
      </c>
      <c r="B43" s="136"/>
      <c r="C43" s="155">
        <v>65184837</v>
      </c>
      <c r="D43" s="155"/>
      <c r="E43" s="156">
        <v>66910054</v>
      </c>
      <c r="F43" s="60">
        <v>45940000</v>
      </c>
      <c r="G43" s="60">
        <v>6369746</v>
      </c>
      <c r="H43" s="60">
        <v>10245130</v>
      </c>
      <c r="I43" s="60">
        <v>19645998</v>
      </c>
      <c r="J43" s="60">
        <v>36260874</v>
      </c>
      <c r="K43" s="60">
        <v>1748976</v>
      </c>
      <c r="L43" s="60">
        <v>10766795</v>
      </c>
      <c r="M43" s="60">
        <v>4840054</v>
      </c>
      <c r="N43" s="60">
        <v>17355825</v>
      </c>
      <c r="O43" s="60">
        <v>5624995</v>
      </c>
      <c r="P43" s="60">
        <v>838872</v>
      </c>
      <c r="Q43" s="60">
        <v>5635172</v>
      </c>
      <c r="R43" s="60">
        <v>12099039</v>
      </c>
      <c r="S43" s="60">
        <v>1249293</v>
      </c>
      <c r="T43" s="60">
        <v>33117</v>
      </c>
      <c r="U43" s="60">
        <v>12253</v>
      </c>
      <c r="V43" s="60">
        <v>1294663</v>
      </c>
      <c r="W43" s="60">
        <v>67010401</v>
      </c>
      <c r="X43" s="60">
        <v>45940000</v>
      </c>
      <c r="Y43" s="60">
        <v>21070401</v>
      </c>
      <c r="Z43" s="140">
        <v>45.87</v>
      </c>
      <c r="AA43" s="155">
        <v>45940000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>
        <v>7303680</v>
      </c>
      <c r="D45" s="157"/>
      <c r="E45" s="158"/>
      <c r="F45" s="159"/>
      <c r="G45" s="159"/>
      <c r="H45" s="159">
        <v>797018</v>
      </c>
      <c r="I45" s="159"/>
      <c r="J45" s="159">
        <v>797018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>
        <v>22775</v>
      </c>
      <c r="V45" s="159">
        <v>22775</v>
      </c>
      <c r="W45" s="159">
        <v>819793</v>
      </c>
      <c r="X45" s="159"/>
      <c r="Y45" s="159">
        <v>819793</v>
      </c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>
        <v>9638405</v>
      </c>
      <c r="F46" s="60"/>
      <c r="G46" s="60"/>
      <c r="H46" s="60"/>
      <c r="I46" s="60">
        <v>892969</v>
      </c>
      <c r="J46" s="60">
        <v>892969</v>
      </c>
      <c r="K46" s="60">
        <v>21697</v>
      </c>
      <c r="L46" s="60"/>
      <c r="M46" s="60"/>
      <c r="N46" s="60">
        <v>21697</v>
      </c>
      <c r="O46" s="60"/>
      <c r="P46" s="60"/>
      <c r="Q46" s="60"/>
      <c r="R46" s="60"/>
      <c r="S46" s="60"/>
      <c r="T46" s="60"/>
      <c r="U46" s="60"/>
      <c r="V46" s="60"/>
      <c r="W46" s="60">
        <v>914666</v>
      </c>
      <c r="X46" s="60"/>
      <c r="Y46" s="60">
        <v>914666</v>
      </c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>
        <v>1119000</v>
      </c>
      <c r="F47" s="100"/>
      <c r="G47" s="100"/>
      <c r="H47" s="100">
        <v>128864</v>
      </c>
      <c r="I47" s="100">
        <v>197433</v>
      </c>
      <c r="J47" s="100">
        <v>326297</v>
      </c>
      <c r="K47" s="100">
        <v>85398</v>
      </c>
      <c r="L47" s="100">
        <v>19083</v>
      </c>
      <c r="M47" s="100"/>
      <c r="N47" s="100">
        <v>104481</v>
      </c>
      <c r="O47" s="100"/>
      <c r="P47" s="100"/>
      <c r="Q47" s="100"/>
      <c r="R47" s="100"/>
      <c r="S47" s="100"/>
      <c r="T47" s="100"/>
      <c r="U47" s="100">
        <v>4561</v>
      </c>
      <c r="V47" s="100">
        <v>4561</v>
      </c>
      <c r="W47" s="100">
        <v>435339</v>
      </c>
      <c r="X47" s="100"/>
      <c r="Y47" s="100">
        <v>435339</v>
      </c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228551806</v>
      </c>
      <c r="D48" s="168">
        <f>+D28+D32+D38+D42+D47</f>
        <v>0</v>
      </c>
      <c r="E48" s="169">
        <f t="shared" si="9"/>
        <v>206739229</v>
      </c>
      <c r="F48" s="73">
        <f t="shared" si="9"/>
        <v>205805000</v>
      </c>
      <c r="G48" s="73">
        <f t="shared" si="9"/>
        <v>7266894</v>
      </c>
      <c r="H48" s="73">
        <f t="shared" si="9"/>
        <v>20211825</v>
      </c>
      <c r="I48" s="73">
        <f t="shared" si="9"/>
        <v>34349999</v>
      </c>
      <c r="J48" s="73">
        <f t="shared" si="9"/>
        <v>61828718</v>
      </c>
      <c r="K48" s="73">
        <f t="shared" si="9"/>
        <v>46493683</v>
      </c>
      <c r="L48" s="73">
        <f t="shared" si="9"/>
        <v>12764341</v>
      </c>
      <c r="M48" s="73">
        <f t="shared" si="9"/>
        <v>5900316</v>
      </c>
      <c r="N48" s="73">
        <f t="shared" si="9"/>
        <v>65158340</v>
      </c>
      <c r="O48" s="73">
        <f t="shared" si="9"/>
        <v>7468889</v>
      </c>
      <c r="P48" s="73">
        <f t="shared" si="9"/>
        <v>1693202</v>
      </c>
      <c r="Q48" s="73">
        <f t="shared" si="9"/>
        <v>7089088</v>
      </c>
      <c r="R48" s="73">
        <f t="shared" si="9"/>
        <v>16251179</v>
      </c>
      <c r="S48" s="73">
        <f t="shared" si="9"/>
        <v>2444691</v>
      </c>
      <c r="T48" s="73">
        <f t="shared" si="9"/>
        <v>3199174</v>
      </c>
      <c r="U48" s="73">
        <f t="shared" si="9"/>
        <v>1692122</v>
      </c>
      <c r="V48" s="73">
        <f t="shared" si="9"/>
        <v>7335987</v>
      </c>
      <c r="W48" s="73">
        <f t="shared" si="9"/>
        <v>150574224</v>
      </c>
      <c r="X48" s="73">
        <f t="shared" si="9"/>
        <v>205805000</v>
      </c>
      <c r="Y48" s="73">
        <f t="shared" si="9"/>
        <v>-55230776</v>
      </c>
      <c r="Z48" s="170">
        <f>+IF(X48&lt;&gt;0,+(Y48/X48)*100,0)</f>
        <v>-26.83645975559389</v>
      </c>
      <c r="AA48" s="168">
        <f>+AA28+AA32+AA38+AA42+AA47</f>
        <v>205805000</v>
      </c>
    </row>
    <row r="49" spans="1:27" ht="13.5">
      <c r="A49" s="148" t="s">
        <v>49</v>
      </c>
      <c r="B49" s="149"/>
      <c r="C49" s="171">
        <f aca="true" t="shared" si="10" ref="C49:Y49">+C25-C48</f>
        <v>-60048237</v>
      </c>
      <c r="D49" s="171">
        <f>+D25-D48</f>
        <v>0</v>
      </c>
      <c r="E49" s="172">
        <f t="shared" si="10"/>
        <v>1196271</v>
      </c>
      <c r="F49" s="173">
        <f t="shared" si="10"/>
        <v>-148000</v>
      </c>
      <c r="G49" s="173">
        <f t="shared" si="10"/>
        <v>-715935</v>
      </c>
      <c r="H49" s="173">
        <f t="shared" si="10"/>
        <v>-6287643</v>
      </c>
      <c r="I49" s="173">
        <f t="shared" si="10"/>
        <v>-26873447</v>
      </c>
      <c r="J49" s="173">
        <f t="shared" si="10"/>
        <v>-33877025</v>
      </c>
      <c r="K49" s="173">
        <f t="shared" si="10"/>
        <v>-28995070</v>
      </c>
      <c r="L49" s="173">
        <f t="shared" si="10"/>
        <v>-10896098</v>
      </c>
      <c r="M49" s="173">
        <f t="shared" si="10"/>
        <v>-5591951</v>
      </c>
      <c r="N49" s="173">
        <f t="shared" si="10"/>
        <v>-45483119</v>
      </c>
      <c r="O49" s="173">
        <f t="shared" si="10"/>
        <v>-3915387</v>
      </c>
      <c r="P49" s="173">
        <f t="shared" si="10"/>
        <v>1027479</v>
      </c>
      <c r="Q49" s="173">
        <f t="shared" si="10"/>
        <v>-3338206</v>
      </c>
      <c r="R49" s="173">
        <f t="shared" si="10"/>
        <v>-6226114</v>
      </c>
      <c r="S49" s="173">
        <f t="shared" si="10"/>
        <v>-464471</v>
      </c>
      <c r="T49" s="173">
        <f t="shared" si="10"/>
        <v>-2333852</v>
      </c>
      <c r="U49" s="173">
        <f t="shared" si="10"/>
        <v>-1122048</v>
      </c>
      <c r="V49" s="173">
        <f t="shared" si="10"/>
        <v>-3920371</v>
      </c>
      <c r="W49" s="173">
        <f t="shared" si="10"/>
        <v>-89506629</v>
      </c>
      <c r="X49" s="173">
        <f>IF(F25=F48,0,X25-X48)</f>
        <v>-148000</v>
      </c>
      <c r="Y49" s="173">
        <f t="shared" si="10"/>
        <v>-89358629</v>
      </c>
      <c r="Z49" s="174">
        <f>+IF(X49&lt;&gt;0,+(Y49/X49)*100,0)</f>
        <v>60377.45202702703</v>
      </c>
      <c r="AA49" s="171">
        <f>+AA25-AA48</f>
        <v>-148000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/>
      <c r="E5" s="156">
        <v>13300000</v>
      </c>
      <c r="F5" s="60">
        <v>13300000</v>
      </c>
      <c r="G5" s="60">
        <v>452018</v>
      </c>
      <c r="H5" s="60">
        <v>4195028</v>
      </c>
      <c r="I5" s="60">
        <v>1010504</v>
      </c>
      <c r="J5" s="60">
        <v>5657550</v>
      </c>
      <c r="K5" s="60">
        <v>3240163</v>
      </c>
      <c r="L5" s="60">
        <v>1014101</v>
      </c>
      <c r="M5" s="60">
        <v>0</v>
      </c>
      <c r="N5" s="60">
        <v>4254264</v>
      </c>
      <c r="O5" s="60">
        <v>2153849</v>
      </c>
      <c r="P5" s="60">
        <v>2079828</v>
      </c>
      <c r="Q5" s="60">
        <v>-906</v>
      </c>
      <c r="R5" s="60">
        <v>4232771</v>
      </c>
      <c r="S5" s="60">
        <v>0</v>
      </c>
      <c r="T5" s="60">
        <v>567</v>
      </c>
      <c r="U5" s="60">
        <v>193486</v>
      </c>
      <c r="V5" s="60">
        <v>194053</v>
      </c>
      <c r="W5" s="60">
        <v>14338638</v>
      </c>
      <c r="X5" s="60">
        <v>13300000</v>
      </c>
      <c r="Y5" s="60">
        <v>1038638</v>
      </c>
      <c r="Z5" s="140">
        <v>7.81</v>
      </c>
      <c r="AA5" s="155">
        <v>13300000</v>
      </c>
    </row>
    <row r="6" spans="1:27" ht="13.5">
      <c r="A6" s="181" t="s">
        <v>102</v>
      </c>
      <c r="B6" s="182"/>
      <c r="C6" s="155">
        <v>0</v>
      </c>
      <c r="D6" s="155"/>
      <c r="E6" s="156">
        <v>1800000</v>
      </c>
      <c r="F6" s="60">
        <v>1800000</v>
      </c>
      <c r="G6" s="60">
        <v>0</v>
      </c>
      <c r="H6" s="60">
        <v>1425598</v>
      </c>
      <c r="I6" s="60">
        <v>1469708</v>
      </c>
      <c r="J6" s="60">
        <v>2895306</v>
      </c>
      <c r="K6" s="60">
        <v>0</v>
      </c>
      <c r="L6" s="60">
        <v>0</v>
      </c>
      <c r="M6" s="60">
        <v>0</v>
      </c>
      <c r="N6" s="60">
        <v>0</v>
      </c>
      <c r="O6" s="60">
        <v>572</v>
      </c>
      <c r="P6" s="60">
        <v>58475</v>
      </c>
      <c r="Q6" s="60">
        <v>57163</v>
      </c>
      <c r="R6" s="60">
        <v>116210</v>
      </c>
      <c r="S6" s="60">
        <v>-2263</v>
      </c>
      <c r="T6" s="60">
        <v>-567</v>
      </c>
      <c r="U6" s="60">
        <v>30960</v>
      </c>
      <c r="V6" s="60">
        <v>28130</v>
      </c>
      <c r="W6" s="60">
        <v>3039646</v>
      </c>
      <c r="X6" s="60">
        <v>1800000</v>
      </c>
      <c r="Y6" s="60">
        <v>1239646</v>
      </c>
      <c r="Z6" s="140">
        <v>68.87</v>
      </c>
      <c r="AA6" s="155">
        <v>1800000</v>
      </c>
    </row>
    <row r="7" spans="1:27" ht="13.5">
      <c r="A7" s="183" t="s">
        <v>103</v>
      </c>
      <c r="B7" s="182"/>
      <c r="C7" s="155">
        <v>0</v>
      </c>
      <c r="D7" s="155"/>
      <c r="E7" s="156">
        <v>54913000</v>
      </c>
      <c r="F7" s="60">
        <v>55522000</v>
      </c>
      <c r="G7" s="60">
        <v>5513977</v>
      </c>
      <c r="H7" s="60">
        <v>6676174</v>
      </c>
      <c r="I7" s="60">
        <v>3377976</v>
      </c>
      <c r="J7" s="60">
        <v>15568127</v>
      </c>
      <c r="K7" s="60">
        <v>12160709</v>
      </c>
      <c r="L7" s="60">
        <v>0</v>
      </c>
      <c r="M7" s="60">
        <v>0</v>
      </c>
      <c r="N7" s="60">
        <v>12160709</v>
      </c>
      <c r="O7" s="60">
        <v>3368</v>
      </c>
      <c r="P7" s="60">
        <v>1123</v>
      </c>
      <c r="Q7" s="60">
        <v>102330</v>
      </c>
      <c r="R7" s="60">
        <v>106821</v>
      </c>
      <c r="S7" s="60">
        <v>0</v>
      </c>
      <c r="T7" s="60">
        <v>0</v>
      </c>
      <c r="U7" s="60">
        <v>10835</v>
      </c>
      <c r="V7" s="60">
        <v>10835</v>
      </c>
      <c r="W7" s="60">
        <v>27846492</v>
      </c>
      <c r="X7" s="60">
        <v>55522000</v>
      </c>
      <c r="Y7" s="60">
        <v>-27675508</v>
      </c>
      <c r="Z7" s="140">
        <v>-49.85</v>
      </c>
      <c r="AA7" s="155">
        <v>55522000</v>
      </c>
    </row>
    <row r="8" spans="1:27" ht="13.5">
      <c r="A8" s="183" t="s">
        <v>104</v>
      </c>
      <c r="B8" s="182"/>
      <c r="C8" s="155">
        <v>0</v>
      </c>
      <c r="D8" s="155"/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/>
      <c r="E9" s="156">
        <v>0</v>
      </c>
      <c r="F9" s="60">
        <v>0</v>
      </c>
      <c r="G9" s="60">
        <v>0</v>
      </c>
      <c r="H9" s="60">
        <v>304530</v>
      </c>
      <c r="I9" s="60">
        <v>0</v>
      </c>
      <c r="J9" s="60">
        <v>304530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4271</v>
      </c>
      <c r="V9" s="60">
        <v>4271</v>
      </c>
      <c r="W9" s="60">
        <v>308801</v>
      </c>
      <c r="X9" s="60">
        <v>0</v>
      </c>
      <c r="Y9" s="60">
        <v>308801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/>
      <c r="E10" s="156">
        <v>4687500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/>
      <c r="E11" s="156">
        <v>0</v>
      </c>
      <c r="F11" s="60">
        <v>0</v>
      </c>
      <c r="G11" s="60">
        <v>175</v>
      </c>
      <c r="H11" s="60">
        <v>170044</v>
      </c>
      <c r="I11" s="60">
        <v>58110</v>
      </c>
      <c r="J11" s="60">
        <v>228329</v>
      </c>
      <c r="K11" s="60">
        <v>51351</v>
      </c>
      <c r="L11" s="60">
        <v>0</v>
      </c>
      <c r="M11" s="60">
        <v>0</v>
      </c>
      <c r="N11" s="60">
        <v>51351</v>
      </c>
      <c r="O11" s="60">
        <v>-179303</v>
      </c>
      <c r="P11" s="60">
        <v>-186669</v>
      </c>
      <c r="Q11" s="60">
        <v>0</v>
      </c>
      <c r="R11" s="60">
        <v>-365972</v>
      </c>
      <c r="S11" s="60">
        <v>0</v>
      </c>
      <c r="T11" s="60">
        <v>0</v>
      </c>
      <c r="U11" s="60">
        <v>0</v>
      </c>
      <c r="V11" s="60">
        <v>0</v>
      </c>
      <c r="W11" s="60">
        <v>-86292</v>
      </c>
      <c r="X11" s="60">
        <v>0</v>
      </c>
      <c r="Y11" s="60">
        <v>-86292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/>
      <c r="E12" s="156">
        <v>710000</v>
      </c>
      <c r="F12" s="60">
        <v>710000</v>
      </c>
      <c r="G12" s="60">
        <v>11898</v>
      </c>
      <c r="H12" s="60">
        <v>71218</v>
      </c>
      <c r="I12" s="60">
        <v>99243</v>
      </c>
      <c r="J12" s="60">
        <v>182359</v>
      </c>
      <c r="K12" s="60">
        <v>128768</v>
      </c>
      <c r="L12" s="60">
        <v>47328</v>
      </c>
      <c r="M12" s="60">
        <v>34205</v>
      </c>
      <c r="N12" s="60">
        <v>210301</v>
      </c>
      <c r="O12" s="60">
        <v>72429</v>
      </c>
      <c r="P12" s="60">
        <v>65635</v>
      </c>
      <c r="Q12" s="60">
        <v>43251</v>
      </c>
      <c r="R12" s="60">
        <v>181315</v>
      </c>
      <c r="S12" s="60">
        <v>48262</v>
      </c>
      <c r="T12" s="60">
        <v>58873</v>
      </c>
      <c r="U12" s="60">
        <v>12657</v>
      </c>
      <c r="V12" s="60">
        <v>119792</v>
      </c>
      <c r="W12" s="60">
        <v>693767</v>
      </c>
      <c r="X12" s="60">
        <v>710000</v>
      </c>
      <c r="Y12" s="60">
        <v>-16233</v>
      </c>
      <c r="Z12" s="140">
        <v>-2.29</v>
      </c>
      <c r="AA12" s="155">
        <v>710000</v>
      </c>
    </row>
    <row r="13" spans="1:27" ht="13.5">
      <c r="A13" s="181" t="s">
        <v>109</v>
      </c>
      <c r="B13" s="185"/>
      <c r="C13" s="155">
        <v>0</v>
      </c>
      <c r="D13" s="155"/>
      <c r="E13" s="156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5615</v>
      </c>
      <c r="U13" s="60">
        <v>0</v>
      </c>
      <c r="V13" s="60">
        <v>5615</v>
      </c>
      <c r="W13" s="60">
        <v>5615</v>
      </c>
      <c r="X13" s="60">
        <v>0</v>
      </c>
      <c r="Y13" s="60">
        <v>5615</v>
      </c>
      <c r="Z13" s="140">
        <v>0</v>
      </c>
      <c r="AA13" s="155">
        <v>0</v>
      </c>
    </row>
    <row r="14" spans="1:27" ht="13.5">
      <c r="A14" s="181" t="s">
        <v>110</v>
      </c>
      <c r="B14" s="185"/>
      <c r="C14" s="155">
        <v>0</v>
      </c>
      <c r="D14" s="155"/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313</v>
      </c>
      <c r="M14" s="60">
        <v>0</v>
      </c>
      <c r="N14" s="60">
        <v>313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313</v>
      </c>
      <c r="X14" s="60">
        <v>0</v>
      </c>
      <c r="Y14" s="60">
        <v>313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/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/>
      <c r="E16" s="156">
        <v>5101000</v>
      </c>
      <c r="F16" s="60">
        <v>5901000</v>
      </c>
      <c r="G16" s="60">
        <v>327361</v>
      </c>
      <c r="H16" s="60">
        <v>742457</v>
      </c>
      <c r="I16" s="60">
        <v>627030</v>
      </c>
      <c r="J16" s="60">
        <v>1696848</v>
      </c>
      <c r="K16" s="60">
        <v>804716</v>
      </c>
      <c r="L16" s="60">
        <v>160281</v>
      </c>
      <c r="M16" s="60">
        <v>50552</v>
      </c>
      <c r="N16" s="60">
        <v>1015549</v>
      </c>
      <c r="O16" s="60">
        <v>129580</v>
      </c>
      <c r="P16" s="60">
        <v>216489</v>
      </c>
      <c r="Q16" s="60">
        <v>400113</v>
      </c>
      <c r="R16" s="60">
        <v>746182</v>
      </c>
      <c r="S16" s="60">
        <v>378496</v>
      </c>
      <c r="T16" s="60">
        <v>138207</v>
      </c>
      <c r="U16" s="60">
        <v>29573</v>
      </c>
      <c r="V16" s="60">
        <v>546276</v>
      </c>
      <c r="W16" s="60">
        <v>4004855</v>
      </c>
      <c r="X16" s="60">
        <v>5901000</v>
      </c>
      <c r="Y16" s="60">
        <v>-1896145</v>
      </c>
      <c r="Z16" s="140">
        <v>-32.13</v>
      </c>
      <c r="AA16" s="155">
        <v>5901000</v>
      </c>
    </row>
    <row r="17" spans="1:27" ht="13.5">
      <c r="A17" s="181" t="s">
        <v>113</v>
      </c>
      <c r="B17" s="185"/>
      <c r="C17" s="155">
        <v>0</v>
      </c>
      <c r="D17" s="155"/>
      <c r="E17" s="156">
        <v>0</v>
      </c>
      <c r="F17" s="60">
        <v>0</v>
      </c>
      <c r="G17" s="60">
        <v>87526</v>
      </c>
      <c r="H17" s="60">
        <v>0</v>
      </c>
      <c r="I17" s="60">
        <v>362026</v>
      </c>
      <c r="J17" s="60">
        <v>449552</v>
      </c>
      <c r="K17" s="60">
        <v>609421</v>
      </c>
      <c r="L17" s="60">
        <v>0</v>
      </c>
      <c r="M17" s="60">
        <v>0</v>
      </c>
      <c r="N17" s="60">
        <v>609421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7649</v>
      </c>
      <c r="V17" s="60">
        <v>7649</v>
      </c>
      <c r="W17" s="60">
        <v>1066622</v>
      </c>
      <c r="X17" s="60">
        <v>0</v>
      </c>
      <c r="Y17" s="60">
        <v>1066622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/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0</v>
      </c>
      <c r="D19" s="155"/>
      <c r="E19" s="156">
        <v>81882000</v>
      </c>
      <c r="F19" s="60">
        <v>82882000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-58994</v>
      </c>
      <c r="T19" s="60">
        <v>0</v>
      </c>
      <c r="U19" s="60">
        <v>96377</v>
      </c>
      <c r="V19" s="60">
        <v>37383</v>
      </c>
      <c r="W19" s="60">
        <v>37383</v>
      </c>
      <c r="X19" s="60">
        <v>82882000</v>
      </c>
      <c r="Y19" s="60">
        <v>-82844617</v>
      </c>
      <c r="Z19" s="140">
        <v>-99.95</v>
      </c>
      <c r="AA19" s="155">
        <v>82882000</v>
      </c>
    </row>
    <row r="20" spans="1:27" ht="13.5">
      <c r="A20" s="181" t="s">
        <v>35</v>
      </c>
      <c r="B20" s="185"/>
      <c r="C20" s="155">
        <v>167213559</v>
      </c>
      <c r="D20" s="155"/>
      <c r="E20" s="156">
        <v>10842000</v>
      </c>
      <c r="F20" s="54">
        <v>10842000</v>
      </c>
      <c r="G20" s="54">
        <v>7904</v>
      </c>
      <c r="H20" s="54">
        <v>339133</v>
      </c>
      <c r="I20" s="54">
        <v>321855</v>
      </c>
      <c r="J20" s="54">
        <v>668892</v>
      </c>
      <c r="K20" s="54">
        <v>503485</v>
      </c>
      <c r="L20" s="54">
        <v>646220</v>
      </c>
      <c r="M20" s="54">
        <v>223608</v>
      </c>
      <c r="N20" s="54">
        <v>1373313</v>
      </c>
      <c r="O20" s="54">
        <v>1373007</v>
      </c>
      <c r="P20" s="54">
        <v>485800</v>
      </c>
      <c r="Q20" s="54">
        <v>3148931</v>
      </c>
      <c r="R20" s="54">
        <v>5007738</v>
      </c>
      <c r="S20" s="54">
        <v>1614719</v>
      </c>
      <c r="T20" s="54">
        <v>662627</v>
      </c>
      <c r="U20" s="54">
        <v>179908</v>
      </c>
      <c r="V20" s="54">
        <v>2457254</v>
      </c>
      <c r="W20" s="54">
        <v>9507197</v>
      </c>
      <c r="X20" s="54">
        <v>10842000</v>
      </c>
      <c r="Y20" s="54">
        <v>-1334803</v>
      </c>
      <c r="Z20" s="184">
        <v>-12.31</v>
      </c>
      <c r="AA20" s="130">
        <v>10842000</v>
      </c>
    </row>
    <row r="21" spans="1:27" ht="13.5">
      <c r="A21" s="181" t="s">
        <v>115</v>
      </c>
      <c r="B21" s="185"/>
      <c r="C21" s="155">
        <v>1290010</v>
      </c>
      <c r="D21" s="155"/>
      <c r="E21" s="156">
        <v>0</v>
      </c>
      <c r="F21" s="60">
        <v>0</v>
      </c>
      <c r="G21" s="60">
        <v>150100</v>
      </c>
      <c r="H21" s="60">
        <v>0</v>
      </c>
      <c r="I21" s="82">
        <v>150100</v>
      </c>
      <c r="J21" s="60">
        <v>300200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4358</v>
      </c>
      <c r="V21" s="60">
        <v>4358</v>
      </c>
      <c r="W21" s="82">
        <v>304558</v>
      </c>
      <c r="X21" s="60">
        <v>0</v>
      </c>
      <c r="Y21" s="60">
        <v>304558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168503569</v>
      </c>
      <c r="D22" s="188">
        <f>SUM(D5:D21)</f>
        <v>0</v>
      </c>
      <c r="E22" s="189">
        <f t="shared" si="0"/>
        <v>173235500</v>
      </c>
      <c r="F22" s="190">
        <f t="shared" si="0"/>
        <v>170957000</v>
      </c>
      <c r="G22" s="190">
        <f t="shared" si="0"/>
        <v>6550959</v>
      </c>
      <c r="H22" s="190">
        <f t="shared" si="0"/>
        <v>13924182</v>
      </c>
      <c r="I22" s="190">
        <f t="shared" si="0"/>
        <v>7476552</v>
      </c>
      <c r="J22" s="190">
        <f t="shared" si="0"/>
        <v>27951693</v>
      </c>
      <c r="K22" s="190">
        <f t="shared" si="0"/>
        <v>17498613</v>
      </c>
      <c r="L22" s="190">
        <f t="shared" si="0"/>
        <v>1868243</v>
      </c>
      <c r="M22" s="190">
        <f t="shared" si="0"/>
        <v>308365</v>
      </c>
      <c r="N22" s="190">
        <f t="shared" si="0"/>
        <v>19675221</v>
      </c>
      <c r="O22" s="190">
        <f t="shared" si="0"/>
        <v>3553502</v>
      </c>
      <c r="P22" s="190">
        <f t="shared" si="0"/>
        <v>2720681</v>
      </c>
      <c r="Q22" s="190">
        <f t="shared" si="0"/>
        <v>3750882</v>
      </c>
      <c r="R22" s="190">
        <f t="shared" si="0"/>
        <v>10025065</v>
      </c>
      <c r="S22" s="190">
        <f t="shared" si="0"/>
        <v>1980220</v>
      </c>
      <c r="T22" s="190">
        <f t="shared" si="0"/>
        <v>865322</v>
      </c>
      <c r="U22" s="190">
        <f t="shared" si="0"/>
        <v>570074</v>
      </c>
      <c r="V22" s="190">
        <f t="shared" si="0"/>
        <v>3415616</v>
      </c>
      <c r="W22" s="190">
        <f t="shared" si="0"/>
        <v>61067595</v>
      </c>
      <c r="X22" s="190">
        <f t="shared" si="0"/>
        <v>170957000</v>
      </c>
      <c r="Y22" s="190">
        <f t="shared" si="0"/>
        <v>-109889405</v>
      </c>
      <c r="Z22" s="191">
        <f>+IF(X22&lt;&gt;0,+(Y22/X22)*100,0)</f>
        <v>-64.27897366004316</v>
      </c>
      <c r="AA22" s="188">
        <f>SUM(AA5:AA21)</f>
        <v>170957000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/>
      <c r="E25" s="156">
        <v>75984088</v>
      </c>
      <c r="F25" s="60">
        <v>71588000</v>
      </c>
      <c r="G25" s="60">
        <v>0</v>
      </c>
      <c r="H25" s="60">
        <v>7375339</v>
      </c>
      <c r="I25" s="60">
        <v>12705824</v>
      </c>
      <c r="J25" s="60">
        <v>20081163</v>
      </c>
      <c r="K25" s="60">
        <v>5572026</v>
      </c>
      <c r="L25" s="60">
        <v>23613</v>
      </c>
      <c r="M25" s="60">
        <v>0</v>
      </c>
      <c r="N25" s="60">
        <v>5595639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387514</v>
      </c>
      <c r="U25" s="60">
        <v>1692122</v>
      </c>
      <c r="V25" s="60">
        <v>2079636</v>
      </c>
      <c r="W25" s="60">
        <v>27756438</v>
      </c>
      <c r="X25" s="60">
        <v>71588000</v>
      </c>
      <c r="Y25" s="60">
        <v>-43831562</v>
      </c>
      <c r="Z25" s="140">
        <v>-61.23</v>
      </c>
      <c r="AA25" s="155">
        <v>71588000</v>
      </c>
    </row>
    <row r="26" spans="1:27" ht="13.5">
      <c r="A26" s="183" t="s">
        <v>38</v>
      </c>
      <c r="B26" s="182"/>
      <c r="C26" s="155">
        <v>0</v>
      </c>
      <c r="D26" s="155"/>
      <c r="E26" s="156">
        <v>5597988</v>
      </c>
      <c r="F26" s="60">
        <v>8060000</v>
      </c>
      <c r="G26" s="60">
        <v>0</v>
      </c>
      <c r="H26" s="60">
        <v>495801</v>
      </c>
      <c r="I26" s="60">
        <v>0</v>
      </c>
      <c r="J26" s="60">
        <v>495801</v>
      </c>
      <c r="K26" s="60">
        <v>495801</v>
      </c>
      <c r="L26" s="60">
        <v>0</v>
      </c>
      <c r="M26" s="60">
        <v>0</v>
      </c>
      <c r="N26" s="60">
        <v>495801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963235</v>
      </c>
      <c r="U26" s="60">
        <v>0</v>
      </c>
      <c r="V26" s="60">
        <v>963235</v>
      </c>
      <c r="W26" s="60">
        <v>1954837</v>
      </c>
      <c r="X26" s="60">
        <v>8060000</v>
      </c>
      <c r="Y26" s="60">
        <v>-6105163</v>
      </c>
      <c r="Z26" s="140">
        <v>-75.75</v>
      </c>
      <c r="AA26" s="155">
        <v>8060000</v>
      </c>
    </row>
    <row r="27" spans="1:27" ht="13.5">
      <c r="A27" s="183" t="s">
        <v>118</v>
      </c>
      <c r="B27" s="182"/>
      <c r="C27" s="155">
        <v>0</v>
      </c>
      <c r="D27" s="155"/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0</v>
      </c>
      <c r="D28" s="155"/>
      <c r="E28" s="156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140">
        <v>0</v>
      </c>
      <c r="AA28" s="155">
        <v>0</v>
      </c>
    </row>
    <row r="29" spans="1:27" ht="13.5">
      <c r="A29" s="183" t="s">
        <v>40</v>
      </c>
      <c r="B29" s="182"/>
      <c r="C29" s="155">
        <v>0</v>
      </c>
      <c r="D29" s="155"/>
      <c r="E29" s="156">
        <v>300000</v>
      </c>
      <c r="F29" s="60">
        <v>300000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300000</v>
      </c>
      <c r="Y29" s="60">
        <v>-300000</v>
      </c>
      <c r="Z29" s="140">
        <v>-100</v>
      </c>
      <c r="AA29" s="155">
        <v>300000</v>
      </c>
    </row>
    <row r="30" spans="1:27" ht="13.5">
      <c r="A30" s="183" t="s">
        <v>119</v>
      </c>
      <c r="B30" s="182"/>
      <c r="C30" s="155">
        <v>0</v>
      </c>
      <c r="D30" s="155"/>
      <c r="E30" s="156">
        <v>45939811</v>
      </c>
      <c r="F30" s="60">
        <v>45940000</v>
      </c>
      <c r="G30" s="60">
        <v>5888592</v>
      </c>
      <c r="H30" s="60">
        <v>8520171</v>
      </c>
      <c r="I30" s="60">
        <v>9397364</v>
      </c>
      <c r="J30" s="60">
        <v>23806127</v>
      </c>
      <c r="K30" s="60">
        <v>9831</v>
      </c>
      <c r="L30" s="60">
        <v>8774619</v>
      </c>
      <c r="M30" s="60">
        <v>4279691</v>
      </c>
      <c r="N30" s="60">
        <v>13064141</v>
      </c>
      <c r="O30" s="60">
        <v>2875139</v>
      </c>
      <c r="P30" s="60">
        <v>2204</v>
      </c>
      <c r="Q30" s="60">
        <v>5233452</v>
      </c>
      <c r="R30" s="60">
        <v>8110795</v>
      </c>
      <c r="S30" s="60">
        <v>22897</v>
      </c>
      <c r="T30" s="60">
        <v>0</v>
      </c>
      <c r="U30" s="60">
        <v>0</v>
      </c>
      <c r="V30" s="60">
        <v>22897</v>
      </c>
      <c r="W30" s="60">
        <v>45003960</v>
      </c>
      <c r="X30" s="60">
        <v>45940000</v>
      </c>
      <c r="Y30" s="60">
        <v>-936040</v>
      </c>
      <c r="Z30" s="140">
        <v>-2.04</v>
      </c>
      <c r="AA30" s="155">
        <v>45940000</v>
      </c>
    </row>
    <row r="31" spans="1:27" ht="13.5">
      <c r="A31" s="183" t="s">
        <v>120</v>
      </c>
      <c r="B31" s="182"/>
      <c r="C31" s="155">
        <v>0</v>
      </c>
      <c r="D31" s="155"/>
      <c r="E31" s="156">
        <v>0</v>
      </c>
      <c r="F31" s="60">
        <v>0</v>
      </c>
      <c r="G31" s="60">
        <v>0</v>
      </c>
      <c r="H31" s="60">
        <v>23000</v>
      </c>
      <c r="I31" s="60">
        <v>0</v>
      </c>
      <c r="J31" s="60">
        <v>23000</v>
      </c>
      <c r="K31" s="60">
        <v>5909</v>
      </c>
      <c r="L31" s="60">
        <v>5850</v>
      </c>
      <c r="M31" s="60">
        <v>0</v>
      </c>
      <c r="N31" s="60">
        <v>11759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34759</v>
      </c>
      <c r="X31" s="60">
        <v>0</v>
      </c>
      <c r="Y31" s="60">
        <v>34759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/>
      <c r="E32" s="156">
        <v>74306142</v>
      </c>
      <c r="F32" s="60">
        <v>74306000</v>
      </c>
      <c r="G32" s="60">
        <v>358409</v>
      </c>
      <c r="H32" s="60">
        <v>2186334</v>
      </c>
      <c r="I32" s="60">
        <v>2145686</v>
      </c>
      <c r="J32" s="60">
        <v>4690429</v>
      </c>
      <c r="K32" s="60">
        <v>4213904</v>
      </c>
      <c r="L32" s="60">
        <v>95292</v>
      </c>
      <c r="M32" s="60">
        <v>527756</v>
      </c>
      <c r="N32" s="60">
        <v>4836952</v>
      </c>
      <c r="O32" s="60">
        <v>0</v>
      </c>
      <c r="P32" s="60">
        <v>343863</v>
      </c>
      <c r="Q32" s="60">
        <v>869626</v>
      </c>
      <c r="R32" s="60">
        <v>1213489</v>
      </c>
      <c r="S32" s="60">
        <v>890593</v>
      </c>
      <c r="T32" s="60">
        <v>898774</v>
      </c>
      <c r="U32" s="60">
        <v>0</v>
      </c>
      <c r="V32" s="60">
        <v>1789367</v>
      </c>
      <c r="W32" s="60">
        <v>12530237</v>
      </c>
      <c r="X32" s="60">
        <v>74306000</v>
      </c>
      <c r="Y32" s="60">
        <v>-61775763</v>
      </c>
      <c r="Z32" s="140">
        <v>-83.14</v>
      </c>
      <c r="AA32" s="155">
        <v>74306000</v>
      </c>
    </row>
    <row r="33" spans="1:27" ht="13.5">
      <c r="A33" s="183" t="s">
        <v>42</v>
      </c>
      <c r="B33" s="182"/>
      <c r="C33" s="155">
        <v>0</v>
      </c>
      <c r="D33" s="155"/>
      <c r="E33" s="156">
        <v>0</v>
      </c>
      <c r="F33" s="60">
        <v>1000000</v>
      </c>
      <c r="G33" s="60">
        <v>0</v>
      </c>
      <c r="H33" s="60">
        <v>248123</v>
      </c>
      <c r="I33" s="60">
        <v>0</v>
      </c>
      <c r="J33" s="60">
        <v>248123</v>
      </c>
      <c r="K33" s="60">
        <v>363143</v>
      </c>
      <c r="L33" s="60">
        <v>140963</v>
      </c>
      <c r="M33" s="60">
        <v>298977</v>
      </c>
      <c r="N33" s="60">
        <v>803083</v>
      </c>
      <c r="O33" s="60">
        <v>2619641</v>
      </c>
      <c r="P33" s="60">
        <v>120856</v>
      </c>
      <c r="Q33" s="60">
        <v>148501</v>
      </c>
      <c r="R33" s="60">
        <v>2888998</v>
      </c>
      <c r="S33" s="60">
        <v>1330432</v>
      </c>
      <c r="T33" s="60">
        <v>432249</v>
      </c>
      <c r="U33" s="60">
        <v>0</v>
      </c>
      <c r="V33" s="60">
        <v>1762681</v>
      </c>
      <c r="W33" s="60">
        <v>5702885</v>
      </c>
      <c r="X33" s="60">
        <v>1000000</v>
      </c>
      <c r="Y33" s="60">
        <v>4702885</v>
      </c>
      <c r="Z33" s="140">
        <v>470.29</v>
      </c>
      <c r="AA33" s="155">
        <v>1000000</v>
      </c>
    </row>
    <row r="34" spans="1:27" ht="13.5">
      <c r="A34" s="183" t="s">
        <v>43</v>
      </c>
      <c r="B34" s="182"/>
      <c r="C34" s="155">
        <v>228551806</v>
      </c>
      <c r="D34" s="155"/>
      <c r="E34" s="156">
        <v>4611200</v>
      </c>
      <c r="F34" s="60">
        <v>4611000</v>
      </c>
      <c r="G34" s="60">
        <v>1019893</v>
      </c>
      <c r="H34" s="60">
        <v>993170</v>
      </c>
      <c r="I34" s="60">
        <v>10101125</v>
      </c>
      <c r="J34" s="60">
        <v>12114188</v>
      </c>
      <c r="K34" s="60">
        <v>35833069</v>
      </c>
      <c r="L34" s="60">
        <v>3724004</v>
      </c>
      <c r="M34" s="60">
        <v>793892</v>
      </c>
      <c r="N34" s="60">
        <v>40350965</v>
      </c>
      <c r="O34" s="60">
        <v>1974109</v>
      </c>
      <c r="P34" s="60">
        <v>1226279</v>
      </c>
      <c r="Q34" s="60">
        <v>837509</v>
      </c>
      <c r="R34" s="60">
        <v>4037897</v>
      </c>
      <c r="S34" s="60">
        <v>200769</v>
      </c>
      <c r="T34" s="60">
        <v>517402</v>
      </c>
      <c r="U34" s="60">
        <v>0</v>
      </c>
      <c r="V34" s="60">
        <v>718171</v>
      </c>
      <c r="W34" s="60">
        <v>57221221</v>
      </c>
      <c r="X34" s="60">
        <v>4611000</v>
      </c>
      <c r="Y34" s="60">
        <v>52610221</v>
      </c>
      <c r="Z34" s="140">
        <v>1140.97</v>
      </c>
      <c r="AA34" s="155">
        <v>4611000</v>
      </c>
    </row>
    <row r="35" spans="1:27" ht="13.5">
      <c r="A35" s="181" t="s">
        <v>122</v>
      </c>
      <c r="B35" s="185"/>
      <c r="C35" s="155">
        <v>0</v>
      </c>
      <c r="D35" s="155"/>
      <c r="E35" s="156">
        <v>0</v>
      </c>
      <c r="F35" s="60">
        <v>0</v>
      </c>
      <c r="G35" s="60">
        <v>0</v>
      </c>
      <c r="H35" s="60">
        <v>369887</v>
      </c>
      <c r="I35" s="60">
        <v>0</v>
      </c>
      <c r="J35" s="60">
        <v>369887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369887</v>
      </c>
      <c r="X35" s="60">
        <v>0</v>
      </c>
      <c r="Y35" s="60">
        <v>369887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228551806</v>
      </c>
      <c r="D36" s="188">
        <f>SUM(D25:D35)</f>
        <v>0</v>
      </c>
      <c r="E36" s="189">
        <f t="shared" si="1"/>
        <v>206739229</v>
      </c>
      <c r="F36" s="190">
        <f t="shared" si="1"/>
        <v>205805000</v>
      </c>
      <c r="G36" s="190">
        <f t="shared" si="1"/>
        <v>7266894</v>
      </c>
      <c r="H36" s="190">
        <f t="shared" si="1"/>
        <v>20211825</v>
      </c>
      <c r="I36" s="190">
        <f t="shared" si="1"/>
        <v>34349999</v>
      </c>
      <c r="J36" s="190">
        <f t="shared" si="1"/>
        <v>61828718</v>
      </c>
      <c r="K36" s="190">
        <f t="shared" si="1"/>
        <v>46493683</v>
      </c>
      <c r="L36" s="190">
        <f t="shared" si="1"/>
        <v>12764341</v>
      </c>
      <c r="M36" s="190">
        <f t="shared" si="1"/>
        <v>5900316</v>
      </c>
      <c r="N36" s="190">
        <f t="shared" si="1"/>
        <v>65158340</v>
      </c>
      <c r="O36" s="190">
        <f t="shared" si="1"/>
        <v>7468889</v>
      </c>
      <c r="P36" s="190">
        <f t="shared" si="1"/>
        <v>1693202</v>
      </c>
      <c r="Q36" s="190">
        <f t="shared" si="1"/>
        <v>7089088</v>
      </c>
      <c r="R36" s="190">
        <f t="shared" si="1"/>
        <v>16251179</v>
      </c>
      <c r="S36" s="190">
        <f t="shared" si="1"/>
        <v>2444691</v>
      </c>
      <c r="T36" s="190">
        <f t="shared" si="1"/>
        <v>3199174</v>
      </c>
      <c r="U36" s="190">
        <f t="shared" si="1"/>
        <v>1692122</v>
      </c>
      <c r="V36" s="190">
        <f t="shared" si="1"/>
        <v>7335987</v>
      </c>
      <c r="W36" s="190">
        <f t="shared" si="1"/>
        <v>150574224</v>
      </c>
      <c r="X36" s="190">
        <f t="shared" si="1"/>
        <v>205805000</v>
      </c>
      <c r="Y36" s="190">
        <f t="shared" si="1"/>
        <v>-55230776</v>
      </c>
      <c r="Z36" s="191">
        <f>+IF(X36&lt;&gt;0,+(Y36/X36)*100,0)</f>
        <v>-26.83645975559389</v>
      </c>
      <c r="AA36" s="188">
        <f>SUM(AA25:AA35)</f>
        <v>205805000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-60048237</v>
      </c>
      <c r="D38" s="199">
        <f>+D22-D36</f>
        <v>0</v>
      </c>
      <c r="E38" s="200">
        <f t="shared" si="2"/>
        <v>-33503729</v>
      </c>
      <c r="F38" s="106">
        <f t="shared" si="2"/>
        <v>-34848000</v>
      </c>
      <c r="G38" s="106">
        <f t="shared" si="2"/>
        <v>-715935</v>
      </c>
      <c r="H38" s="106">
        <f t="shared" si="2"/>
        <v>-6287643</v>
      </c>
      <c r="I38" s="106">
        <f t="shared" si="2"/>
        <v>-26873447</v>
      </c>
      <c r="J38" s="106">
        <f t="shared" si="2"/>
        <v>-33877025</v>
      </c>
      <c r="K38" s="106">
        <f t="shared" si="2"/>
        <v>-28995070</v>
      </c>
      <c r="L38" s="106">
        <f t="shared" si="2"/>
        <v>-10896098</v>
      </c>
      <c r="M38" s="106">
        <f t="shared" si="2"/>
        <v>-5591951</v>
      </c>
      <c r="N38" s="106">
        <f t="shared" si="2"/>
        <v>-45483119</v>
      </c>
      <c r="O38" s="106">
        <f t="shared" si="2"/>
        <v>-3915387</v>
      </c>
      <c r="P38" s="106">
        <f t="shared" si="2"/>
        <v>1027479</v>
      </c>
      <c r="Q38" s="106">
        <f t="shared" si="2"/>
        <v>-3338206</v>
      </c>
      <c r="R38" s="106">
        <f t="shared" si="2"/>
        <v>-6226114</v>
      </c>
      <c r="S38" s="106">
        <f t="shared" si="2"/>
        <v>-464471</v>
      </c>
      <c r="T38" s="106">
        <f t="shared" si="2"/>
        <v>-2333852</v>
      </c>
      <c r="U38" s="106">
        <f t="shared" si="2"/>
        <v>-1122048</v>
      </c>
      <c r="V38" s="106">
        <f t="shared" si="2"/>
        <v>-3920371</v>
      </c>
      <c r="W38" s="106">
        <f t="shared" si="2"/>
        <v>-89506629</v>
      </c>
      <c r="X38" s="106">
        <f>IF(F22=F36,0,X22-X36)</f>
        <v>-34848000</v>
      </c>
      <c r="Y38" s="106">
        <f t="shared" si="2"/>
        <v>-54658629</v>
      </c>
      <c r="Z38" s="201">
        <f>+IF(X38&lt;&gt;0,+(Y38/X38)*100,0)</f>
        <v>156.8486828512397</v>
      </c>
      <c r="AA38" s="199">
        <f>+AA22-AA36</f>
        <v>-34848000</v>
      </c>
    </row>
    <row r="39" spans="1:27" ht="13.5">
      <c r="A39" s="181" t="s">
        <v>46</v>
      </c>
      <c r="B39" s="185"/>
      <c r="C39" s="155">
        <v>0</v>
      </c>
      <c r="D39" s="155"/>
      <c r="E39" s="156">
        <v>34700000</v>
      </c>
      <c r="F39" s="60">
        <v>34700000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34700000</v>
      </c>
      <c r="Y39" s="60">
        <v>-34700000</v>
      </c>
      <c r="Z39" s="140">
        <v>-100</v>
      </c>
      <c r="AA39" s="155">
        <v>34700000</v>
      </c>
    </row>
    <row r="40" spans="1:27" ht="13.5">
      <c r="A40" s="181" t="s">
        <v>123</v>
      </c>
      <c r="B40" s="185"/>
      <c r="C40" s="130">
        <v>0</v>
      </c>
      <c r="D40" s="130"/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/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-60048237</v>
      </c>
      <c r="D42" s="206">
        <f>SUM(D38:D41)</f>
        <v>0</v>
      </c>
      <c r="E42" s="207">
        <f t="shared" si="3"/>
        <v>1196271</v>
      </c>
      <c r="F42" s="88">
        <f t="shared" si="3"/>
        <v>-148000</v>
      </c>
      <c r="G42" s="88">
        <f t="shared" si="3"/>
        <v>-715935</v>
      </c>
      <c r="H42" s="88">
        <f t="shared" si="3"/>
        <v>-6287643</v>
      </c>
      <c r="I42" s="88">
        <f t="shared" si="3"/>
        <v>-26873447</v>
      </c>
      <c r="J42" s="88">
        <f t="shared" si="3"/>
        <v>-33877025</v>
      </c>
      <c r="K42" s="88">
        <f t="shared" si="3"/>
        <v>-28995070</v>
      </c>
      <c r="L42" s="88">
        <f t="shared" si="3"/>
        <v>-10896098</v>
      </c>
      <c r="M42" s="88">
        <f t="shared" si="3"/>
        <v>-5591951</v>
      </c>
      <c r="N42" s="88">
        <f t="shared" si="3"/>
        <v>-45483119</v>
      </c>
      <c r="O42" s="88">
        <f t="shared" si="3"/>
        <v>-3915387</v>
      </c>
      <c r="P42" s="88">
        <f t="shared" si="3"/>
        <v>1027479</v>
      </c>
      <c r="Q42" s="88">
        <f t="shared" si="3"/>
        <v>-3338206</v>
      </c>
      <c r="R42" s="88">
        <f t="shared" si="3"/>
        <v>-6226114</v>
      </c>
      <c r="S42" s="88">
        <f t="shared" si="3"/>
        <v>-464471</v>
      </c>
      <c r="T42" s="88">
        <f t="shared" si="3"/>
        <v>-2333852</v>
      </c>
      <c r="U42" s="88">
        <f t="shared" si="3"/>
        <v>-1122048</v>
      </c>
      <c r="V42" s="88">
        <f t="shared" si="3"/>
        <v>-3920371</v>
      </c>
      <c r="W42" s="88">
        <f t="shared" si="3"/>
        <v>-89506629</v>
      </c>
      <c r="X42" s="88">
        <f t="shared" si="3"/>
        <v>-148000</v>
      </c>
      <c r="Y42" s="88">
        <f t="shared" si="3"/>
        <v>-89358629</v>
      </c>
      <c r="Z42" s="208">
        <f>+IF(X42&lt;&gt;0,+(Y42/X42)*100,0)</f>
        <v>60377.45202702703</v>
      </c>
      <c r="AA42" s="206">
        <f>SUM(AA38:AA41)</f>
        <v>-148000</v>
      </c>
    </row>
    <row r="43" spans="1:27" ht="13.5">
      <c r="A43" s="181" t="s">
        <v>125</v>
      </c>
      <c r="B43" s="185"/>
      <c r="C43" s="157">
        <v>0</v>
      </c>
      <c r="D43" s="157"/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-60048237</v>
      </c>
      <c r="D44" s="210">
        <f>+D42-D43</f>
        <v>0</v>
      </c>
      <c r="E44" s="211">
        <f t="shared" si="4"/>
        <v>1196271</v>
      </c>
      <c r="F44" s="77">
        <f t="shared" si="4"/>
        <v>-148000</v>
      </c>
      <c r="G44" s="77">
        <f t="shared" si="4"/>
        <v>-715935</v>
      </c>
      <c r="H44" s="77">
        <f t="shared" si="4"/>
        <v>-6287643</v>
      </c>
      <c r="I44" s="77">
        <f t="shared" si="4"/>
        <v>-26873447</v>
      </c>
      <c r="J44" s="77">
        <f t="shared" si="4"/>
        <v>-33877025</v>
      </c>
      <c r="K44" s="77">
        <f t="shared" si="4"/>
        <v>-28995070</v>
      </c>
      <c r="L44" s="77">
        <f t="shared" si="4"/>
        <v>-10896098</v>
      </c>
      <c r="M44" s="77">
        <f t="shared" si="4"/>
        <v>-5591951</v>
      </c>
      <c r="N44" s="77">
        <f t="shared" si="4"/>
        <v>-45483119</v>
      </c>
      <c r="O44" s="77">
        <f t="shared" si="4"/>
        <v>-3915387</v>
      </c>
      <c r="P44" s="77">
        <f t="shared" si="4"/>
        <v>1027479</v>
      </c>
      <c r="Q44" s="77">
        <f t="shared" si="4"/>
        <v>-3338206</v>
      </c>
      <c r="R44" s="77">
        <f t="shared" si="4"/>
        <v>-6226114</v>
      </c>
      <c r="S44" s="77">
        <f t="shared" si="4"/>
        <v>-464471</v>
      </c>
      <c r="T44" s="77">
        <f t="shared" si="4"/>
        <v>-2333852</v>
      </c>
      <c r="U44" s="77">
        <f t="shared" si="4"/>
        <v>-1122048</v>
      </c>
      <c r="V44" s="77">
        <f t="shared" si="4"/>
        <v>-3920371</v>
      </c>
      <c r="W44" s="77">
        <f t="shared" si="4"/>
        <v>-89506629</v>
      </c>
      <c r="X44" s="77">
        <f t="shared" si="4"/>
        <v>-148000</v>
      </c>
      <c r="Y44" s="77">
        <f t="shared" si="4"/>
        <v>-89358629</v>
      </c>
      <c r="Z44" s="212">
        <f>+IF(X44&lt;&gt;0,+(Y44/X44)*100,0)</f>
        <v>60377.45202702703</v>
      </c>
      <c r="AA44" s="210">
        <f>+AA42-AA43</f>
        <v>-148000</v>
      </c>
    </row>
    <row r="45" spans="1:27" ht="13.5">
      <c r="A45" s="181" t="s">
        <v>127</v>
      </c>
      <c r="B45" s="185"/>
      <c r="C45" s="157">
        <v>0</v>
      </c>
      <c r="D45" s="157"/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-60048237</v>
      </c>
      <c r="D46" s="206">
        <f>SUM(D44:D45)</f>
        <v>0</v>
      </c>
      <c r="E46" s="207">
        <f t="shared" si="5"/>
        <v>1196271</v>
      </c>
      <c r="F46" s="88">
        <f t="shared" si="5"/>
        <v>-148000</v>
      </c>
      <c r="G46" s="88">
        <f t="shared" si="5"/>
        <v>-715935</v>
      </c>
      <c r="H46" s="88">
        <f t="shared" si="5"/>
        <v>-6287643</v>
      </c>
      <c r="I46" s="88">
        <f t="shared" si="5"/>
        <v>-26873447</v>
      </c>
      <c r="J46" s="88">
        <f t="shared" si="5"/>
        <v>-33877025</v>
      </c>
      <c r="K46" s="88">
        <f t="shared" si="5"/>
        <v>-28995070</v>
      </c>
      <c r="L46" s="88">
        <f t="shared" si="5"/>
        <v>-10896098</v>
      </c>
      <c r="M46" s="88">
        <f t="shared" si="5"/>
        <v>-5591951</v>
      </c>
      <c r="N46" s="88">
        <f t="shared" si="5"/>
        <v>-45483119</v>
      </c>
      <c r="O46" s="88">
        <f t="shared" si="5"/>
        <v>-3915387</v>
      </c>
      <c r="P46" s="88">
        <f t="shared" si="5"/>
        <v>1027479</v>
      </c>
      <c r="Q46" s="88">
        <f t="shared" si="5"/>
        <v>-3338206</v>
      </c>
      <c r="R46" s="88">
        <f t="shared" si="5"/>
        <v>-6226114</v>
      </c>
      <c r="S46" s="88">
        <f t="shared" si="5"/>
        <v>-464471</v>
      </c>
      <c r="T46" s="88">
        <f t="shared" si="5"/>
        <v>-2333852</v>
      </c>
      <c r="U46" s="88">
        <f t="shared" si="5"/>
        <v>-1122048</v>
      </c>
      <c r="V46" s="88">
        <f t="shared" si="5"/>
        <v>-3920371</v>
      </c>
      <c r="W46" s="88">
        <f t="shared" si="5"/>
        <v>-89506629</v>
      </c>
      <c r="X46" s="88">
        <f t="shared" si="5"/>
        <v>-148000</v>
      </c>
      <c r="Y46" s="88">
        <f t="shared" si="5"/>
        <v>-89358629</v>
      </c>
      <c r="Z46" s="208">
        <f>+IF(X46&lt;&gt;0,+(Y46/X46)*100,0)</f>
        <v>60377.45202702703</v>
      </c>
      <c r="AA46" s="206">
        <f>SUM(AA44:AA45)</f>
        <v>-148000</v>
      </c>
    </row>
    <row r="47" spans="1:27" ht="13.5">
      <c r="A47" s="214" t="s">
        <v>48</v>
      </c>
      <c r="B47" s="185"/>
      <c r="C47" s="157">
        <v>0</v>
      </c>
      <c r="D47" s="157"/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-60048237</v>
      </c>
      <c r="D48" s="217">
        <f>SUM(D46:D47)</f>
        <v>0</v>
      </c>
      <c r="E48" s="218">
        <f t="shared" si="6"/>
        <v>1196271</v>
      </c>
      <c r="F48" s="219">
        <f t="shared" si="6"/>
        <v>-148000</v>
      </c>
      <c r="G48" s="219">
        <f t="shared" si="6"/>
        <v>-715935</v>
      </c>
      <c r="H48" s="220">
        <f t="shared" si="6"/>
        <v>-6287643</v>
      </c>
      <c r="I48" s="220">
        <f t="shared" si="6"/>
        <v>-26873447</v>
      </c>
      <c r="J48" s="220">
        <f t="shared" si="6"/>
        <v>-33877025</v>
      </c>
      <c r="K48" s="220">
        <f t="shared" si="6"/>
        <v>-28995070</v>
      </c>
      <c r="L48" s="220">
        <f t="shared" si="6"/>
        <v>-10896098</v>
      </c>
      <c r="M48" s="219">
        <f t="shared" si="6"/>
        <v>-5591951</v>
      </c>
      <c r="N48" s="219">
        <f t="shared" si="6"/>
        <v>-45483119</v>
      </c>
      <c r="O48" s="220">
        <f t="shared" si="6"/>
        <v>-3915387</v>
      </c>
      <c r="P48" s="220">
        <f t="shared" si="6"/>
        <v>1027479</v>
      </c>
      <c r="Q48" s="220">
        <f t="shared" si="6"/>
        <v>-3338206</v>
      </c>
      <c r="R48" s="220">
        <f t="shared" si="6"/>
        <v>-6226114</v>
      </c>
      <c r="S48" s="220">
        <f t="shared" si="6"/>
        <v>-464471</v>
      </c>
      <c r="T48" s="219">
        <f t="shared" si="6"/>
        <v>-2333852</v>
      </c>
      <c r="U48" s="219">
        <f t="shared" si="6"/>
        <v>-1122048</v>
      </c>
      <c r="V48" s="220">
        <f t="shared" si="6"/>
        <v>-3920371</v>
      </c>
      <c r="W48" s="220">
        <f t="shared" si="6"/>
        <v>-89506629</v>
      </c>
      <c r="X48" s="220">
        <f t="shared" si="6"/>
        <v>-148000</v>
      </c>
      <c r="Y48" s="220">
        <f t="shared" si="6"/>
        <v>-89358629</v>
      </c>
      <c r="Z48" s="221">
        <f>+IF(X48&lt;&gt;0,+(Y48/X48)*100,0)</f>
        <v>60377.45202702703</v>
      </c>
      <c r="AA48" s="222">
        <f>SUM(AA46:AA47)</f>
        <v>-148000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4738679</v>
      </c>
      <c r="H9" s="100">
        <f t="shared" si="1"/>
        <v>312870</v>
      </c>
      <c r="I9" s="100">
        <f t="shared" si="1"/>
        <v>620110</v>
      </c>
      <c r="J9" s="100">
        <f t="shared" si="1"/>
        <v>5671659</v>
      </c>
      <c r="K9" s="100">
        <f t="shared" si="1"/>
        <v>620110</v>
      </c>
      <c r="L9" s="100">
        <f t="shared" si="1"/>
        <v>0</v>
      </c>
      <c r="M9" s="100">
        <f t="shared" si="1"/>
        <v>0</v>
      </c>
      <c r="N9" s="100">
        <f t="shared" si="1"/>
        <v>620110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6291769</v>
      </c>
      <c r="X9" s="100">
        <f t="shared" si="1"/>
        <v>0</v>
      </c>
      <c r="Y9" s="100">
        <f t="shared" si="1"/>
        <v>6291769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>
        <v>4738679</v>
      </c>
      <c r="H10" s="60">
        <v>312870</v>
      </c>
      <c r="I10" s="60">
        <v>620110</v>
      </c>
      <c r="J10" s="60">
        <v>5671659</v>
      </c>
      <c r="K10" s="60">
        <v>620110</v>
      </c>
      <c r="L10" s="60"/>
      <c r="M10" s="60"/>
      <c r="N10" s="60">
        <v>620110</v>
      </c>
      <c r="O10" s="60"/>
      <c r="P10" s="60"/>
      <c r="Q10" s="60"/>
      <c r="R10" s="60"/>
      <c r="S10" s="60"/>
      <c r="T10" s="60"/>
      <c r="U10" s="60"/>
      <c r="V10" s="60"/>
      <c r="W10" s="60">
        <v>6291769</v>
      </c>
      <c r="X10" s="60"/>
      <c r="Y10" s="60">
        <v>6291769</v>
      </c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20522167</v>
      </c>
      <c r="D15" s="153">
        <f>SUM(D16:D18)</f>
        <v>0</v>
      </c>
      <c r="E15" s="154">
        <f t="shared" si="2"/>
        <v>26700000</v>
      </c>
      <c r="F15" s="100">
        <f t="shared" si="2"/>
        <v>26700000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2792443</v>
      </c>
      <c r="L15" s="100">
        <f t="shared" si="2"/>
        <v>98424</v>
      </c>
      <c r="M15" s="100">
        <f t="shared" si="2"/>
        <v>0</v>
      </c>
      <c r="N15" s="100">
        <f t="shared" si="2"/>
        <v>2890867</v>
      </c>
      <c r="O15" s="100">
        <f t="shared" si="2"/>
        <v>2204876</v>
      </c>
      <c r="P15" s="100">
        <f t="shared" si="2"/>
        <v>0</v>
      </c>
      <c r="Q15" s="100">
        <f t="shared" si="2"/>
        <v>99562</v>
      </c>
      <c r="R15" s="100">
        <f t="shared" si="2"/>
        <v>2304438</v>
      </c>
      <c r="S15" s="100">
        <f t="shared" si="2"/>
        <v>0</v>
      </c>
      <c r="T15" s="100">
        <f t="shared" si="2"/>
        <v>415499</v>
      </c>
      <c r="U15" s="100">
        <f t="shared" si="2"/>
        <v>472853</v>
      </c>
      <c r="V15" s="100">
        <f t="shared" si="2"/>
        <v>888352</v>
      </c>
      <c r="W15" s="100">
        <f t="shared" si="2"/>
        <v>6083657</v>
      </c>
      <c r="X15" s="100">
        <f t="shared" si="2"/>
        <v>26700000</v>
      </c>
      <c r="Y15" s="100">
        <f t="shared" si="2"/>
        <v>-20616343</v>
      </c>
      <c r="Z15" s="137">
        <f>+IF(X15&lt;&gt;0,+(Y15/X15)*100,0)</f>
        <v>-77.21476779026217</v>
      </c>
      <c r="AA15" s="102">
        <f>SUM(AA16:AA18)</f>
        <v>26700000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20522167</v>
      </c>
      <c r="D17" s="155"/>
      <c r="E17" s="156">
        <v>26700000</v>
      </c>
      <c r="F17" s="60">
        <v>26700000</v>
      </c>
      <c r="G17" s="60"/>
      <c r="H17" s="60"/>
      <c r="I17" s="60"/>
      <c r="J17" s="60"/>
      <c r="K17" s="60">
        <v>2792443</v>
      </c>
      <c r="L17" s="60">
        <v>98424</v>
      </c>
      <c r="M17" s="60"/>
      <c r="N17" s="60">
        <v>2890867</v>
      </c>
      <c r="O17" s="60">
        <v>2204876</v>
      </c>
      <c r="P17" s="60"/>
      <c r="Q17" s="60">
        <v>99562</v>
      </c>
      <c r="R17" s="60">
        <v>2304438</v>
      </c>
      <c r="S17" s="60"/>
      <c r="T17" s="60">
        <v>415499</v>
      </c>
      <c r="U17" s="60">
        <v>472853</v>
      </c>
      <c r="V17" s="60">
        <v>888352</v>
      </c>
      <c r="W17" s="60">
        <v>6083657</v>
      </c>
      <c r="X17" s="60">
        <v>26700000</v>
      </c>
      <c r="Y17" s="60">
        <v>-20616343</v>
      </c>
      <c r="Z17" s="140">
        <v>-77.21</v>
      </c>
      <c r="AA17" s="62">
        <v>26700000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7836418</v>
      </c>
      <c r="D19" s="153">
        <f>SUM(D20:D23)</f>
        <v>0</v>
      </c>
      <c r="E19" s="154">
        <f t="shared" si="3"/>
        <v>8000000</v>
      </c>
      <c r="F19" s="100">
        <f t="shared" si="3"/>
        <v>16000000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2032506</v>
      </c>
      <c r="L19" s="100">
        <f t="shared" si="3"/>
        <v>1839228</v>
      </c>
      <c r="M19" s="100">
        <f t="shared" si="3"/>
        <v>2222839</v>
      </c>
      <c r="N19" s="100">
        <f t="shared" si="3"/>
        <v>6094573</v>
      </c>
      <c r="O19" s="100">
        <f t="shared" si="3"/>
        <v>0</v>
      </c>
      <c r="P19" s="100">
        <f t="shared" si="3"/>
        <v>2512988</v>
      </c>
      <c r="Q19" s="100">
        <f t="shared" si="3"/>
        <v>0</v>
      </c>
      <c r="R19" s="100">
        <f t="shared" si="3"/>
        <v>2512988</v>
      </c>
      <c r="S19" s="100">
        <f t="shared" si="3"/>
        <v>0</v>
      </c>
      <c r="T19" s="100">
        <f t="shared" si="3"/>
        <v>0</v>
      </c>
      <c r="U19" s="100">
        <f t="shared" si="3"/>
        <v>2644034</v>
      </c>
      <c r="V19" s="100">
        <f t="shared" si="3"/>
        <v>2644034</v>
      </c>
      <c r="W19" s="100">
        <f t="shared" si="3"/>
        <v>11251595</v>
      </c>
      <c r="X19" s="100">
        <f t="shared" si="3"/>
        <v>16000000</v>
      </c>
      <c r="Y19" s="100">
        <f t="shared" si="3"/>
        <v>-4748405</v>
      </c>
      <c r="Z19" s="137">
        <f>+IF(X19&lt;&gt;0,+(Y19/X19)*100,0)</f>
        <v>-29.67753125</v>
      </c>
      <c r="AA19" s="102">
        <f>SUM(AA20:AA23)</f>
        <v>16000000</v>
      </c>
    </row>
    <row r="20" spans="1:27" ht="13.5">
      <c r="A20" s="138" t="s">
        <v>89</v>
      </c>
      <c r="B20" s="136"/>
      <c r="C20" s="155">
        <v>7836418</v>
      </c>
      <c r="D20" s="155"/>
      <c r="E20" s="156">
        <v>8000000</v>
      </c>
      <c r="F20" s="60">
        <v>16000000</v>
      </c>
      <c r="G20" s="60"/>
      <c r="H20" s="60"/>
      <c r="I20" s="60"/>
      <c r="J20" s="60"/>
      <c r="K20" s="60">
        <v>2032506</v>
      </c>
      <c r="L20" s="60">
        <v>1839228</v>
      </c>
      <c r="M20" s="60">
        <v>2222839</v>
      </c>
      <c r="N20" s="60">
        <v>6094573</v>
      </c>
      <c r="O20" s="60"/>
      <c r="P20" s="60">
        <v>2512988</v>
      </c>
      <c r="Q20" s="60"/>
      <c r="R20" s="60">
        <v>2512988</v>
      </c>
      <c r="S20" s="60"/>
      <c r="T20" s="60"/>
      <c r="U20" s="60">
        <v>2644034</v>
      </c>
      <c r="V20" s="60">
        <v>2644034</v>
      </c>
      <c r="W20" s="60">
        <v>11251595</v>
      </c>
      <c r="X20" s="60">
        <v>16000000</v>
      </c>
      <c r="Y20" s="60">
        <v>-4748405</v>
      </c>
      <c r="Z20" s="140">
        <v>-29.68</v>
      </c>
      <c r="AA20" s="62">
        <v>16000000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28358585</v>
      </c>
      <c r="D25" s="217">
        <f>+D5+D9+D15+D19+D24</f>
        <v>0</v>
      </c>
      <c r="E25" s="230">
        <f t="shared" si="4"/>
        <v>34700000</v>
      </c>
      <c r="F25" s="219">
        <f t="shared" si="4"/>
        <v>42700000</v>
      </c>
      <c r="G25" s="219">
        <f t="shared" si="4"/>
        <v>4738679</v>
      </c>
      <c r="H25" s="219">
        <f t="shared" si="4"/>
        <v>312870</v>
      </c>
      <c r="I25" s="219">
        <f t="shared" si="4"/>
        <v>620110</v>
      </c>
      <c r="J25" s="219">
        <f t="shared" si="4"/>
        <v>5671659</v>
      </c>
      <c r="K25" s="219">
        <f t="shared" si="4"/>
        <v>5445059</v>
      </c>
      <c r="L25" s="219">
        <f t="shared" si="4"/>
        <v>1937652</v>
      </c>
      <c r="M25" s="219">
        <f t="shared" si="4"/>
        <v>2222839</v>
      </c>
      <c r="N25" s="219">
        <f t="shared" si="4"/>
        <v>9605550</v>
      </c>
      <c r="O25" s="219">
        <f t="shared" si="4"/>
        <v>2204876</v>
      </c>
      <c r="P25" s="219">
        <f t="shared" si="4"/>
        <v>2512988</v>
      </c>
      <c r="Q25" s="219">
        <f t="shared" si="4"/>
        <v>99562</v>
      </c>
      <c r="R25" s="219">
        <f t="shared" si="4"/>
        <v>4817426</v>
      </c>
      <c r="S25" s="219">
        <f t="shared" si="4"/>
        <v>0</v>
      </c>
      <c r="T25" s="219">
        <f t="shared" si="4"/>
        <v>415499</v>
      </c>
      <c r="U25" s="219">
        <f t="shared" si="4"/>
        <v>3116887</v>
      </c>
      <c r="V25" s="219">
        <f t="shared" si="4"/>
        <v>3532386</v>
      </c>
      <c r="W25" s="219">
        <f t="shared" si="4"/>
        <v>23627021</v>
      </c>
      <c r="X25" s="219">
        <f t="shared" si="4"/>
        <v>42700000</v>
      </c>
      <c r="Y25" s="219">
        <f t="shared" si="4"/>
        <v>-19072979</v>
      </c>
      <c r="Z25" s="231">
        <f>+IF(X25&lt;&gt;0,+(Y25/X25)*100,0)</f>
        <v>-44.667398126463695</v>
      </c>
      <c r="AA25" s="232">
        <f>+AA5+AA9+AA15+AA19+AA24</f>
        <v>42700000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28358585</v>
      </c>
      <c r="D28" s="155"/>
      <c r="E28" s="156">
        <v>34700000</v>
      </c>
      <c r="F28" s="60">
        <v>42700000</v>
      </c>
      <c r="G28" s="60">
        <v>4738679</v>
      </c>
      <c r="H28" s="60">
        <v>312870</v>
      </c>
      <c r="I28" s="60">
        <v>620110</v>
      </c>
      <c r="J28" s="60">
        <v>5671659</v>
      </c>
      <c r="K28" s="60">
        <v>5445059</v>
      </c>
      <c r="L28" s="60">
        <v>1937652</v>
      </c>
      <c r="M28" s="60">
        <v>2222839</v>
      </c>
      <c r="N28" s="60">
        <v>9605550</v>
      </c>
      <c r="O28" s="60">
        <v>2204876</v>
      </c>
      <c r="P28" s="60">
        <v>2512988</v>
      </c>
      <c r="Q28" s="60">
        <v>99562</v>
      </c>
      <c r="R28" s="60">
        <v>4817426</v>
      </c>
      <c r="S28" s="60"/>
      <c r="T28" s="60">
        <v>415499</v>
      </c>
      <c r="U28" s="60">
        <v>3116887</v>
      </c>
      <c r="V28" s="60">
        <v>3532386</v>
      </c>
      <c r="W28" s="60">
        <v>23627021</v>
      </c>
      <c r="X28" s="60">
        <v>42700000</v>
      </c>
      <c r="Y28" s="60">
        <v>-19072979</v>
      </c>
      <c r="Z28" s="140">
        <v>-44.67</v>
      </c>
      <c r="AA28" s="155">
        <v>42700000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28358585</v>
      </c>
      <c r="D32" s="210">
        <f>SUM(D28:D31)</f>
        <v>0</v>
      </c>
      <c r="E32" s="211">
        <f t="shared" si="5"/>
        <v>34700000</v>
      </c>
      <c r="F32" s="77">
        <f t="shared" si="5"/>
        <v>42700000</v>
      </c>
      <c r="G32" s="77">
        <f t="shared" si="5"/>
        <v>4738679</v>
      </c>
      <c r="H32" s="77">
        <f t="shared" si="5"/>
        <v>312870</v>
      </c>
      <c r="I32" s="77">
        <f t="shared" si="5"/>
        <v>620110</v>
      </c>
      <c r="J32" s="77">
        <f t="shared" si="5"/>
        <v>5671659</v>
      </c>
      <c r="K32" s="77">
        <f t="shared" si="5"/>
        <v>5445059</v>
      </c>
      <c r="L32" s="77">
        <f t="shared" si="5"/>
        <v>1937652</v>
      </c>
      <c r="M32" s="77">
        <f t="shared" si="5"/>
        <v>2222839</v>
      </c>
      <c r="N32" s="77">
        <f t="shared" si="5"/>
        <v>9605550</v>
      </c>
      <c r="O32" s="77">
        <f t="shared" si="5"/>
        <v>2204876</v>
      </c>
      <c r="P32" s="77">
        <f t="shared" si="5"/>
        <v>2512988</v>
      </c>
      <c r="Q32" s="77">
        <f t="shared" si="5"/>
        <v>99562</v>
      </c>
      <c r="R32" s="77">
        <f t="shared" si="5"/>
        <v>4817426</v>
      </c>
      <c r="S32" s="77">
        <f t="shared" si="5"/>
        <v>0</v>
      </c>
      <c r="T32" s="77">
        <f t="shared" si="5"/>
        <v>415499</v>
      </c>
      <c r="U32" s="77">
        <f t="shared" si="5"/>
        <v>3116887</v>
      </c>
      <c r="V32" s="77">
        <f t="shared" si="5"/>
        <v>3532386</v>
      </c>
      <c r="W32" s="77">
        <f t="shared" si="5"/>
        <v>23627021</v>
      </c>
      <c r="X32" s="77">
        <f t="shared" si="5"/>
        <v>42700000</v>
      </c>
      <c r="Y32" s="77">
        <f t="shared" si="5"/>
        <v>-19072979</v>
      </c>
      <c r="Z32" s="212">
        <f>+IF(X32&lt;&gt;0,+(Y32/X32)*100,0)</f>
        <v>-44.667398126463695</v>
      </c>
      <c r="AA32" s="79">
        <f>SUM(AA28:AA31)</f>
        <v>42700000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28358585</v>
      </c>
      <c r="D36" s="222">
        <f>SUM(D32:D35)</f>
        <v>0</v>
      </c>
      <c r="E36" s="218">
        <f t="shared" si="6"/>
        <v>34700000</v>
      </c>
      <c r="F36" s="220">
        <f t="shared" si="6"/>
        <v>42700000</v>
      </c>
      <c r="G36" s="220">
        <f t="shared" si="6"/>
        <v>4738679</v>
      </c>
      <c r="H36" s="220">
        <f t="shared" si="6"/>
        <v>312870</v>
      </c>
      <c r="I36" s="220">
        <f t="shared" si="6"/>
        <v>620110</v>
      </c>
      <c r="J36" s="220">
        <f t="shared" si="6"/>
        <v>5671659</v>
      </c>
      <c r="K36" s="220">
        <f t="shared" si="6"/>
        <v>5445059</v>
      </c>
      <c r="L36" s="220">
        <f t="shared" si="6"/>
        <v>1937652</v>
      </c>
      <c r="M36" s="220">
        <f t="shared" si="6"/>
        <v>2222839</v>
      </c>
      <c r="N36" s="220">
        <f t="shared" si="6"/>
        <v>9605550</v>
      </c>
      <c r="O36" s="220">
        <f t="shared" si="6"/>
        <v>2204876</v>
      </c>
      <c r="P36" s="220">
        <f t="shared" si="6"/>
        <v>2512988</v>
      </c>
      <c r="Q36" s="220">
        <f t="shared" si="6"/>
        <v>99562</v>
      </c>
      <c r="R36" s="220">
        <f t="shared" si="6"/>
        <v>4817426</v>
      </c>
      <c r="S36" s="220">
        <f t="shared" si="6"/>
        <v>0</v>
      </c>
      <c r="T36" s="220">
        <f t="shared" si="6"/>
        <v>415499</v>
      </c>
      <c r="U36" s="220">
        <f t="shared" si="6"/>
        <v>3116887</v>
      </c>
      <c r="V36" s="220">
        <f t="shared" si="6"/>
        <v>3532386</v>
      </c>
      <c r="W36" s="220">
        <f t="shared" si="6"/>
        <v>23627021</v>
      </c>
      <c r="X36" s="220">
        <f t="shared" si="6"/>
        <v>42700000</v>
      </c>
      <c r="Y36" s="220">
        <f t="shared" si="6"/>
        <v>-19072979</v>
      </c>
      <c r="Z36" s="221">
        <f>+IF(X36&lt;&gt;0,+(Y36/X36)*100,0)</f>
        <v>-44.667398126463695</v>
      </c>
      <c r="AA36" s="239">
        <f>SUM(AA32:AA35)</f>
        <v>42700000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 password="F954" sheet="1" objects="1" scenarios="1"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1047420</v>
      </c>
      <c r="D6" s="155"/>
      <c r="E6" s="59">
        <v>466000</v>
      </c>
      <c r="F6" s="60">
        <v>466000</v>
      </c>
      <c r="G6" s="60">
        <v>12382210</v>
      </c>
      <c r="H6" s="60">
        <v>8361260</v>
      </c>
      <c r="I6" s="60">
        <v>8273479</v>
      </c>
      <c r="J6" s="60">
        <v>8273479</v>
      </c>
      <c r="K6" s="60">
        <v>21439022</v>
      </c>
      <c r="L6" s="60"/>
      <c r="M6" s="60"/>
      <c r="N6" s="60"/>
      <c r="O6" s="60">
        <v>-14039971</v>
      </c>
      <c r="P6" s="60">
        <v>-23969383</v>
      </c>
      <c r="Q6" s="60">
        <v>20584105</v>
      </c>
      <c r="R6" s="60">
        <v>20584105</v>
      </c>
      <c r="S6" s="60">
        <v>45446995</v>
      </c>
      <c r="T6" s="60">
        <v>483716436</v>
      </c>
      <c r="U6" s="60">
        <v>76723215</v>
      </c>
      <c r="V6" s="60">
        <v>76723215</v>
      </c>
      <c r="W6" s="60">
        <v>76723215</v>
      </c>
      <c r="X6" s="60">
        <v>466000</v>
      </c>
      <c r="Y6" s="60">
        <v>76257215</v>
      </c>
      <c r="Z6" s="140">
        <v>16364.21</v>
      </c>
      <c r="AA6" s="62">
        <v>466000</v>
      </c>
    </row>
    <row r="7" spans="1:27" ht="13.5">
      <c r="A7" s="249" t="s">
        <v>144</v>
      </c>
      <c r="B7" s="182"/>
      <c r="C7" s="155"/>
      <c r="D7" s="155"/>
      <c r="E7" s="59">
        <v>1069000</v>
      </c>
      <c r="F7" s="60">
        <v>1535000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1535000</v>
      </c>
      <c r="Y7" s="60">
        <v>-1535000</v>
      </c>
      <c r="Z7" s="140">
        <v>-100</v>
      </c>
      <c r="AA7" s="62">
        <v>1535000</v>
      </c>
    </row>
    <row r="8" spans="1:27" ht="13.5">
      <c r="A8" s="249" t="s">
        <v>145</v>
      </c>
      <c r="B8" s="182"/>
      <c r="C8" s="155"/>
      <c r="D8" s="155"/>
      <c r="E8" s="59">
        <v>72282000</v>
      </c>
      <c r="F8" s="60">
        <v>1184000</v>
      </c>
      <c r="G8" s="60">
        <v>99777527</v>
      </c>
      <c r="H8" s="60">
        <v>95657369</v>
      </c>
      <c r="I8" s="60">
        <v>97538534</v>
      </c>
      <c r="J8" s="60">
        <v>97538534</v>
      </c>
      <c r="K8" s="60"/>
      <c r="L8" s="60"/>
      <c r="M8" s="60"/>
      <c r="N8" s="60"/>
      <c r="O8" s="60">
        <v>100508870</v>
      </c>
      <c r="P8" s="60">
        <v>103262093</v>
      </c>
      <c r="Q8" s="60">
        <v>99749113</v>
      </c>
      <c r="R8" s="60">
        <v>99749113</v>
      </c>
      <c r="S8" s="60">
        <v>101263174</v>
      </c>
      <c r="T8" s="60">
        <v>101327101</v>
      </c>
      <c r="U8" s="60">
        <v>101034970</v>
      </c>
      <c r="V8" s="60">
        <v>101034970</v>
      </c>
      <c r="W8" s="60">
        <v>101034970</v>
      </c>
      <c r="X8" s="60">
        <v>1184000</v>
      </c>
      <c r="Y8" s="60">
        <v>99850970</v>
      </c>
      <c r="Z8" s="140">
        <v>8433.36</v>
      </c>
      <c r="AA8" s="62">
        <v>1184000</v>
      </c>
    </row>
    <row r="9" spans="1:27" ht="13.5">
      <c r="A9" s="249" t="s">
        <v>146</v>
      </c>
      <c r="B9" s="182"/>
      <c r="C9" s="155">
        <v>4578887</v>
      </c>
      <c r="D9" s="155"/>
      <c r="E9" s="59">
        <v>13879000</v>
      </c>
      <c r="F9" s="60">
        <v>13879000</v>
      </c>
      <c r="G9" s="60">
        <v>3414402</v>
      </c>
      <c r="H9" s="60">
        <v>14445867</v>
      </c>
      <c r="I9" s="60">
        <v>20526269</v>
      </c>
      <c r="J9" s="60">
        <v>20526269</v>
      </c>
      <c r="K9" s="60"/>
      <c r="L9" s="60"/>
      <c r="M9" s="60"/>
      <c r="N9" s="60"/>
      <c r="O9" s="60"/>
      <c r="P9" s="60"/>
      <c r="Q9" s="60">
        <v>51371625</v>
      </c>
      <c r="R9" s="60">
        <v>51371625</v>
      </c>
      <c r="S9" s="60"/>
      <c r="T9" s="60"/>
      <c r="U9" s="60"/>
      <c r="V9" s="60"/>
      <c r="W9" s="60"/>
      <c r="X9" s="60">
        <v>13879000</v>
      </c>
      <c r="Y9" s="60">
        <v>-13879000</v>
      </c>
      <c r="Z9" s="140">
        <v>-100</v>
      </c>
      <c r="AA9" s="62">
        <v>13879000</v>
      </c>
    </row>
    <row r="10" spans="1:27" ht="13.5">
      <c r="A10" s="249" t="s">
        <v>147</v>
      </c>
      <c r="B10" s="182"/>
      <c r="C10" s="155">
        <v>8919523</v>
      </c>
      <c r="D10" s="155"/>
      <c r="E10" s="59"/>
      <c r="F10" s="60"/>
      <c r="G10" s="159"/>
      <c r="H10" s="159"/>
      <c r="I10" s="159"/>
      <c r="J10" s="60"/>
      <c r="K10" s="159">
        <v>97308144</v>
      </c>
      <c r="L10" s="159">
        <v>95134468</v>
      </c>
      <c r="M10" s="60">
        <v>99466365</v>
      </c>
      <c r="N10" s="159">
        <v>99466365</v>
      </c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977010</v>
      </c>
      <c r="D11" s="155"/>
      <c r="E11" s="59">
        <v>1184000</v>
      </c>
      <c r="F11" s="60">
        <v>87345000</v>
      </c>
      <c r="G11" s="60">
        <v>955978</v>
      </c>
      <c r="H11" s="60">
        <v>974163</v>
      </c>
      <c r="I11" s="60">
        <v>982031</v>
      </c>
      <c r="J11" s="60">
        <v>982031</v>
      </c>
      <c r="K11" s="60">
        <v>1045147</v>
      </c>
      <c r="L11" s="60">
        <v>1050145</v>
      </c>
      <c r="M11" s="60">
        <v>1051345</v>
      </c>
      <c r="N11" s="60">
        <v>1051345</v>
      </c>
      <c r="O11" s="60">
        <v>918307</v>
      </c>
      <c r="P11" s="60">
        <v>865262</v>
      </c>
      <c r="Q11" s="60">
        <v>890607</v>
      </c>
      <c r="R11" s="60">
        <v>890607</v>
      </c>
      <c r="S11" s="60">
        <v>1230704</v>
      </c>
      <c r="T11" s="60">
        <v>1050805</v>
      </c>
      <c r="U11" s="60">
        <v>899097</v>
      </c>
      <c r="V11" s="60">
        <v>899097</v>
      </c>
      <c r="W11" s="60">
        <v>899097</v>
      </c>
      <c r="X11" s="60">
        <v>87345000</v>
      </c>
      <c r="Y11" s="60">
        <v>-86445903</v>
      </c>
      <c r="Z11" s="140">
        <v>-98.97</v>
      </c>
      <c r="AA11" s="62">
        <v>87345000</v>
      </c>
    </row>
    <row r="12" spans="1:27" ht="13.5">
      <c r="A12" s="250" t="s">
        <v>56</v>
      </c>
      <c r="B12" s="251"/>
      <c r="C12" s="168">
        <f aca="true" t="shared" si="0" ref="C12:Y12">SUM(C6:C11)</f>
        <v>15522840</v>
      </c>
      <c r="D12" s="168">
        <f>SUM(D6:D11)</f>
        <v>0</v>
      </c>
      <c r="E12" s="72">
        <f t="shared" si="0"/>
        <v>88880000</v>
      </c>
      <c r="F12" s="73">
        <f t="shared" si="0"/>
        <v>104409000</v>
      </c>
      <c r="G12" s="73">
        <f t="shared" si="0"/>
        <v>116530117</v>
      </c>
      <c r="H12" s="73">
        <f t="shared" si="0"/>
        <v>119438659</v>
      </c>
      <c r="I12" s="73">
        <f t="shared" si="0"/>
        <v>127320313</v>
      </c>
      <c r="J12" s="73">
        <f t="shared" si="0"/>
        <v>127320313</v>
      </c>
      <c r="K12" s="73">
        <f t="shared" si="0"/>
        <v>119792313</v>
      </c>
      <c r="L12" s="73">
        <f t="shared" si="0"/>
        <v>96184613</v>
      </c>
      <c r="M12" s="73">
        <f t="shared" si="0"/>
        <v>100517710</v>
      </c>
      <c r="N12" s="73">
        <f t="shared" si="0"/>
        <v>100517710</v>
      </c>
      <c r="O12" s="73">
        <f t="shared" si="0"/>
        <v>87387206</v>
      </c>
      <c r="P12" s="73">
        <f t="shared" si="0"/>
        <v>80157972</v>
      </c>
      <c r="Q12" s="73">
        <f t="shared" si="0"/>
        <v>172595450</v>
      </c>
      <c r="R12" s="73">
        <f t="shared" si="0"/>
        <v>172595450</v>
      </c>
      <c r="S12" s="73">
        <f t="shared" si="0"/>
        <v>147940873</v>
      </c>
      <c r="T12" s="73">
        <f t="shared" si="0"/>
        <v>586094342</v>
      </c>
      <c r="U12" s="73">
        <f t="shared" si="0"/>
        <v>178657282</v>
      </c>
      <c r="V12" s="73">
        <f t="shared" si="0"/>
        <v>178657282</v>
      </c>
      <c r="W12" s="73">
        <f t="shared" si="0"/>
        <v>178657282</v>
      </c>
      <c r="X12" s="73">
        <f t="shared" si="0"/>
        <v>104409000</v>
      </c>
      <c r="Y12" s="73">
        <f t="shared" si="0"/>
        <v>74248282</v>
      </c>
      <c r="Z12" s="170">
        <f>+IF(X12&lt;&gt;0,+(Y12/X12)*100,0)</f>
        <v>71.11291363771322</v>
      </c>
      <c r="AA12" s="74">
        <f>SUM(AA6:AA11)</f>
        <v>104409000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>
        <v>258383000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258383000</v>
      </c>
      <c r="Y15" s="60">
        <v>-258383000</v>
      </c>
      <c r="Z15" s="140">
        <v>-100</v>
      </c>
      <c r="AA15" s="62">
        <v>258383000</v>
      </c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243368000</v>
      </c>
      <c r="D17" s="155"/>
      <c r="E17" s="59">
        <v>258383000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486284158</v>
      </c>
      <c r="D19" s="155"/>
      <c r="E19" s="59">
        <v>498205000</v>
      </c>
      <c r="F19" s="60">
        <v>756588000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756588000</v>
      </c>
      <c r="Y19" s="60">
        <v>-756588000</v>
      </c>
      <c r="Z19" s="140">
        <v>-100</v>
      </c>
      <c r="AA19" s="62">
        <v>756588000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>
        <v>2865606</v>
      </c>
      <c r="M23" s="60">
        <v>4079827</v>
      </c>
      <c r="N23" s="159">
        <v>4079827</v>
      </c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729652158</v>
      </c>
      <c r="D24" s="168">
        <f>SUM(D15:D23)</f>
        <v>0</v>
      </c>
      <c r="E24" s="76">
        <f t="shared" si="1"/>
        <v>756588000</v>
      </c>
      <c r="F24" s="77">
        <f t="shared" si="1"/>
        <v>1014971000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2865606</v>
      </c>
      <c r="M24" s="77">
        <f t="shared" si="1"/>
        <v>4079827</v>
      </c>
      <c r="N24" s="77">
        <f t="shared" si="1"/>
        <v>4079827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1014971000</v>
      </c>
      <c r="Y24" s="77">
        <f t="shared" si="1"/>
        <v>-1014971000</v>
      </c>
      <c r="Z24" s="212">
        <f>+IF(X24&lt;&gt;0,+(Y24/X24)*100,0)</f>
        <v>-100</v>
      </c>
      <c r="AA24" s="79">
        <f>SUM(AA15:AA23)</f>
        <v>1014971000</v>
      </c>
    </row>
    <row r="25" spans="1:27" ht="13.5">
      <c r="A25" s="250" t="s">
        <v>159</v>
      </c>
      <c r="B25" s="251"/>
      <c r="C25" s="168">
        <f aca="true" t="shared" si="2" ref="C25:Y25">+C12+C24</f>
        <v>745174998</v>
      </c>
      <c r="D25" s="168">
        <f>+D12+D24</f>
        <v>0</v>
      </c>
      <c r="E25" s="72">
        <f t="shared" si="2"/>
        <v>845468000</v>
      </c>
      <c r="F25" s="73">
        <f t="shared" si="2"/>
        <v>1119380000</v>
      </c>
      <c r="G25" s="73">
        <f t="shared" si="2"/>
        <v>116530117</v>
      </c>
      <c r="H25" s="73">
        <f t="shared" si="2"/>
        <v>119438659</v>
      </c>
      <c r="I25" s="73">
        <f t="shared" si="2"/>
        <v>127320313</v>
      </c>
      <c r="J25" s="73">
        <f t="shared" si="2"/>
        <v>127320313</v>
      </c>
      <c r="K25" s="73">
        <f t="shared" si="2"/>
        <v>119792313</v>
      </c>
      <c r="L25" s="73">
        <f t="shared" si="2"/>
        <v>99050219</v>
      </c>
      <c r="M25" s="73">
        <f t="shared" si="2"/>
        <v>104597537</v>
      </c>
      <c r="N25" s="73">
        <f t="shared" si="2"/>
        <v>104597537</v>
      </c>
      <c r="O25" s="73">
        <f t="shared" si="2"/>
        <v>87387206</v>
      </c>
      <c r="P25" s="73">
        <f t="shared" si="2"/>
        <v>80157972</v>
      </c>
      <c r="Q25" s="73">
        <f t="shared" si="2"/>
        <v>172595450</v>
      </c>
      <c r="R25" s="73">
        <f t="shared" si="2"/>
        <v>172595450</v>
      </c>
      <c r="S25" s="73">
        <f t="shared" si="2"/>
        <v>147940873</v>
      </c>
      <c r="T25" s="73">
        <f t="shared" si="2"/>
        <v>586094342</v>
      </c>
      <c r="U25" s="73">
        <f t="shared" si="2"/>
        <v>178657282</v>
      </c>
      <c r="V25" s="73">
        <f t="shared" si="2"/>
        <v>178657282</v>
      </c>
      <c r="W25" s="73">
        <f t="shared" si="2"/>
        <v>178657282</v>
      </c>
      <c r="X25" s="73">
        <f t="shared" si="2"/>
        <v>1119380000</v>
      </c>
      <c r="Y25" s="73">
        <f t="shared" si="2"/>
        <v>-940722718</v>
      </c>
      <c r="Z25" s="170">
        <f>+IF(X25&lt;&gt;0,+(Y25/X25)*100,0)</f>
        <v>-84.03962175490003</v>
      </c>
      <c r="AA25" s="74">
        <f>+AA12+AA24</f>
        <v>1119380000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285948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1485904</v>
      </c>
      <c r="D31" s="155"/>
      <c r="E31" s="59">
        <v>1486000</v>
      </c>
      <c r="F31" s="60"/>
      <c r="G31" s="60">
        <v>3917653</v>
      </c>
      <c r="H31" s="60">
        <v>97330146</v>
      </c>
      <c r="I31" s="60">
        <v>97330146</v>
      </c>
      <c r="J31" s="60">
        <v>97330146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64456073</v>
      </c>
      <c r="D32" s="155"/>
      <c r="E32" s="59">
        <v>33809000</v>
      </c>
      <c r="F32" s="60">
        <v>35295000</v>
      </c>
      <c r="G32" s="60">
        <v>78216030</v>
      </c>
      <c r="H32" s="60">
        <v>21785715</v>
      </c>
      <c r="I32" s="60">
        <v>4805562</v>
      </c>
      <c r="J32" s="60">
        <v>4805562</v>
      </c>
      <c r="K32" s="60">
        <v>101599654</v>
      </c>
      <c r="L32" s="60">
        <v>103343071</v>
      </c>
      <c r="M32" s="60">
        <v>104597537</v>
      </c>
      <c r="N32" s="60">
        <v>104597537</v>
      </c>
      <c r="O32" s="60">
        <v>102727923</v>
      </c>
      <c r="P32" s="60">
        <v>95180456</v>
      </c>
      <c r="Q32" s="60">
        <v>161553194</v>
      </c>
      <c r="R32" s="60">
        <v>161553194</v>
      </c>
      <c r="S32" s="60">
        <v>154151843</v>
      </c>
      <c r="T32" s="60">
        <v>169125113</v>
      </c>
      <c r="U32" s="60">
        <v>189080835</v>
      </c>
      <c r="V32" s="60">
        <v>189080835</v>
      </c>
      <c r="W32" s="60">
        <v>189080835</v>
      </c>
      <c r="X32" s="60">
        <v>35295000</v>
      </c>
      <c r="Y32" s="60">
        <v>153785835</v>
      </c>
      <c r="Z32" s="140">
        <v>435.72</v>
      </c>
      <c r="AA32" s="62">
        <v>35295000</v>
      </c>
    </row>
    <row r="33" spans="1:27" ht="13.5">
      <c r="A33" s="249" t="s">
        <v>165</v>
      </c>
      <c r="B33" s="182"/>
      <c r="C33" s="155">
        <v>666544</v>
      </c>
      <c r="D33" s="155"/>
      <c r="E33" s="59">
        <v>635000</v>
      </c>
      <c r="F33" s="60">
        <v>1486000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1486000</v>
      </c>
      <c r="Y33" s="60">
        <v>-1486000</v>
      </c>
      <c r="Z33" s="140">
        <v>-100</v>
      </c>
      <c r="AA33" s="62">
        <v>1486000</v>
      </c>
    </row>
    <row r="34" spans="1:27" ht="13.5">
      <c r="A34" s="250" t="s">
        <v>58</v>
      </c>
      <c r="B34" s="251"/>
      <c r="C34" s="168">
        <f aca="true" t="shared" si="3" ref="C34:Y34">SUM(C29:C33)</f>
        <v>66894469</v>
      </c>
      <c r="D34" s="168">
        <f>SUM(D29:D33)</f>
        <v>0</v>
      </c>
      <c r="E34" s="72">
        <f t="shared" si="3"/>
        <v>35930000</v>
      </c>
      <c r="F34" s="73">
        <f t="shared" si="3"/>
        <v>36781000</v>
      </c>
      <c r="G34" s="73">
        <f t="shared" si="3"/>
        <v>82133683</v>
      </c>
      <c r="H34" s="73">
        <f t="shared" si="3"/>
        <v>119115861</v>
      </c>
      <c r="I34" s="73">
        <f t="shared" si="3"/>
        <v>102135708</v>
      </c>
      <c r="J34" s="73">
        <f t="shared" si="3"/>
        <v>102135708</v>
      </c>
      <c r="K34" s="73">
        <f t="shared" si="3"/>
        <v>101599654</v>
      </c>
      <c r="L34" s="73">
        <f t="shared" si="3"/>
        <v>103343071</v>
      </c>
      <c r="M34" s="73">
        <f t="shared" si="3"/>
        <v>104597537</v>
      </c>
      <c r="N34" s="73">
        <f t="shared" si="3"/>
        <v>104597537</v>
      </c>
      <c r="O34" s="73">
        <f t="shared" si="3"/>
        <v>102727923</v>
      </c>
      <c r="P34" s="73">
        <f t="shared" si="3"/>
        <v>95180456</v>
      </c>
      <c r="Q34" s="73">
        <f t="shared" si="3"/>
        <v>161553194</v>
      </c>
      <c r="R34" s="73">
        <f t="shared" si="3"/>
        <v>161553194</v>
      </c>
      <c r="S34" s="73">
        <f t="shared" si="3"/>
        <v>154151843</v>
      </c>
      <c r="T34" s="73">
        <f t="shared" si="3"/>
        <v>169125113</v>
      </c>
      <c r="U34" s="73">
        <f t="shared" si="3"/>
        <v>189080835</v>
      </c>
      <c r="V34" s="73">
        <f t="shared" si="3"/>
        <v>189080835</v>
      </c>
      <c r="W34" s="73">
        <f t="shared" si="3"/>
        <v>189080835</v>
      </c>
      <c r="X34" s="73">
        <f t="shared" si="3"/>
        <v>36781000</v>
      </c>
      <c r="Y34" s="73">
        <f t="shared" si="3"/>
        <v>152299835</v>
      </c>
      <c r="Z34" s="170">
        <f>+IF(X34&lt;&gt;0,+(Y34/X34)*100,0)</f>
        <v>414.072034474321</v>
      </c>
      <c r="AA34" s="74">
        <f>SUM(AA29:AA33)</f>
        <v>36781000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/>
      <c r="D38" s="155"/>
      <c r="E38" s="59">
        <v>571224</v>
      </c>
      <c r="F38" s="60">
        <v>121859000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121859000</v>
      </c>
      <c r="Y38" s="60">
        <v>-121859000</v>
      </c>
      <c r="Z38" s="140">
        <v>-100</v>
      </c>
      <c r="AA38" s="62">
        <v>121859000</v>
      </c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571224</v>
      </c>
      <c r="F39" s="77">
        <f t="shared" si="4"/>
        <v>121859000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121859000</v>
      </c>
      <c r="Y39" s="77">
        <f t="shared" si="4"/>
        <v>-121859000</v>
      </c>
      <c r="Z39" s="212">
        <f>+IF(X39&lt;&gt;0,+(Y39/X39)*100,0)</f>
        <v>-100</v>
      </c>
      <c r="AA39" s="79">
        <f>SUM(AA37:AA38)</f>
        <v>121859000</v>
      </c>
    </row>
    <row r="40" spans="1:27" ht="13.5">
      <c r="A40" s="250" t="s">
        <v>167</v>
      </c>
      <c r="B40" s="251"/>
      <c r="C40" s="168">
        <f aca="true" t="shared" si="5" ref="C40:Y40">+C34+C39</f>
        <v>66894469</v>
      </c>
      <c r="D40" s="168">
        <f>+D34+D39</f>
        <v>0</v>
      </c>
      <c r="E40" s="72">
        <f t="shared" si="5"/>
        <v>36501224</v>
      </c>
      <c r="F40" s="73">
        <f t="shared" si="5"/>
        <v>158640000</v>
      </c>
      <c r="G40" s="73">
        <f t="shared" si="5"/>
        <v>82133683</v>
      </c>
      <c r="H40" s="73">
        <f t="shared" si="5"/>
        <v>119115861</v>
      </c>
      <c r="I40" s="73">
        <f t="shared" si="5"/>
        <v>102135708</v>
      </c>
      <c r="J40" s="73">
        <f t="shared" si="5"/>
        <v>102135708</v>
      </c>
      <c r="K40" s="73">
        <f t="shared" si="5"/>
        <v>101599654</v>
      </c>
      <c r="L40" s="73">
        <f t="shared" si="5"/>
        <v>103343071</v>
      </c>
      <c r="M40" s="73">
        <f t="shared" si="5"/>
        <v>104597537</v>
      </c>
      <c r="N40" s="73">
        <f t="shared" si="5"/>
        <v>104597537</v>
      </c>
      <c r="O40" s="73">
        <f t="shared" si="5"/>
        <v>102727923</v>
      </c>
      <c r="P40" s="73">
        <f t="shared" si="5"/>
        <v>95180456</v>
      </c>
      <c r="Q40" s="73">
        <f t="shared" si="5"/>
        <v>161553194</v>
      </c>
      <c r="R40" s="73">
        <f t="shared" si="5"/>
        <v>161553194</v>
      </c>
      <c r="S40" s="73">
        <f t="shared" si="5"/>
        <v>154151843</v>
      </c>
      <c r="T40" s="73">
        <f t="shared" si="5"/>
        <v>169125113</v>
      </c>
      <c r="U40" s="73">
        <f t="shared" si="5"/>
        <v>189080835</v>
      </c>
      <c r="V40" s="73">
        <f t="shared" si="5"/>
        <v>189080835</v>
      </c>
      <c r="W40" s="73">
        <f t="shared" si="5"/>
        <v>189080835</v>
      </c>
      <c r="X40" s="73">
        <f t="shared" si="5"/>
        <v>158640000</v>
      </c>
      <c r="Y40" s="73">
        <f t="shared" si="5"/>
        <v>30440835</v>
      </c>
      <c r="Z40" s="170">
        <f>+IF(X40&lt;&gt;0,+(Y40/X40)*100,0)</f>
        <v>19.188625189107412</v>
      </c>
      <c r="AA40" s="74">
        <f>+AA34+AA39</f>
        <v>158640000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678280529</v>
      </c>
      <c r="D42" s="257">
        <f>+D25-D40</f>
        <v>0</v>
      </c>
      <c r="E42" s="258">
        <f t="shared" si="6"/>
        <v>808966776</v>
      </c>
      <c r="F42" s="259">
        <f t="shared" si="6"/>
        <v>960740000</v>
      </c>
      <c r="G42" s="259">
        <f t="shared" si="6"/>
        <v>34396434</v>
      </c>
      <c r="H42" s="259">
        <f t="shared" si="6"/>
        <v>322798</v>
      </c>
      <c r="I42" s="259">
        <f t="shared" si="6"/>
        <v>25184605</v>
      </c>
      <c r="J42" s="259">
        <f t="shared" si="6"/>
        <v>25184605</v>
      </c>
      <c r="K42" s="259">
        <f t="shared" si="6"/>
        <v>18192659</v>
      </c>
      <c r="L42" s="259">
        <f t="shared" si="6"/>
        <v>-4292852</v>
      </c>
      <c r="M42" s="259">
        <f t="shared" si="6"/>
        <v>0</v>
      </c>
      <c r="N42" s="259">
        <f t="shared" si="6"/>
        <v>0</v>
      </c>
      <c r="O42" s="259">
        <f t="shared" si="6"/>
        <v>-15340717</v>
      </c>
      <c r="P42" s="259">
        <f t="shared" si="6"/>
        <v>-15022484</v>
      </c>
      <c r="Q42" s="259">
        <f t="shared" si="6"/>
        <v>11042256</v>
      </c>
      <c r="R42" s="259">
        <f t="shared" si="6"/>
        <v>11042256</v>
      </c>
      <c r="S42" s="259">
        <f t="shared" si="6"/>
        <v>-6210970</v>
      </c>
      <c r="T42" s="259">
        <f t="shared" si="6"/>
        <v>416969229</v>
      </c>
      <c r="U42" s="259">
        <f t="shared" si="6"/>
        <v>-10423553</v>
      </c>
      <c r="V42" s="259">
        <f t="shared" si="6"/>
        <v>-10423553</v>
      </c>
      <c r="W42" s="259">
        <f t="shared" si="6"/>
        <v>-10423553</v>
      </c>
      <c r="X42" s="259">
        <f t="shared" si="6"/>
        <v>960740000</v>
      </c>
      <c r="Y42" s="259">
        <f t="shared" si="6"/>
        <v>-971163553</v>
      </c>
      <c r="Z42" s="260">
        <f>+IF(X42&lt;&gt;0,+(Y42/X42)*100,0)</f>
        <v>-101.08495045485772</v>
      </c>
      <c r="AA42" s="261">
        <f>+AA25-AA40</f>
        <v>960740000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494131568</v>
      </c>
      <c r="D45" s="155"/>
      <c r="E45" s="59"/>
      <c r="F45" s="60"/>
      <c r="G45" s="60">
        <v>967657</v>
      </c>
      <c r="H45" s="60">
        <v>967657</v>
      </c>
      <c r="I45" s="60">
        <v>967657</v>
      </c>
      <c r="J45" s="60">
        <v>967657</v>
      </c>
      <c r="K45" s="60"/>
      <c r="L45" s="60">
        <v>-4292852</v>
      </c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139"/>
      <c r="AA45" s="62"/>
    </row>
    <row r="46" spans="1:27" ht="13.5">
      <c r="A46" s="249" t="s">
        <v>171</v>
      </c>
      <c r="B46" s="182"/>
      <c r="C46" s="155">
        <v>184148961</v>
      </c>
      <c r="D46" s="155"/>
      <c r="E46" s="59">
        <v>480370000</v>
      </c>
      <c r="F46" s="60">
        <v>480370000</v>
      </c>
      <c r="G46" s="60">
        <v>33428777</v>
      </c>
      <c r="H46" s="60">
        <v>27007053</v>
      </c>
      <c r="I46" s="60">
        <v>24216947</v>
      </c>
      <c r="J46" s="60">
        <v>24216947</v>
      </c>
      <c r="K46" s="60">
        <v>18192659</v>
      </c>
      <c r="L46" s="60"/>
      <c r="M46" s="60"/>
      <c r="N46" s="60"/>
      <c r="O46" s="60">
        <v>-15340717</v>
      </c>
      <c r="P46" s="60">
        <v>-15022484</v>
      </c>
      <c r="Q46" s="60">
        <v>11042256</v>
      </c>
      <c r="R46" s="60">
        <v>11042256</v>
      </c>
      <c r="S46" s="60">
        <v>-6210970</v>
      </c>
      <c r="T46" s="60">
        <v>416969229</v>
      </c>
      <c r="U46" s="60">
        <v>-10423553</v>
      </c>
      <c r="V46" s="60">
        <v>-10423553</v>
      </c>
      <c r="W46" s="60">
        <v>-10423553</v>
      </c>
      <c r="X46" s="60">
        <v>480370000</v>
      </c>
      <c r="Y46" s="60">
        <v>-490793553</v>
      </c>
      <c r="Z46" s="139">
        <v>-102.17</v>
      </c>
      <c r="AA46" s="62">
        <v>480370000</v>
      </c>
    </row>
    <row r="47" spans="1:27" ht="13.5">
      <c r="A47" s="249" t="s">
        <v>172</v>
      </c>
      <c r="B47" s="182"/>
      <c r="C47" s="155"/>
      <c r="D47" s="155"/>
      <c r="E47" s="59"/>
      <c r="F47" s="60">
        <v>480370000</v>
      </c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>
        <v>480370000</v>
      </c>
      <c r="Y47" s="60">
        <v>-480370000</v>
      </c>
      <c r="Z47" s="139">
        <v>-100</v>
      </c>
      <c r="AA47" s="62">
        <v>480370000</v>
      </c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678280529</v>
      </c>
      <c r="D48" s="217">
        <f>SUM(D45:D47)</f>
        <v>0</v>
      </c>
      <c r="E48" s="264">
        <f t="shared" si="7"/>
        <v>480370000</v>
      </c>
      <c r="F48" s="219">
        <f t="shared" si="7"/>
        <v>960740000</v>
      </c>
      <c r="G48" s="219">
        <f t="shared" si="7"/>
        <v>34396434</v>
      </c>
      <c r="H48" s="219">
        <f t="shared" si="7"/>
        <v>27974710</v>
      </c>
      <c r="I48" s="219">
        <f t="shared" si="7"/>
        <v>25184604</v>
      </c>
      <c r="J48" s="219">
        <f t="shared" si="7"/>
        <v>25184604</v>
      </c>
      <c r="K48" s="219">
        <f t="shared" si="7"/>
        <v>18192659</v>
      </c>
      <c r="L48" s="219">
        <f t="shared" si="7"/>
        <v>-4292852</v>
      </c>
      <c r="M48" s="219">
        <f t="shared" si="7"/>
        <v>0</v>
      </c>
      <c r="N48" s="219">
        <f t="shared" si="7"/>
        <v>0</v>
      </c>
      <c r="O48" s="219">
        <f t="shared" si="7"/>
        <v>-15340717</v>
      </c>
      <c r="P48" s="219">
        <f t="shared" si="7"/>
        <v>-15022484</v>
      </c>
      <c r="Q48" s="219">
        <f t="shared" si="7"/>
        <v>11042256</v>
      </c>
      <c r="R48" s="219">
        <f t="shared" si="7"/>
        <v>11042256</v>
      </c>
      <c r="S48" s="219">
        <f t="shared" si="7"/>
        <v>-6210970</v>
      </c>
      <c r="T48" s="219">
        <f t="shared" si="7"/>
        <v>416969229</v>
      </c>
      <c r="U48" s="219">
        <f t="shared" si="7"/>
        <v>-10423553</v>
      </c>
      <c r="V48" s="219">
        <f t="shared" si="7"/>
        <v>-10423553</v>
      </c>
      <c r="W48" s="219">
        <f t="shared" si="7"/>
        <v>-10423553</v>
      </c>
      <c r="X48" s="219">
        <f t="shared" si="7"/>
        <v>960740000</v>
      </c>
      <c r="Y48" s="219">
        <f t="shared" si="7"/>
        <v>-971163553</v>
      </c>
      <c r="Z48" s="265">
        <f>+IF(X48&lt;&gt;0,+(Y48/X48)*100,0)</f>
        <v>-101.08495045485772</v>
      </c>
      <c r="AA48" s="232">
        <f>SUM(AA45:AA47)</f>
        <v>960740000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177296664</v>
      </c>
      <c r="D6" s="155"/>
      <c r="E6" s="59">
        <v>15099996</v>
      </c>
      <c r="F6" s="60">
        <v>15099996</v>
      </c>
      <c r="G6" s="60">
        <v>8049436</v>
      </c>
      <c r="H6" s="60">
        <v>5355767</v>
      </c>
      <c r="I6" s="60">
        <v>6146487</v>
      </c>
      <c r="J6" s="60">
        <v>19551690</v>
      </c>
      <c r="K6" s="60">
        <v>5666628</v>
      </c>
      <c r="L6" s="60">
        <v>1868245</v>
      </c>
      <c r="M6" s="60">
        <v>8917830</v>
      </c>
      <c r="N6" s="60">
        <v>16452703</v>
      </c>
      <c r="O6" s="60">
        <v>639109</v>
      </c>
      <c r="P6" s="60">
        <v>5896423</v>
      </c>
      <c r="Q6" s="60">
        <v>3650932</v>
      </c>
      <c r="R6" s="60">
        <v>10186464</v>
      </c>
      <c r="S6" s="60">
        <v>2039214</v>
      </c>
      <c r="T6" s="60">
        <v>863480</v>
      </c>
      <c r="U6" s="60">
        <v>44010</v>
      </c>
      <c r="V6" s="60">
        <v>2946704</v>
      </c>
      <c r="W6" s="60">
        <v>49137561</v>
      </c>
      <c r="X6" s="60">
        <v>15099996</v>
      </c>
      <c r="Y6" s="60">
        <v>34037565</v>
      </c>
      <c r="Z6" s="140">
        <v>225.41</v>
      </c>
      <c r="AA6" s="62">
        <v>15099996</v>
      </c>
    </row>
    <row r="7" spans="1:27" ht="13.5">
      <c r="A7" s="249" t="s">
        <v>178</v>
      </c>
      <c r="B7" s="182"/>
      <c r="C7" s="155"/>
      <c r="D7" s="155"/>
      <c r="E7" s="59">
        <v>81882000</v>
      </c>
      <c r="F7" s="60">
        <v>81882000</v>
      </c>
      <c r="G7" s="60">
        <v>33632317</v>
      </c>
      <c r="H7" s="60"/>
      <c r="I7" s="60"/>
      <c r="J7" s="60">
        <v>33632317</v>
      </c>
      <c r="K7" s="60"/>
      <c r="L7" s="60"/>
      <c r="M7" s="60"/>
      <c r="N7" s="60"/>
      <c r="O7" s="60"/>
      <c r="P7" s="60"/>
      <c r="Q7" s="60"/>
      <c r="R7" s="60"/>
      <c r="S7" s="60">
        <v>-58994</v>
      </c>
      <c r="T7" s="60"/>
      <c r="U7" s="60"/>
      <c r="V7" s="60">
        <v>-58994</v>
      </c>
      <c r="W7" s="60">
        <v>33573323</v>
      </c>
      <c r="X7" s="60">
        <v>81882000</v>
      </c>
      <c r="Y7" s="60">
        <v>-48308677</v>
      </c>
      <c r="Z7" s="140">
        <v>-59</v>
      </c>
      <c r="AA7" s="62">
        <v>81882000</v>
      </c>
    </row>
    <row r="8" spans="1:27" ht="13.5">
      <c r="A8" s="249" t="s">
        <v>179</v>
      </c>
      <c r="B8" s="182"/>
      <c r="C8" s="155"/>
      <c r="D8" s="155"/>
      <c r="E8" s="59">
        <v>34700004</v>
      </c>
      <c r="F8" s="60">
        <v>34700000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34700000</v>
      </c>
      <c r="Y8" s="60">
        <v>-34700000</v>
      </c>
      <c r="Z8" s="140">
        <v>-100</v>
      </c>
      <c r="AA8" s="62">
        <v>34700000</v>
      </c>
    </row>
    <row r="9" spans="1:27" ht="13.5">
      <c r="A9" s="249" t="s">
        <v>180</v>
      </c>
      <c r="B9" s="182"/>
      <c r="C9" s="155">
        <v>113542</v>
      </c>
      <c r="D9" s="155"/>
      <c r="E9" s="59"/>
      <c r="F9" s="60"/>
      <c r="G9" s="60">
        <v>14459</v>
      </c>
      <c r="H9" s="60">
        <v>25928</v>
      </c>
      <c r="I9" s="60">
        <v>29625</v>
      </c>
      <c r="J9" s="60">
        <v>70012</v>
      </c>
      <c r="K9" s="60">
        <v>30459</v>
      </c>
      <c r="L9" s="60"/>
      <c r="M9" s="60"/>
      <c r="N9" s="60">
        <v>30459</v>
      </c>
      <c r="O9" s="60"/>
      <c r="P9" s="60"/>
      <c r="Q9" s="60"/>
      <c r="R9" s="60"/>
      <c r="S9" s="60"/>
      <c r="T9" s="60">
        <v>5615</v>
      </c>
      <c r="U9" s="60"/>
      <c r="V9" s="60">
        <v>5615</v>
      </c>
      <c r="W9" s="60">
        <v>106086</v>
      </c>
      <c r="X9" s="60"/>
      <c r="Y9" s="60">
        <v>106086</v>
      </c>
      <c r="Z9" s="140"/>
      <c r="AA9" s="62"/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-178112034</v>
      </c>
      <c r="D12" s="155"/>
      <c r="E12" s="59">
        <v>-64224312</v>
      </c>
      <c r="F12" s="60">
        <v>-64224996</v>
      </c>
      <c r="G12" s="60">
        <v>-8171872</v>
      </c>
      <c r="H12" s="60">
        <v>-12163109</v>
      </c>
      <c r="I12" s="60">
        <v>-9755404</v>
      </c>
      <c r="J12" s="60">
        <v>-30090385</v>
      </c>
      <c r="K12" s="60">
        <v>-7815372</v>
      </c>
      <c r="L12" s="60">
        <v>-18583290</v>
      </c>
      <c r="M12" s="60">
        <v>-18903104</v>
      </c>
      <c r="N12" s="60">
        <v>-45301766</v>
      </c>
      <c r="O12" s="60">
        <v>-4790402</v>
      </c>
      <c r="P12" s="60">
        <v>-7623790</v>
      </c>
      <c r="Q12" s="60">
        <v>-6953270</v>
      </c>
      <c r="R12" s="60">
        <v>-19367462</v>
      </c>
      <c r="S12" s="60">
        <v>-1093259</v>
      </c>
      <c r="T12" s="60">
        <v>-2880440</v>
      </c>
      <c r="U12" s="60">
        <v>-13509814</v>
      </c>
      <c r="V12" s="60">
        <v>-17483513</v>
      </c>
      <c r="W12" s="60">
        <v>-112243126</v>
      </c>
      <c r="X12" s="60">
        <v>-64224996</v>
      </c>
      <c r="Y12" s="60">
        <v>-48018130</v>
      </c>
      <c r="Z12" s="140">
        <v>74.77</v>
      </c>
      <c r="AA12" s="62">
        <v>-64224996</v>
      </c>
    </row>
    <row r="13" spans="1:27" ht="13.5">
      <c r="A13" s="249" t="s">
        <v>40</v>
      </c>
      <c r="B13" s="182"/>
      <c r="C13" s="155">
        <v>-71072</v>
      </c>
      <c r="D13" s="155"/>
      <c r="E13" s="59">
        <v>-274824</v>
      </c>
      <c r="F13" s="60">
        <v>-275004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-275004</v>
      </c>
      <c r="Y13" s="60">
        <v>275004</v>
      </c>
      <c r="Z13" s="140">
        <v>-100</v>
      </c>
      <c r="AA13" s="62">
        <v>-275004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>
        <v>-4000</v>
      </c>
      <c r="H14" s="60">
        <v>-21592</v>
      </c>
      <c r="I14" s="60">
        <v>-507859</v>
      </c>
      <c r="J14" s="60">
        <v>-533451</v>
      </c>
      <c r="K14" s="60"/>
      <c r="L14" s="60">
        <v>-140963</v>
      </c>
      <c r="M14" s="60">
        <v>-298977</v>
      </c>
      <c r="N14" s="60">
        <v>-439940</v>
      </c>
      <c r="O14" s="60">
        <v>-2619641</v>
      </c>
      <c r="P14" s="60">
        <v>-460461</v>
      </c>
      <c r="Q14" s="60">
        <v>-148501</v>
      </c>
      <c r="R14" s="60">
        <v>-3228603</v>
      </c>
      <c r="S14" s="60">
        <v>-1351433</v>
      </c>
      <c r="T14" s="60">
        <v>-432249</v>
      </c>
      <c r="U14" s="60">
        <v>-3391675</v>
      </c>
      <c r="V14" s="60">
        <v>-5175357</v>
      </c>
      <c r="W14" s="60">
        <v>-9377351</v>
      </c>
      <c r="X14" s="60"/>
      <c r="Y14" s="60">
        <v>-9377351</v>
      </c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-772900</v>
      </c>
      <c r="D15" s="168">
        <f>SUM(D6:D14)</f>
        <v>0</v>
      </c>
      <c r="E15" s="72">
        <f t="shared" si="0"/>
        <v>67182864</v>
      </c>
      <c r="F15" s="73">
        <f t="shared" si="0"/>
        <v>67181996</v>
      </c>
      <c r="G15" s="73">
        <f t="shared" si="0"/>
        <v>33520340</v>
      </c>
      <c r="H15" s="73">
        <f t="shared" si="0"/>
        <v>-6803006</v>
      </c>
      <c r="I15" s="73">
        <f t="shared" si="0"/>
        <v>-4087151</v>
      </c>
      <c r="J15" s="73">
        <f t="shared" si="0"/>
        <v>22630183</v>
      </c>
      <c r="K15" s="73">
        <f t="shared" si="0"/>
        <v>-2118285</v>
      </c>
      <c r="L15" s="73">
        <f t="shared" si="0"/>
        <v>-16856008</v>
      </c>
      <c r="M15" s="73">
        <f t="shared" si="0"/>
        <v>-10284251</v>
      </c>
      <c r="N15" s="73">
        <f t="shared" si="0"/>
        <v>-29258544</v>
      </c>
      <c r="O15" s="73">
        <f t="shared" si="0"/>
        <v>-6770934</v>
      </c>
      <c r="P15" s="73">
        <f t="shared" si="0"/>
        <v>-2187828</v>
      </c>
      <c r="Q15" s="73">
        <f t="shared" si="0"/>
        <v>-3450839</v>
      </c>
      <c r="R15" s="73">
        <f t="shared" si="0"/>
        <v>-12409601</v>
      </c>
      <c r="S15" s="73">
        <f t="shared" si="0"/>
        <v>-464472</v>
      </c>
      <c r="T15" s="73">
        <f t="shared" si="0"/>
        <v>-2443594</v>
      </c>
      <c r="U15" s="73">
        <f t="shared" si="0"/>
        <v>-16857479</v>
      </c>
      <c r="V15" s="73">
        <f t="shared" si="0"/>
        <v>-19765545</v>
      </c>
      <c r="W15" s="73">
        <f t="shared" si="0"/>
        <v>-38803507</v>
      </c>
      <c r="X15" s="73">
        <f t="shared" si="0"/>
        <v>67181996</v>
      </c>
      <c r="Y15" s="73">
        <f t="shared" si="0"/>
        <v>-105985503</v>
      </c>
      <c r="Z15" s="170">
        <f>+IF(X15&lt;&gt;0,+(Y15/X15)*100,0)</f>
        <v>-157.75878853018895</v>
      </c>
      <c r="AA15" s="74">
        <f>SUM(AA6:AA14)</f>
        <v>67181996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1476069</v>
      </c>
      <c r="D19" s="155"/>
      <c r="E19" s="59">
        <v>3699500</v>
      </c>
      <c r="F19" s="60">
        <v>3700000</v>
      </c>
      <c r="G19" s="159">
        <v>150100</v>
      </c>
      <c r="H19" s="159"/>
      <c r="I19" s="159"/>
      <c r="J19" s="60">
        <v>150100</v>
      </c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>
        <v>150100</v>
      </c>
      <c r="X19" s="60">
        <v>3700000</v>
      </c>
      <c r="Y19" s="159">
        <v>-3549900</v>
      </c>
      <c r="Z19" s="141">
        <v>-95.94</v>
      </c>
      <c r="AA19" s="225">
        <v>3700000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33835632</v>
      </c>
      <c r="F24" s="60">
        <v>33836004</v>
      </c>
      <c r="G24" s="60"/>
      <c r="H24" s="60"/>
      <c r="I24" s="60"/>
      <c r="J24" s="60"/>
      <c r="K24" s="60">
        <v>-2792442</v>
      </c>
      <c r="L24" s="60"/>
      <c r="M24" s="60"/>
      <c r="N24" s="60">
        <v>-2792442</v>
      </c>
      <c r="O24" s="60"/>
      <c r="P24" s="60"/>
      <c r="Q24" s="60"/>
      <c r="R24" s="60"/>
      <c r="S24" s="60"/>
      <c r="T24" s="60"/>
      <c r="U24" s="60"/>
      <c r="V24" s="60"/>
      <c r="W24" s="60">
        <v>-2792442</v>
      </c>
      <c r="X24" s="60">
        <v>33836004</v>
      </c>
      <c r="Y24" s="60">
        <v>-36628446</v>
      </c>
      <c r="Z24" s="140">
        <v>-108.25</v>
      </c>
      <c r="AA24" s="62">
        <v>33836004</v>
      </c>
    </row>
    <row r="25" spans="1:27" ht="13.5">
      <c r="A25" s="250" t="s">
        <v>191</v>
      </c>
      <c r="B25" s="251"/>
      <c r="C25" s="168">
        <f aca="true" t="shared" si="1" ref="C25:Y25">SUM(C19:C24)</f>
        <v>1476069</v>
      </c>
      <c r="D25" s="168">
        <f>SUM(D19:D24)</f>
        <v>0</v>
      </c>
      <c r="E25" s="72">
        <f t="shared" si="1"/>
        <v>37535132</v>
      </c>
      <c r="F25" s="73">
        <f t="shared" si="1"/>
        <v>37536004</v>
      </c>
      <c r="G25" s="73">
        <f t="shared" si="1"/>
        <v>150100</v>
      </c>
      <c r="H25" s="73">
        <f t="shared" si="1"/>
        <v>0</v>
      </c>
      <c r="I25" s="73">
        <f t="shared" si="1"/>
        <v>0</v>
      </c>
      <c r="J25" s="73">
        <f t="shared" si="1"/>
        <v>150100</v>
      </c>
      <c r="K25" s="73">
        <f t="shared" si="1"/>
        <v>-2792442</v>
      </c>
      <c r="L25" s="73">
        <f t="shared" si="1"/>
        <v>0</v>
      </c>
      <c r="M25" s="73">
        <f t="shared" si="1"/>
        <v>0</v>
      </c>
      <c r="N25" s="73">
        <f t="shared" si="1"/>
        <v>-2792442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-2642342</v>
      </c>
      <c r="X25" s="73">
        <f t="shared" si="1"/>
        <v>37536004</v>
      </c>
      <c r="Y25" s="73">
        <f t="shared" si="1"/>
        <v>-40178346</v>
      </c>
      <c r="Z25" s="170">
        <f>+IF(X25&lt;&gt;0,+(Y25/X25)*100,0)</f>
        <v>-107.03948667524652</v>
      </c>
      <c r="AA25" s="74">
        <f>SUM(AA19:AA24)</f>
        <v>37536004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116616</v>
      </c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-270032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-153416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549753</v>
      </c>
      <c r="D36" s="153">
        <f>+D15+D25+D34</f>
        <v>0</v>
      </c>
      <c r="E36" s="99">
        <f t="shared" si="3"/>
        <v>104717996</v>
      </c>
      <c r="F36" s="100">
        <f t="shared" si="3"/>
        <v>104718000</v>
      </c>
      <c r="G36" s="100">
        <f t="shared" si="3"/>
        <v>33670440</v>
      </c>
      <c r="H36" s="100">
        <f t="shared" si="3"/>
        <v>-6803006</v>
      </c>
      <c r="I36" s="100">
        <f t="shared" si="3"/>
        <v>-4087151</v>
      </c>
      <c r="J36" s="100">
        <f t="shared" si="3"/>
        <v>22780283</v>
      </c>
      <c r="K36" s="100">
        <f t="shared" si="3"/>
        <v>-4910727</v>
      </c>
      <c r="L36" s="100">
        <f t="shared" si="3"/>
        <v>-16856008</v>
      </c>
      <c r="M36" s="100">
        <f t="shared" si="3"/>
        <v>-10284251</v>
      </c>
      <c r="N36" s="100">
        <f t="shared" si="3"/>
        <v>-32050986</v>
      </c>
      <c r="O36" s="100">
        <f t="shared" si="3"/>
        <v>-6770934</v>
      </c>
      <c r="P36" s="100">
        <f t="shared" si="3"/>
        <v>-2187828</v>
      </c>
      <c r="Q36" s="100">
        <f t="shared" si="3"/>
        <v>-3450839</v>
      </c>
      <c r="R36" s="100">
        <f t="shared" si="3"/>
        <v>-12409601</v>
      </c>
      <c r="S36" s="100">
        <f t="shared" si="3"/>
        <v>-464472</v>
      </c>
      <c r="T36" s="100">
        <f t="shared" si="3"/>
        <v>-2443594</v>
      </c>
      <c r="U36" s="100">
        <f t="shared" si="3"/>
        <v>-16857479</v>
      </c>
      <c r="V36" s="100">
        <f t="shared" si="3"/>
        <v>-19765545</v>
      </c>
      <c r="W36" s="100">
        <f t="shared" si="3"/>
        <v>-41445849</v>
      </c>
      <c r="X36" s="100">
        <f t="shared" si="3"/>
        <v>104718000</v>
      </c>
      <c r="Y36" s="100">
        <f t="shared" si="3"/>
        <v>-146163849</v>
      </c>
      <c r="Z36" s="137">
        <f>+IF(X36&lt;&gt;0,+(Y36/X36)*100,0)</f>
        <v>-139.57853377642812</v>
      </c>
      <c r="AA36" s="102">
        <f>+AA15+AA25+AA34</f>
        <v>104718000</v>
      </c>
    </row>
    <row r="37" spans="1:27" ht="13.5">
      <c r="A37" s="249" t="s">
        <v>199</v>
      </c>
      <c r="B37" s="182"/>
      <c r="C37" s="153">
        <v>1047420</v>
      </c>
      <c r="D37" s="153"/>
      <c r="E37" s="99">
        <v>10253000</v>
      </c>
      <c r="F37" s="100"/>
      <c r="G37" s="100"/>
      <c r="H37" s="100">
        <v>33670440</v>
      </c>
      <c r="I37" s="100">
        <v>26867434</v>
      </c>
      <c r="J37" s="100"/>
      <c r="K37" s="100">
        <v>22780283</v>
      </c>
      <c r="L37" s="100">
        <v>17869556</v>
      </c>
      <c r="M37" s="100">
        <v>1013548</v>
      </c>
      <c r="N37" s="100">
        <v>22780283</v>
      </c>
      <c r="O37" s="100">
        <v>-9270703</v>
      </c>
      <c r="P37" s="100">
        <v>-16041637</v>
      </c>
      <c r="Q37" s="100">
        <v>-18229465</v>
      </c>
      <c r="R37" s="100">
        <v>-9270703</v>
      </c>
      <c r="S37" s="100">
        <v>-21680304</v>
      </c>
      <c r="T37" s="100">
        <v>-22144776</v>
      </c>
      <c r="U37" s="100">
        <v>-24588370</v>
      </c>
      <c r="V37" s="100">
        <v>-21680304</v>
      </c>
      <c r="W37" s="100"/>
      <c r="X37" s="100"/>
      <c r="Y37" s="100"/>
      <c r="Z37" s="137"/>
      <c r="AA37" s="102"/>
    </row>
    <row r="38" spans="1:27" ht="13.5">
      <c r="A38" s="269" t="s">
        <v>200</v>
      </c>
      <c r="B38" s="256"/>
      <c r="C38" s="257">
        <v>1597173</v>
      </c>
      <c r="D38" s="257"/>
      <c r="E38" s="258">
        <v>114970996</v>
      </c>
      <c r="F38" s="259">
        <v>104718000</v>
      </c>
      <c r="G38" s="259">
        <v>33670440</v>
      </c>
      <c r="H38" s="259">
        <v>26867434</v>
      </c>
      <c r="I38" s="259">
        <v>22780283</v>
      </c>
      <c r="J38" s="259">
        <v>22780283</v>
      </c>
      <c r="K38" s="259">
        <v>17869556</v>
      </c>
      <c r="L38" s="259">
        <v>1013548</v>
      </c>
      <c r="M38" s="259">
        <v>-9270703</v>
      </c>
      <c r="N38" s="259">
        <v>-9270703</v>
      </c>
      <c r="O38" s="259">
        <v>-16041637</v>
      </c>
      <c r="P38" s="259">
        <v>-18229465</v>
      </c>
      <c r="Q38" s="259">
        <v>-21680304</v>
      </c>
      <c r="R38" s="259">
        <v>-16041637</v>
      </c>
      <c r="S38" s="259">
        <v>-22144776</v>
      </c>
      <c r="T38" s="259">
        <v>-24588370</v>
      </c>
      <c r="U38" s="259">
        <v>-41445849</v>
      </c>
      <c r="V38" s="259">
        <v>-41445849</v>
      </c>
      <c r="W38" s="259">
        <v>-41445849</v>
      </c>
      <c r="X38" s="259">
        <v>104718000</v>
      </c>
      <c r="Y38" s="259">
        <v>-146163849</v>
      </c>
      <c r="Z38" s="260">
        <v>-139.58</v>
      </c>
      <c r="AA38" s="261">
        <v>104718000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28358585</v>
      </c>
      <c r="D5" s="200">
        <f t="shared" si="0"/>
        <v>0</v>
      </c>
      <c r="E5" s="106">
        <f t="shared" si="0"/>
        <v>34700000</v>
      </c>
      <c r="F5" s="106">
        <f t="shared" si="0"/>
        <v>42700000</v>
      </c>
      <c r="G5" s="106">
        <f t="shared" si="0"/>
        <v>4738679</v>
      </c>
      <c r="H5" s="106">
        <f t="shared" si="0"/>
        <v>312870</v>
      </c>
      <c r="I5" s="106">
        <f t="shared" si="0"/>
        <v>620110</v>
      </c>
      <c r="J5" s="106">
        <f t="shared" si="0"/>
        <v>5671659</v>
      </c>
      <c r="K5" s="106">
        <f t="shared" si="0"/>
        <v>5445059</v>
      </c>
      <c r="L5" s="106">
        <f t="shared" si="0"/>
        <v>1937652</v>
      </c>
      <c r="M5" s="106">
        <f t="shared" si="0"/>
        <v>2222839</v>
      </c>
      <c r="N5" s="106">
        <f t="shared" si="0"/>
        <v>9605550</v>
      </c>
      <c r="O5" s="106">
        <f t="shared" si="0"/>
        <v>2204876</v>
      </c>
      <c r="P5" s="106">
        <f t="shared" si="0"/>
        <v>2512988</v>
      </c>
      <c r="Q5" s="106">
        <f t="shared" si="0"/>
        <v>99562</v>
      </c>
      <c r="R5" s="106">
        <f t="shared" si="0"/>
        <v>4817426</v>
      </c>
      <c r="S5" s="106">
        <f t="shared" si="0"/>
        <v>0</v>
      </c>
      <c r="T5" s="106">
        <f t="shared" si="0"/>
        <v>415499</v>
      </c>
      <c r="U5" s="106">
        <f t="shared" si="0"/>
        <v>3116887</v>
      </c>
      <c r="V5" s="106">
        <f t="shared" si="0"/>
        <v>3532386</v>
      </c>
      <c r="W5" s="106">
        <f t="shared" si="0"/>
        <v>23627021</v>
      </c>
      <c r="X5" s="106">
        <f t="shared" si="0"/>
        <v>42700000</v>
      </c>
      <c r="Y5" s="106">
        <f t="shared" si="0"/>
        <v>-19072979</v>
      </c>
      <c r="Z5" s="201">
        <f>+IF(X5&lt;&gt;0,+(Y5/X5)*100,0)</f>
        <v>-44.667398126463695</v>
      </c>
      <c r="AA5" s="199">
        <f>SUM(AA11:AA18)</f>
        <v>42700000</v>
      </c>
    </row>
    <row r="6" spans="1:27" ht="13.5">
      <c r="A6" s="291" t="s">
        <v>204</v>
      </c>
      <c r="B6" s="142"/>
      <c r="C6" s="62">
        <v>20522167</v>
      </c>
      <c r="D6" s="156"/>
      <c r="E6" s="60">
        <v>21954713</v>
      </c>
      <c r="F6" s="60">
        <v>26700000</v>
      </c>
      <c r="G6" s="60">
        <v>3206978</v>
      </c>
      <c r="H6" s="60">
        <v>312870</v>
      </c>
      <c r="I6" s="60">
        <v>620110</v>
      </c>
      <c r="J6" s="60">
        <v>4139958</v>
      </c>
      <c r="K6" s="60">
        <v>3412553</v>
      </c>
      <c r="L6" s="60">
        <v>98424</v>
      </c>
      <c r="M6" s="60">
        <v>2222839</v>
      </c>
      <c r="N6" s="60">
        <v>5733816</v>
      </c>
      <c r="O6" s="60">
        <v>2204876</v>
      </c>
      <c r="P6" s="60"/>
      <c r="Q6" s="60">
        <v>99562</v>
      </c>
      <c r="R6" s="60">
        <v>2304438</v>
      </c>
      <c r="S6" s="60"/>
      <c r="T6" s="60">
        <v>415499</v>
      </c>
      <c r="U6" s="60">
        <v>472853</v>
      </c>
      <c r="V6" s="60">
        <v>888352</v>
      </c>
      <c r="W6" s="60">
        <v>13066564</v>
      </c>
      <c r="X6" s="60">
        <v>26700000</v>
      </c>
      <c r="Y6" s="60">
        <v>-13633436</v>
      </c>
      <c r="Z6" s="140">
        <v>-51.06</v>
      </c>
      <c r="AA6" s="155">
        <v>26700000</v>
      </c>
    </row>
    <row r="7" spans="1:27" ht="13.5">
      <c r="A7" s="291" t="s">
        <v>205</v>
      </c>
      <c r="B7" s="142"/>
      <c r="C7" s="62">
        <v>7836418</v>
      </c>
      <c r="D7" s="156"/>
      <c r="E7" s="60"/>
      <c r="F7" s="60">
        <v>16000000</v>
      </c>
      <c r="G7" s="60">
        <v>1531701</v>
      </c>
      <c r="H7" s="60"/>
      <c r="I7" s="60"/>
      <c r="J7" s="60">
        <v>1531701</v>
      </c>
      <c r="K7" s="60">
        <v>2032506</v>
      </c>
      <c r="L7" s="60">
        <v>1839228</v>
      </c>
      <c r="M7" s="60"/>
      <c r="N7" s="60">
        <v>3871734</v>
      </c>
      <c r="O7" s="60"/>
      <c r="P7" s="60">
        <v>2512988</v>
      </c>
      <c r="Q7" s="60"/>
      <c r="R7" s="60">
        <v>2512988</v>
      </c>
      <c r="S7" s="60"/>
      <c r="T7" s="60"/>
      <c r="U7" s="60">
        <v>2644034</v>
      </c>
      <c r="V7" s="60">
        <v>2644034</v>
      </c>
      <c r="W7" s="60">
        <v>10560457</v>
      </c>
      <c r="X7" s="60">
        <v>16000000</v>
      </c>
      <c r="Y7" s="60">
        <v>-5439543</v>
      </c>
      <c r="Z7" s="140">
        <v>-34</v>
      </c>
      <c r="AA7" s="155">
        <v>16000000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>
        <v>8000000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28358585</v>
      </c>
      <c r="D11" s="294">
        <f t="shared" si="1"/>
        <v>0</v>
      </c>
      <c r="E11" s="295">
        <f t="shared" si="1"/>
        <v>29954713</v>
      </c>
      <c r="F11" s="295">
        <f t="shared" si="1"/>
        <v>42700000</v>
      </c>
      <c r="G11" s="295">
        <f t="shared" si="1"/>
        <v>4738679</v>
      </c>
      <c r="H11" s="295">
        <f t="shared" si="1"/>
        <v>312870</v>
      </c>
      <c r="I11" s="295">
        <f t="shared" si="1"/>
        <v>620110</v>
      </c>
      <c r="J11" s="295">
        <f t="shared" si="1"/>
        <v>5671659</v>
      </c>
      <c r="K11" s="295">
        <f t="shared" si="1"/>
        <v>5445059</v>
      </c>
      <c r="L11" s="295">
        <f t="shared" si="1"/>
        <v>1937652</v>
      </c>
      <c r="M11" s="295">
        <f t="shared" si="1"/>
        <v>2222839</v>
      </c>
      <c r="N11" s="295">
        <f t="shared" si="1"/>
        <v>9605550</v>
      </c>
      <c r="O11" s="295">
        <f t="shared" si="1"/>
        <v>2204876</v>
      </c>
      <c r="P11" s="295">
        <f t="shared" si="1"/>
        <v>2512988</v>
      </c>
      <c r="Q11" s="295">
        <f t="shared" si="1"/>
        <v>99562</v>
      </c>
      <c r="R11" s="295">
        <f t="shared" si="1"/>
        <v>4817426</v>
      </c>
      <c r="S11" s="295">
        <f t="shared" si="1"/>
        <v>0</v>
      </c>
      <c r="T11" s="295">
        <f t="shared" si="1"/>
        <v>415499</v>
      </c>
      <c r="U11" s="295">
        <f t="shared" si="1"/>
        <v>3116887</v>
      </c>
      <c r="V11" s="295">
        <f t="shared" si="1"/>
        <v>3532386</v>
      </c>
      <c r="W11" s="295">
        <f t="shared" si="1"/>
        <v>23627021</v>
      </c>
      <c r="X11" s="295">
        <f t="shared" si="1"/>
        <v>42700000</v>
      </c>
      <c r="Y11" s="295">
        <f t="shared" si="1"/>
        <v>-19072979</v>
      </c>
      <c r="Z11" s="296">
        <f>+IF(X11&lt;&gt;0,+(Y11/X11)*100,0)</f>
        <v>-44.667398126463695</v>
      </c>
      <c r="AA11" s="297">
        <f>SUM(AA6:AA10)</f>
        <v>42700000</v>
      </c>
    </row>
    <row r="12" spans="1:27" ht="13.5">
      <c r="A12" s="298" t="s">
        <v>210</v>
      </c>
      <c r="B12" s="136"/>
      <c r="C12" s="62"/>
      <c r="D12" s="156"/>
      <c r="E12" s="60">
        <v>4745287</v>
      </c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20522167</v>
      </c>
      <c r="D36" s="156">
        <f t="shared" si="4"/>
        <v>0</v>
      </c>
      <c r="E36" s="60">
        <f t="shared" si="4"/>
        <v>21954713</v>
      </c>
      <c r="F36" s="60">
        <f t="shared" si="4"/>
        <v>26700000</v>
      </c>
      <c r="G36" s="60">
        <f t="shared" si="4"/>
        <v>3206978</v>
      </c>
      <c r="H36" s="60">
        <f t="shared" si="4"/>
        <v>312870</v>
      </c>
      <c r="I36" s="60">
        <f t="shared" si="4"/>
        <v>620110</v>
      </c>
      <c r="J36" s="60">
        <f t="shared" si="4"/>
        <v>4139958</v>
      </c>
      <c r="K36" s="60">
        <f t="shared" si="4"/>
        <v>3412553</v>
      </c>
      <c r="L36" s="60">
        <f t="shared" si="4"/>
        <v>98424</v>
      </c>
      <c r="M36" s="60">
        <f t="shared" si="4"/>
        <v>2222839</v>
      </c>
      <c r="N36" s="60">
        <f t="shared" si="4"/>
        <v>5733816</v>
      </c>
      <c r="O36" s="60">
        <f t="shared" si="4"/>
        <v>2204876</v>
      </c>
      <c r="P36" s="60">
        <f t="shared" si="4"/>
        <v>0</v>
      </c>
      <c r="Q36" s="60">
        <f t="shared" si="4"/>
        <v>99562</v>
      </c>
      <c r="R36" s="60">
        <f t="shared" si="4"/>
        <v>2304438</v>
      </c>
      <c r="S36" s="60">
        <f t="shared" si="4"/>
        <v>0</v>
      </c>
      <c r="T36" s="60">
        <f t="shared" si="4"/>
        <v>415499</v>
      </c>
      <c r="U36" s="60">
        <f t="shared" si="4"/>
        <v>472853</v>
      </c>
      <c r="V36" s="60">
        <f t="shared" si="4"/>
        <v>888352</v>
      </c>
      <c r="W36" s="60">
        <f t="shared" si="4"/>
        <v>13066564</v>
      </c>
      <c r="X36" s="60">
        <f t="shared" si="4"/>
        <v>26700000</v>
      </c>
      <c r="Y36" s="60">
        <f t="shared" si="4"/>
        <v>-13633436</v>
      </c>
      <c r="Z36" s="140">
        <f aca="true" t="shared" si="5" ref="Z36:Z49">+IF(X36&lt;&gt;0,+(Y36/X36)*100,0)</f>
        <v>-51.06155805243445</v>
      </c>
      <c r="AA36" s="155">
        <f>AA6+AA21</f>
        <v>26700000</v>
      </c>
    </row>
    <row r="37" spans="1:27" ht="13.5">
      <c r="A37" s="291" t="s">
        <v>205</v>
      </c>
      <c r="B37" s="142"/>
      <c r="C37" s="62">
        <f t="shared" si="4"/>
        <v>7836418</v>
      </c>
      <c r="D37" s="156">
        <f t="shared" si="4"/>
        <v>0</v>
      </c>
      <c r="E37" s="60">
        <f t="shared" si="4"/>
        <v>0</v>
      </c>
      <c r="F37" s="60">
        <f t="shared" si="4"/>
        <v>16000000</v>
      </c>
      <c r="G37" s="60">
        <f t="shared" si="4"/>
        <v>1531701</v>
      </c>
      <c r="H37" s="60">
        <f t="shared" si="4"/>
        <v>0</v>
      </c>
      <c r="I37" s="60">
        <f t="shared" si="4"/>
        <v>0</v>
      </c>
      <c r="J37" s="60">
        <f t="shared" si="4"/>
        <v>1531701</v>
      </c>
      <c r="K37" s="60">
        <f t="shared" si="4"/>
        <v>2032506</v>
      </c>
      <c r="L37" s="60">
        <f t="shared" si="4"/>
        <v>1839228</v>
      </c>
      <c r="M37" s="60">
        <f t="shared" si="4"/>
        <v>0</v>
      </c>
      <c r="N37" s="60">
        <f t="shared" si="4"/>
        <v>3871734</v>
      </c>
      <c r="O37" s="60">
        <f t="shared" si="4"/>
        <v>0</v>
      </c>
      <c r="P37" s="60">
        <f t="shared" si="4"/>
        <v>2512988</v>
      </c>
      <c r="Q37" s="60">
        <f t="shared" si="4"/>
        <v>0</v>
      </c>
      <c r="R37" s="60">
        <f t="shared" si="4"/>
        <v>2512988</v>
      </c>
      <c r="S37" s="60">
        <f t="shared" si="4"/>
        <v>0</v>
      </c>
      <c r="T37" s="60">
        <f t="shared" si="4"/>
        <v>0</v>
      </c>
      <c r="U37" s="60">
        <f t="shared" si="4"/>
        <v>2644034</v>
      </c>
      <c r="V37" s="60">
        <f t="shared" si="4"/>
        <v>2644034</v>
      </c>
      <c r="W37" s="60">
        <f t="shared" si="4"/>
        <v>10560457</v>
      </c>
      <c r="X37" s="60">
        <f t="shared" si="4"/>
        <v>16000000</v>
      </c>
      <c r="Y37" s="60">
        <f t="shared" si="4"/>
        <v>-5439543</v>
      </c>
      <c r="Z37" s="140">
        <f t="shared" si="5"/>
        <v>-33.99714375</v>
      </c>
      <c r="AA37" s="155">
        <f>AA7+AA22</f>
        <v>16000000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8000000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28358585</v>
      </c>
      <c r="D41" s="294">
        <f t="shared" si="6"/>
        <v>0</v>
      </c>
      <c r="E41" s="295">
        <f t="shared" si="6"/>
        <v>29954713</v>
      </c>
      <c r="F41" s="295">
        <f t="shared" si="6"/>
        <v>42700000</v>
      </c>
      <c r="G41" s="295">
        <f t="shared" si="6"/>
        <v>4738679</v>
      </c>
      <c r="H41" s="295">
        <f t="shared" si="6"/>
        <v>312870</v>
      </c>
      <c r="I41" s="295">
        <f t="shared" si="6"/>
        <v>620110</v>
      </c>
      <c r="J41" s="295">
        <f t="shared" si="6"/>
        <v>5671659</v>
      </c>
      <c r="K41" s="295">
        <f t="shared" si="6"/>
        <v>5445059</v>
      </c>
      <c r="L41" s="295">
        <f t="shared" si="6"/>
        <v>1937652</v>
      </c>
      <c r="M41" s="295">
        <f t="shared" si="6"/>
        <v>2222839</v>
      </c>
      <c r="N41" s="295">
        <f t="shared" si="6"/>
        <v>9605550</v>
      </c>
      <c r="O41" s="295">
        <f t="shared" si="6"/>
        <v>2204876</v>
      </c>
      <c r="P41" s="295">
        <f t="shared" si="6"/>
        <v>2512988</v>
      </c>
      <c r="Q41" s="295">
        <f t="shared" si="6"/>
        <v>99562</v>
      </c>
      <c r="R41" s="295">
        <f t="shared" si="6"/>
        <v>4817426</v>
      </c>
      <c r="S41" s="295">
        <f t="shared" si="6"/>
        <v>0</v>
      </c>
      <c r="T41" s="295">
        <f t="shared" si="6"/>
        <v>415499</v>
      </c>
      <c r="U41" s="295">
        <f t="shared" si="6"/>
        <v>3116887</v>
      </c>
      <c r="V41" s="295">
        <f t="shared" si="6"/>
        <v>3532386</v>
      </c>
      <c r="W41" s="295">
        <f t="shared" si="6"/>
        <v>23627021</v>
      </c>
      <c r="X41" s="295">
        <f t="shared" si="6"/>
        <v>42700000</v>
      </c>
      <c r="Y41" s="295">
        <f t="shared" si="6"/>
        <v>-19072979</v>
      </c>
      <c r="Z41" s="296">
        <f t="shared" si="5"/>
        <v>-44.667398126463695</v>
      </c>
      <c r="AA41" s="297">
        <f>SUM(AA36:AA40)</f>
        <v>42700000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4745287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0</v>
      </c>
      <c r="Y45" s="54">
        <f t="shared" si="7"/>
        <v>0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28358585</v>
      </c>
      <c r="D49" s="218">
        <f t="shared" si="9"/>
        <v>0</v>
      </c>
      <c r="E49" s="220">
        <f t="shared" si="9"/>
        <v>34700000</v>
      </c>
      <c r="F49" s="220">
        <f t="shared" si="9"/>
        <v>42700000</v>
      </c>
      <c r="G49" s="220">
        <f t="shared" si="9"/>
        <v>4738679</v>
      </c>
      <c r="H49" s="220">
        <f t="shared" si="9"/>
        <v>312870</v>
      </c>
      <c r="I49" s="220">
        <f t="shared" si="9"/>
        <v>620110</v>
      </c>
      <c r="J49" s="220">
        <f t="shared" si="9"/>
        <v>5671659</v>
      </c>
      <c r="K49" s="220">
        <f t="shared" si="9"/>
        <v>5445059</v>
      </c>
      <c r="L49" s="220">
        <f t="shared" si="9"/>
        <v>1937652</v>
      </c>
      <c r="M49" s="220">
        <f t="shared" si="9"/>
        <v>2222839</v>
      </c>
      <c r="N49" s="220">
        <f t="shared" si="9"/>
        <v>9605550</v>
      </c>
      <c r="O49" s="220">
        <f t="shared" si="9"/>
        <v>2204876</v>
      </c>
      <c r="P49" s="220">
        <f t="shared" si="9"/>
        <v>2512988</v>
      </c>
      <c r="Q49" s="220">
        <f t="shared" si="9"/>
        <v>99562</v>
      </c>
      <c r="R49" s="220">
        <f t="shared" si="9"/>
        <v>4817426</v>
      </c>
      <c r="S49" s="220">
        <f t="shared" si="9"/>
        <v>0</v>
      </c>
      <c r="T49" s="220">
        <f t="shared" si="9"/>
        <v>415499</v>
      </c>
      <c r="U49" s="220">
        <f t="shared" si="9"/>
        <v>3116887</v>
      </c>
      <c r="V49" s="220">
        <f t="shared" si="9"/>
        <v>3532386</v>
      </c>
      <c r="W49" s="220">
        <f t="shared" si="9"/>
        <v>23627021</v>
      </c>
      <c r="X49" s="220">
        <f t="shared" si="9"/>
        <v>42700000</v>
      </c>
      <c r="Y49" s="220">
        <f t="shared" si="9"/>
        <v>-19072979</v>
      </c>
      <c r="Z49" s="221">
        <f t="shared" si="5"/>
        <v>-44.667398126463695</v>
      </c>
      <c r="AA49" s="222">
        <f>SUM(AA41:AA48)</f>
        <v>42700000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10017771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>
        <v>4329576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>
        <v>4988942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9318518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>
        <v>5000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694253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>
        <v>18943</v>
      </c>
      <c r="I65" s="60"/>
      <c r="J65" s="60">
        <v>18943</v>
      </c>
      <c r="K65" s="60">
        <v>76581</v>
      </c>
      <c r="L65" s="60"/>
      <c r="M65" s="60"/>
      <c r="N65" s="60">
        <v>76581</v>
      </c>
      <c r="O65" s="60">
        <v>68479</v>
      </c>
      <c r="P65" s="60">
        <v>68479</v>
      </c>
      <c r="Q65" s="60">
        <v>68479</v>
      </c>
      <c r="R65" s="60">
        <v>205437</v>
      </c>
      <c r="S65" s="60">
        <v>68479</v>
      </c>
      <c r="T65" s="60">
        <v>68479</v>
      </c>
      <c r="U65" s="60">
        <v>68479</v>
      </c>
      <c r="V65" s="60">
        <v>205437</v>
      </c>
      <c r="W65" s="60">
        <v>506398</v>
      </c>
      <c r="X65" s="60"/>
      <c r="Y65" s="60">
        <v>506398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>
        <v>36600</v>
      </c>
      <c r="L67" s="60">
        <v>6985</v>
      </c>
      <c r="M67" s="60"/>
      <c r="N67" s="60">
        <v>43585</v>
      </c>
      <c r="O67" s="60"/>
      <c r="P67" s="60"/>
      <c r="Q67" s="60"/>
      <c r="R67" s="60"/>
      <c r="S67" s="60"/>
      <c r="T67" s="60"/>
      <c r="U67" s="60"/>
      <c r="V67" s="60"/>
      <c r="W67" s="60">
        <v>43585</v>
      </c>
      <c r="X67" s="60"/>
      <c r="Y67" s="60">
        <v>43585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1937</v>
      </c>
      <c r="H68" s="60">
        <v>31799</v>
      </c>
      <c r="I68" s="60">
        <v>31799</v>
      </c>
      <c r="J68" s="60">
        <v>65535</v>
      </c>
      <c r="K68" s="60">
        <v>18379</v>
      </c>
      <c r="L68" s="60">
        <v>8112</v>
      </c>
      <c r="M68" s="60"/>
      <c r="N68" s="60">
        <v>26491</v>
      </c>
      <c r="O68" s="60"/>
      <c r="P68" s="60"/>
      <c r="Q68" s="60"/>
      <c r="R68" s="60"/>
      <c r="S68" s="60"/>
      <c r="T68" s="60"/>
      <c r="U68" s="60"/>
      <c r="V68" s="60"/>
      <c r="W68" s="60">
        <v>92026</v>
      </c>
      <c r="X68" s="60"/>
      <c r="Y68" s="60">
        <v>92026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1937</v>
      </c>
      <c r="H69" s="220">
        <f t="shared" si="12"/>
        <v>50742</v>
      </c>
      <c r="I69" s="220">
        <f t="shared" si="12"/>
        <v>31799</v>
      </c>
      <c r="J69" s="220">
        <f t="shared" si="12"/>
        <v>84478</v>
      </c>
      <c r="K69" s="220">
        <f t="shared" si="12"/>
        <v>131560</v>
      </c>
      <c r="L69" s="220">
        <f t="shared" si="12"/>
        <v>15097</v>
      </c>
      <c r="M69" s="220">
        <f t="shared" si="12"/>
        <v>0</v>
      </c>
      <c r="N69" s="220">
        <f t="shared" si="12"/>
        <v>146657</v>
      </c>
      <c r="O69" s="220">
        <f t="shared" si="12"/>
        <v>68479</v>
      </c>
      <c r="P69" s="220">
        <f t="shared" si="12"/>
        <v>68479</v>
      </c>
      <c r="Q69" s="220">
        <f t="shared" si="12"/>
        <v>68479</v>
      </c>
      <c r="R69" s="220">
        <f t="shared" si="12"/>
        <v>205437</v>
      </c>
      <c r="S69" s="220">
        <f t="shared" si="12"/>
        <v>68479</v>
      </c>
      <c r="T69" s="220">
        <f t="shared" si="12"/>
        <v>68479</v>
      </c>
      <c r="U69" s="220">
        <f t="shared" si="12"/>
        <v>68479</v>
      </c>
      <c r="V69" s="220">
        <f t="shared" si="12"/>
        <v>205437</v>
      </c>
      <c r="W69" s="220">
        <f t="shared" si="12"/>
        <v>642009</v>
      </c>
      <c r="X69" s="220">
        <f t="shared" si="12"/>
        <v>0</v>
      </c>
      <c r="Y69" s="220">
        <f t="shared" si="12"/>
        <v>642009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 password="F954" sheet="1" objects="1" scenarios="1"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28358585</v>
      </c>
      <c r="D5" s="344">
        <f t="shared" si="0"/>
        <v>0</v>
      </c>
      <c r="E5" s="343">
        <f t="shared" si="0"/>
        <v>29954713</v>
      </c>
      <c r="F5" s="345">
        <f t="shared" si="0"/>
        <v>42700000</v>
      </c>
      <c r="G5" s="345">
        <f t="shared" si="0"/>
        <v>4738679</v>
      </c>
      <c r="H5" s="343">
        <f t="shared" si="0"/>
        <v>312870</v>
      </c>
      <c r="I5" s="343">
        <f t="shared" si="0"/>
        <v>620110</v>
      </c>
      <c r="J5" s="345">
        <f t="shared" si="0"/>
        <v>4139958</v>
      </c>
      <c r="K5" s="345">
        <f t="shared" si="0"/>
        <v>5445059</v>
      </c>
      <c r="L5" s="343">
        <f t="shared" si="0"/>
        <v>1937652</v>
      </c>
      <c r="M5" s="343">
        <f t="shared" si="0"/>
        <v>2222839</v>
      </c>
      <c r="N5" s="345">
        <f t="shared" si="0"/>
        <v>5733816</v>
      </c>
      <c r="O5" s="345">
        <f t="shared" si="0"/>
        <v>2204876</v>
      </c>
      <c r="P5" s="343">
        <f t="shared" si="0"/>
        <v>2512988</v>
      </c>
      <c r="Q5" s="343">
        <f t="shared" si="0"/>
        <v>99562</v>
      </c>
      <c r="R5" s="345">
        <f t="shared" si="0"/>
        <v>0</v>
      </c>
      <c r="S5" s="345">
        <f t="shared" si="0"/>
        <v>0</v>
      </c>
      <c r="T5" s="343">
        <f t="shared" si="0"/>
        <v>415499</v>
      </c>
      <c r="U5" s="343">
        <f t="shared" si="0"/>
        <v>3116887</v>
      </c>
      <c r="V5" s="345">
        <f t="shared" si="0"/>
        <v>0</v>
      </c>
      <c r="W5" s="345">
        <f t="shared" si="0"/>
        <v>0</v>
      </c>
      <c r="X5" s="343">
        <f t="shared" si="0"/>
        <v>42700000</v>
      </c>
      <c r="Y5" s="345">
        <f t="shared" si="0"/>
        <v>-42700000</v>
      </c>
      <c r="Z5" s="346">
        <f>+IF(X5&lt;&gt;0,+(Y5/X5)*100,0)</f>
        <v>-100</v>
      </c>
      <c r="AA5" s="347">
        <f>+AA6+AA8+AA11+AA13+AA15</f>
        <v>42700000</v>
      </c>
    </row>
    <row r="6" spans="1:27" ht="13.5">
      <c r="A6" s="348" t="s">
        <v>204</v>
      </c>
      <c r="B6" s="142"/>
      <c r="C6" s="60">
        <f>+C7</f>
        <v>20522167</v>
      </c>
      <c r="D6" s="327">
        <f aca="true" t="shared" si="1" ref="D6:AA6">+D7</f>
        <v>0</v>
      </c>
      <c r="E6" s="60">
        <f t="shared" si="1"/>
        <v>21954713</v>
      </c>
      <c r="F6" s="59">
        <f t="shared" si="1"/>
        <v>26700000</v>
      </c>
      <c r="G6" s="59">
        <f t="shared" si="1"/>
        <v>3206978</v>
      </c>
      <c r="H6" s="60">
        <f t="shared" si="1"/>
        <v>312870</v>
      </c>
      <c r="I6" s="60">
        <f t="shared" si="1"/>
        <v>620110</v>
      </c>
      <c r="J6" s="59">
        <f t="shared" si="1"/>
        <v>4139958</v>
      </c>
      <c r="K6" s="59">
        <f t="shared" si="1"/>
        <v>3412553</v>
      </c>
      <c r="L6" s="60">
        <f t="shared" si="1"/>
        <v>98424</v>
      </c>
      <c r="M6" s="60">
        <f t="shared" si="1"/>
        <v>2222839</v>
      </c>
      <c r="N6" s="59">
        <f t="shared" si="1"/>
        <v>5733816</v>
      </c>
      <c r="O6" s="59">
        <f t="shared" si="1"/>
        <v>2204876</v>
      </c>
      <c r="P6" s="60">
        <f t="shared" si="1"/>
        <v>0</v>
      </c>
      <c r="Q6" s="60">
        <f t="shared" si="1"/>
        <v>99562</v>
      </c>
      <c r="R6" s="59">
        <f t="shared" si="1"/>
        <v>0</v>
      </c>
      <c r="S6" s="59">
        <f t="shared" si="1"/>
        <v>0</v>
      </c>
      <c r="T6" s="60">
        <f t="shared" si="1"/>
        <v>415499</v>
      </c>
      <c r="U6" s="60">
        <f t="shared" si="1"/>
        <v>472853</v>
      </c>
      <c r="V6" s="59">
        <f t="shared" si="1"/>
        <v>0</v>
      </c>
      <c r="W6" s="59">
        <f t="shared" si="1"/>
        <v>0</v>
      </c>
      <c r="X6" s="60">
        <f t="shared" si="1"/>
        <v>26700000</v>
      </c>
      <c r="Y6" s="59">
        <f t="shared" si="1"/>
        <v>-26700000</v>
      </c>
      <c r="Z6" s="61">
        <f>+IF(X6&lt;&gt;0,+(Y6/X6)*100,0)</f>
        <v>-100</v>
      </c>
      <c r="AA6" s="62">
        <f t="shared" si="1"/>
        <v>26700000</v>
      </c>
    </row>
    <row r="7" spans="1:27" ht="13.5">
      <c r="A7" s="291" t="s">
        <v>228</v>
      </c>
      <c r="B7" s="142"/>
      <c r="C7" s="60">
        <v>20522167</v>
      </c>
      <c r="D7" s="327"/>
      <c r="E7" s="60">
        <v>21954713</v>
      </c>
      <c r="F7" s="59">
        <v>26700000</v>
      </c>
      <c r="G7" s="59">
        <v>3206978</v>
      </c>
      <c r="H7" s="60">
        <v>312870</v>
      </c>
      <c r="I7" s="60">
        <v>620110</v>
      </c>
      <c r="J7" s="59">
        <v>4139958</v>
      </c>
      <c r="K7" s="59">
        <v>3412553</v>
      </c>
      <c r="L7" s="60">
        <v>98424</v>
      </c>
      <c r="M7" s="60">
        <v>2222839</v>
      </c>
      <c r="N7" s="59">
        <v>5733816</v>
      </c>
      <c r="O7" s="59">
        <v>2204876</v>
      </c>
      <c r="P7" s="60"/>
      <c r="Q7" s="60">
        <v>99562</v>
      </c>
      <c r="R7" s="59"/>
      <c r="S7" s="59"/>
      <c r="T7" s="60">
        <v>415499</v>
      </c>
      <c r="U7" s="60">
        <v>472853</v>
      </c>
      <c r="V7" s="59"/>
      <c r="W7" s="59"/>
      <c r="X7" s="60">
        <v>26700000</v>
      </c>
      <c r="Y7" s="59">
        <v>-26700000</v>
      </c>
      <c r="Z7" s="61">
        <v>-100</v>
      </c>
      <c r="AA7" s="62">
        <v>26700000</v>
      </c>
    </row>
    <row r="8" spans="1:27" ht="13.5">
      <c r="A8" s="348" t="s">
        <v>205</v>
      </c>
      <c r="B8" s="142"/>
      <c r="C8" s="60">
        <f aca="true" t="shared" si="2" ref="C8:Y8">SUM(C9:C10)</f>
        <v>7836418</v>
      </c>
      <c r="D8" s="327">
        <f t="shared" si="2"/>
        <v>0</v>
      </c>
      <c r="E8" s="60">
        <f t="shared" si="2"/>
        <v>0</v>
      </c>
      <c r="F8" s="59">
        <f t="shared" si="2"/>
        <v>16000000</v>
      </c>
      <c r="G8" s="59">
        <f t="shared" si="2"/>
        <v>1531701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2032506</v>
      </c>
      <c r="L8" s="60">
        <f t="shared" si="2"/>
        <v>1839228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2512988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2644034</v>
      </c>
      <c r="V8" s="59">
        <f t="shared" si="2"/>
        <v>0</v>
      </c>
      <c r="W8" s="59">
        <f t="shared" si="2"/>
        <v>0</v>
      </c>
      <c r="X8" s="60">
        <f t="shared" si="2"/>
        <v>16000000</v>
      </c>
      <c r="Y8" s="59">
        <f t="shared" si="2"/>
        <v>-16000000</v>
      </c>
      <c r="Z8" s="61">
        <f>+IF(X8&lt;&gt;0,+(Y8/X8)*100,0)</f>
        <v>-100</v>
      </c>
      <c r="AA8" s="62">
        <f>SUM(AA9:AA10)</f>
        <v>16000000</v>
      </c>
    </row>
    <row r="9" spans="1:27" ht="13.5">
      <c r="A9" s="291" t="s">
        <v>229</v>
      </c>
      <c r="B9" s="142"/>
      <c r="C9" s="60">
        <v>7836418</v>
      </c>
      <c r="D9" s="327"/>
      <c r="E9" s="60"/>
      <c r="F9" s="59">
        <v>16000000</v>
      </c>
      <c r="G9" s="59">
        <v>1531701</v>
      </c>
      <c r="H9" s="60"/>
      <c r="I9" s="60"/>
      <c r="J9" s="59"/>
      <c r="K9" s="59">
        <v>2032506</v>
      </c>
      <c r="L9" s="60">
        <v>1839228</v>
      </c>
      <c r="M9" s="60"/>
      <c r="N9" s="59"/>
      <c r="O9" s="59"/>
      <c r="P9" s="60">
        <v>2512988</v>
      </c>
      <c r="Q9" s="60"/>
      <c r="R9" s="59"/>
      <c r="S9" s="59"/>
      <c r="T9" s="60"/>
      <c r="U9" s="60">
        <v>2644034</v>
      </c>
      <c r="V9" s="59"/>
      <c r="W9" s="59"/>
      <c r="X9" s="60">
        <v>16000000</v>
      </c>
      <c r="Y9" s="59">
        <v>-16000000</v>
      </c>
      <c r="Z9" s="61">
        <v>-100</v>
      </c>
      <c r="AA9" s="62">
        <v>16000000</v>
      </c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8000000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>
        <v>8000000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4745287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>
        <v>4745287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28358585</v>
      </c>
      <c r="D60" s="333">
        <f t="shared" si="14"/>
        <v>0</v>
      </c>
      <c r="E60" s="219">
        <f t="shared" si="14"/>
        <v>34700000</v>
      </c>
      <c r="F60" s="264">
        <f t="shared" si="14"/>
        <v>42700000</v>
      </c>
      <c r="G60" s="264">
        <f t="shared" si="14"/>
        <v>4738679</v>
      </c>
      <c r="H60" s="219">
        <f t="shared" si="14"/>
        <v>312870</v>
      </c>
      <c r="I60" s="219">
        <f t="shared" si="14"/>
        <v>620110</v>
      </c>
      <c r="J60" s="264">
        <f t="shared" si="14"/>
        <v>4139958</v>
      </c>
      <c r="K60" s="264">
        <f t="shared" si="14"/>
        <v>5445059</v>
      </c>
      <c r="L60" s="219">
        <f t="shared" si="14"/>
        <v>1937652</v>
      </c>
      <c r="M60" s="219">
        <f t="shared" si="14"/>
        <v>2222839</v>
      </c>
      <c r="N60" s="264">
        <f t="shared" si="14"/>
        <v>5733816</v>
      </c>
      <c r="O60" s="264">
        <f t="shared" si="14"/>
        <v>2204876</v>
      </c>
      <c r="P60" s="219">
        <f t="shared" si="14"/>
        <v>2512988</v>
      </c>
      <c r="Q60" s="219">
        <f t="shared" si="14"/>
        <v>99562</v>
      </c>
      <c r="R60" s="264">
        <f t="shared" si="14"/>
        <v>0</v>
      </c>
      <c r="S60" s="264">
        <f t="shared" si="14"/>
        <v>0</v>
      </c>
      <c r="T60" s="219">
        <f t="shared" si="14"/>
        <v>415499</v>
      </c>
      <c r="U60" s="219">
        <f t="shared" si="14"/>
        <v>3116887</v>
      </c>
      <c r="V60" s="264">
        <f t="shared" si="14"/>
        <v>0</v>
      </c>
      <c r="W60" s="264">
        <f t="shared" si="14"/>
        <v>0</v>
      </c>
      <c r="X60" s="219">
        <f t="shared" si="14"/>
        <v>42700000</v>
      </c>
      <c r="Y60" s="264">
        <f t="shared" si="14"/>
        <v>-42700000</v>
      </c>
      <c r="Z60" s="324">
        <f>+IF(X60&lt;&gt;0,+(Y60/X60)*100,0)</f>
        <v>-100</v>
      </c>
      <c r="AA60" s="232">
        <f>+AA57+AA54+AA51+AA40+AA37+AA34+AA22+AA5</f>
        <v>42700000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 password="F954" sheet="1" objects="1" scenarios="1"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 password="F954" sheet="1" objects="1" scenarios="1"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Sylvester Mohloli</cp:lastModifiedBy>
  <dcterms:created xsi:type="dcterms:W3CDTF">2013-08-07T09:43:24Z</dcterms:created>
  <dcterms:modified xsi:type="dcterms:W3CDTF">2013-08-07T10:27:11Z</dcterms:modified>
  <cp:category/>
  <cp:version/>
  <cp:contentType/>
  <cp:contentStatus/>
</cp:coreProperties>
</file>