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<sst xmlns="http://schemas.openxmlformats.org/spreadsheetml/2006/main" count="855" uniqueCount="302">
  <si>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Limpopo: Greater Letaba(LIM332) - Table C1 Schedule Quarterly Budget Statement Summary for 4th Quarter ended 30 June 2013 (Figures Finalised as at 2013/07/31)</t>
  </si>
  <si>
    <t>Description</t>
  </si>
  <si>
    <t>2011/12</t>
  </si>
  <si>
    <t>2012/13</t>
  </si>
  <si>
    <t>Budget year 2012/13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</si>
  <si>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</si>
  <si>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</si>
  <si>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</si>
  <si>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</si>
  <si>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</si>
  <si>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</si>
  <si>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</si>
  <si>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</si>
  <si>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</si>
  <si>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</si>
  <si>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</si>
  <si>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</si>
  <si>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</si>
  <si>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</si>
  <si>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</si>
  <si>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</si>
  <si>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</si>
  <si>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</si>
  <si>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</si>
  <si>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</si>
  <si>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</si>
  <si>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</si>
  <si>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</si>
  <si>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</si>
  <si>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</si>
  <si>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</si>
  <si>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</si>
  <si>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</si>
  <si>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</si>
  <si>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</si>
  <si>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</si>
  <si>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</si>
  <si>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</si>
  <si>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</si>
  <si>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</si>
  <si>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</si>
  <si>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</si>
  <si>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</si>
  <si>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</si>
  <si>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</si>
  <si>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</si>
  <si>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</si>
  <si>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</si>
  <si>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</si>
  <si>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</si>
  <si>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</si>
  <si>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</si>
  <si>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</si>
  <si>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</si>
  <si>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</si>
  <si>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</si>
  <si>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</si>
  <si>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</si>
  <si>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</si>
  <si>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</si>
  <si>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</si>
  <si>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</si>
  <si>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</si>
  <si>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</si>
  <si>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</si>
  <si>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</si>
  <si>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</si>
  <si>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</si>
  <si>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</si>
  <si>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</si>
  <si>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Greater Letaba(LIM332) - Table C2 Quarterly Budget Statement - Financial Performance (standard classification) for 4th Quarter ended 30 June 2013 (Figures Finalised as at 2013/07/31)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</si>
  <si>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</si>
  <si>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</si>
  <si>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</si>
  <si>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</si>
  <si>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</si>
  <si>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</si>
  <si>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</si>
  <si>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</si>
  <si>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</si>
  <si>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</si>
  <si>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</si>
  <si>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</si>
  <si>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</si>
  <si>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</si>
  <si>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</si>
  <si>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</si>
  <si>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</si>
  <si>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</si>
  <si>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</si>
  <si>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</si>
  <si>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</si>
  <si>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</si>
  <si>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</si>
  <si>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</si>
  <si>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</si>
  <si>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</si>
  <si>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</si>
  <si>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</si>
  <si>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</si>
  <si>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Greater Letaba(LIM332) - Table C4 Quarterly Budget Statement - Financial Performance (revenue and expenditure) for 4th Quarter ended 30 June 2013 (Figures Finalised as at 2013/07/31)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</si>
  <si>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</si>
  <si>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</si>
  <si>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</si>
  <si>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</si>
  <si>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</si>
  <si>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</si>
  <si>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</si>
  <si>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</si>
  <si>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</si>
  <si>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</si>
  <si>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</si>
  <si>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</si>
  <si>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</si>
  <si>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</si>
  <si>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</si>
  <si>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</si>
  <si>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</si>
  <si>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</si>
  <si>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</si>
  <si>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</si>
  <si>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</si>
  <si>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</si>
  <si>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</si>
  <si>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</si>
  <si>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</si>
  <si>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</si>
  <si>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</si>
  <si>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</si>
  <si>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Greater Letaba(LIM332) - Table C5 Quarterly Budget Statement - Capital Expenditure by Standard Classification and Funding for 4th Quarter ended 30 June 2013 (Figures Finalised as at 2013/07/31)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</si>
  <si>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</si>
  <si>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</si>
  <si>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</si>
  <si>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</si>
  <si>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</si>
  <si>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</si>
  <si>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</si>
  <si>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</si>
  <si>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</si>
  <si>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</si>
  <si>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Greater Letaba(LIM332) - Table C6 Quarterly Budget Statement - Financial Position for 4th Quarter ended 30 June 2013 (Figures Finalised as at 2013/07/31)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</si>
  <si>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</si>
  <si>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</si>
  <si>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</si>
  <si>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</si>
  <si>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</si>
  <si>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</si>
  <si>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</si>
  <si>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</si>
  <si>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</si>
  <si>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</si>
  <si>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</si>
  <si>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</si>
  <si>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</si>
  <si>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</si>
  <si>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</si>
  <si>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</si>
  <si>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</si>
  <si>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</si>
  <si>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</si>
  <si>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</si>
  <si>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</si>
  <si>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</si>
  <si>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</si>
  <si>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</si>
  <si>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</si>
  <si>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</si>
  <si>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</si>
  <si>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</si>
  <si>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</si>
  <si>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</si>
  <si>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</si>
  <si>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</si>
  <si>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</si>
  <si>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Greater Letaba(LIM332) - Table C7 Quarterly Budget Statement - Cash Flows for 4th Quarter ended 30 June 2013 (Figures Finalised as at 2013/07/31)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</si>
  <si>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</si>
  <si>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</si>
  <si>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</si>
  <si>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</si>
  <si>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</si>
  <si>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</si>
  <si>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</si>
  <si>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</si>
  <si>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</si>
  <si>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</si>
  <si>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</si>
  <si>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</si>
  <si>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</si>
  <si>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</si>
  <si>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</si>
  <si>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</si>
  <si>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</si>
  <si>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</si>
  <si>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</si>
  <si>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</si>
  <si>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</si>
  <si>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</si>
  <si>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</si>
  <si>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</si>
  <si>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</si>
  <si>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</si>
  <si>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Greater Letaba(LIM332) - Table C9 Quarterly Budget Statement - Capital Expenditure by Asset Clas for 4th Quarter ended 30 June 2013 (Figures Finalised as at 2013/07/31)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</si>
  <si>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</si>
  <si>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</si>
  <si>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</si>
  <si>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</si>
  <si>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</si>
  <si>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</si>
  <si>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</si>
  <si>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</si>
  <si>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</si>
  <si>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</si>
  <si>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</si>
  <si>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</si>
  <si>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</si>
  <si>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</si>
  <si>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</si>
  <si>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</si>
  <si>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</si>
  <si>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</si>
  <si>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</si>
  <si>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</si>
  <si>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</si>
  <si>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</si>
  <si>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</si>
  <si>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</si>
  <si>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Greater Letaba(LIM332) - Table SC13a Quarterly Budget Statement - Capital Expenditure on New Assets by Asset Class for 4th Quarter ended 30 June 2013 (Figures Finalised as at 2013/07/31)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</si>
  <si>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</si>
  <si>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</si>
  <si>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</si>
  <si>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</si>
  <si>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</si>
  <si>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</si>
  <si>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</si>
  <si>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</si>
  <si>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</si>
  <si>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</si>
  <si>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</si>
  <si>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</si>
  <si>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</si>
  <si>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</si>
  <si>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</si>
  <si>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</si>
  <si>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</si>
  <si>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</si>
  <si>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</si>
  <si>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</si>
  <si>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</si>
  <si>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</si>
  <si>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</si>
  <si>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</si>
  <si>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</si>
  <si>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</si>
  <si>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</si>
  <si>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</si>
  <si>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</si>
  <si>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</si>
  <si>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</si>
  <si>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</si>
  <si>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</si>
  <si>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</si>
  <si>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</si>
  <si>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Greater Letaba(LIM332) - Table SC13B Quarterly Budget Statement - Capital Expenditure on Renewal of existing assets by Asset Class for 4th Quarter ended 30 June 2013 (Figures Finalised as at 2013/07/31)</t>
  </si>
  <si>
    <t>Capital Expenditure on Renewal of Existing Assets by Asset Class/Sub-class</t>
  </si>
  <si>
    <t>Total Capital Expenditure on Renewal of Existing Assets</t>
  </si>
  <si>
    <t>Limpopo: Greater Letaba(LIM332) - Table SC13C Quarterly Budget Statement - Repairs and Maintenance Expenditure by Asset Class for 4th Quarter ended 30 June 2013 (Figures Finalised as at 2013/07/31)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</si>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</sst>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6920579</v>
      </c>
      <c r="C5" s="19"/>
      <c r="D5" s="59">
        <v>7507980</v>
      </c>
      <c r="E5" s="60">
        <v>7507980</v>
      </c>
      <c r="F5" s="60">
        <v>466054</v>
      </c>
      <c r="G5" s="60">
        <v>463845</v>
      </c>
      <c r="H5" s="60">
        <v>459678</v>
      </c>
      <c r="I5" s="60">
        <v>1389577</v>
      </c>
      <c r="J5" s="60">
        <v>660474</v>
      </c>
      <c r="K5" s="60">
        <v>457137</v>
      </c>
      <c r="L5" s="60">
        <v>604175</v>
      </c>
      <c r="M5" s="60">
        <v>1721786</v>
      </c>
      <c r="N5" s="60">
        <v>529695</v>
      </c>
      <c r="O5" s="60">
        <v>593375</v>
      </c>
      <c r="P5" s="60">
        <v>533796</v>
      </c>
      <c r="Q5" s="60">
        <v>1656866</v>
      </c>
      <c r="R5" s="60">
        <v>523527</v>
      </c>
      <c r="S5" s="60">
        <v>515949</v>
      </c>
      <c r="T5" s="60">
        <v>537093</v>
      </c>
      <c r="U5" s="60">
        <v>1576569</v>
      </c>
      <c r="V5" s="60">
        <v>6344798</v>
      </c>
      <c r="W5" s="60">
        <v>7507980</v>
      </c>
      <c r="X5" s="60">
        <v>-1163182</v>
      </c>
      <c r="Y5" s="61">
        <v>-15.49</v>
      </c>
      <c r="Z5" s="62">
        <v>7507980</v>
      </c>
    </row>
    <row r="6" spans="1:26" ht="13.5">
      <c r="A6" s="58" t="s">
        <v>32</v>
      </c>
      <c r="B6" s="19">
        <v>11338325</v>
      </c>
      <c r="C6" s="19"/>
      <c r="D6" s="59">
        <v>13627124</v>
      </c>
      <c r="E6" s="60">
        <v>13627124</v>
      </c>
      <c r="F6" s="60">
        <v>39231</v>
      </c>
      <c r="G6" s="60">
        <v>1904128</v>
      </c>
      <c r="H6" s="60">
        <v>141358</v>
      </c>
      <c r="I6" s="60">
        <v>2084717</v>
      </c>
      <c r="J6" s="60">
        <v>1044466</v>
      </c>
      <c r="K6" s="60">
        <v>2280084</v>
      </c>
      <c r="L6" s="60">
        <v>1347185</v>
      </c>
      <c r="M6" s="60">
        <v>4671735</v>
      </c>
      <c r="N6" s="60">
        <v>901490</v>
      </c>
      <c r="O6" s="60">
        <v>455337</v>
      </c>
      <c r="P6" s="60">
        <v>993980</v>
      </c>
      <c r="Q6" s="60">
        <v>2350807</v>
      </c>
      <c r="R6" s="60">
        <v>687377</v>
      </c>
      <c r="S6" s="60">
        <v>1504974</v>
      </c>
      <c r="T6" s="60">
        <v>946851</v>
      </c>
      <c r="U6" s="60">
        <v>3139202</v>
      </c>
      <c r="V6" s="60">
        <v>12246461</v>
      </c>
      <c r="W6" s="60">
        <v>13627124</v>
      </c>
      <c r="X6" s="60">
        <v>-1380663</v>
      </c>
      <c r="Y6" s="61">
        <v>-10.13</v>
      </c>
      <c r="Z6" s="62">
        <v>13627124</v>
      </c>
    </row>
    <row r="7" spans="1:26" ht="13.5">
      <c r="A7" s="58" t="s">
        <v>33</v>
      </c>
      <c r="B7" s="19">
        <v>2516858</v>
      </c>
      <c r="C7" s="19"/>
      <c r="D7" s="59">
        <v>803904</v>
      </c>
      <c r="E7" s="60">
        <v>803904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803904</v>
      </c>
      <c r="X7" s="60">
        <v>-803904</v>
      </c>
      <c r="Y7" s="61">
        <v>-100</v>
      </c>
      <c r="Z7" s="62">
        <v>803904</v>
      </c>
    </row>
    <row r="8" spans="1:26" ht="13.5">
      <c r="A8" s="58" t="s">
        <v>34</v>
      </c>
      <c r="B8" s="19">
        <v>123917382</v>
      </c>
      <c r="C8" s="19"/>
      <c r="D8" s="59">
        <v>136608000</v>
      </c>
      <c r="E8" s="60">
        <v>136608000</v>
      </c>
      <c r="F8" s="60">
        <v>55486000</v>
      </c>
      <c r="G8" s="60">
        <v>456000</v>
      </c>
      <c r="H8" s="60">
        <v>685000</v>
      </c>
      <c r="I8" s="60">
        <v>56627000</v>
      </c>
      <c r="J8" s="60">
        <v>0</v>
      </c>
      <c r="K8" s="60">
        <v>44058000</v>
      </c>
      <c r="L8" s="60">
        <v>0</v>
      </c>
      <c r="M8" s="60">
        <v>44058000</v>
      </c>
      <c r="N8" s="60">
        <v>0</v>
      </c>
      <c r="O8" s="60">
        <v>0</v>
      </c>
      <c r="P8" s="60">
        <v>33291000</v>
      </c>
      <c r="Q8" s="60">
        <v>33291000</v>
      </c>
      <c r="R8" s="60">
        <v>177000</v>
      </c>
      <c r="S8" s="60">
        <v>0</v>
      </c>
      <c r="T8" s="60">
        <v>2119613</v>
      </c>
      <c r="U8" s="60">
        <v>2296613</v>
      </c>
      <c r="V8" s="60">
        <v>136272613</v>
      </c>
      <c r="W8" s="60">
        <v>136608000</v>
      </c>
      <c r="X8" s="60">
        <v>-335387</v>
      </c>
      <c r="Y8" s="61">
        <v>-0.25</v>
      </c>
      <c r="Z8" s="62">
        <v>136608000</v>
      </c>
    </row>
    <row r="9" spans="1:26" ht="13.5">
      <c r="A9" s="58" t="s">
        <v>35</v>
      </c>
      <c r="B9" s="19">
        <v>12165528</v>
      </c>
      <c r="C9" s="19"/>
      <c r="D9" s="59">
        <v>40318579</v>
      </c>
      <c r="E9" s="60">
        <v>40318579</v>
      </c>
      <c r="F9" s="60">
        <v>1859367</v>
      </c>
      <c r="G9" s="60">
        <v>441888</v>
      </c>
      <c r="H9" s="60">
        <v>1151052</v>
      </c>
      <c r="I9" s="60">
        <v>3452307</v>
      </c>
      <c r="J9" s="60">
        <v>1799923</v>
      </c>
      <c r="K9" s="60">
        <v>1228292</v>
      </c>
      <c r="L9" s="60">
        <v>1233626</v>
      </c>
      <c r="M9" s="60">
        <v>4261841</v>
      </c>
      <c r="N9" s="60">
        <v>1417261</v>
      </c>
      <c r="O9" s="60">
        <v>1215785</v>
      </c>
      <c r="P9" s="60">
        <v>1267646</v>
      </c>
      <c r="Q9" s="60">
        <v>3900692</v>
      </c>
      <c r="R9" s="60">
        <v>1219974</v>
      </c>
      <c r="S9" s="60">
        <v>1287724</v>
      </c>
      <c r="T9" s="60">
        <v>1712841</v>
      </c>
      <c r="U9" s="60">
        <v>4220539</v>
      </c>
      <c r="V9" s="60">
        <v>15835379</v>
      </c>
      <c r="W9" s="60">
        <v>40318579</v>
      </c>
      <c r="X9" s="60">
        <v>-24483200</v>
      </c>
      <c r="Y9" s="61">
        <v>-60.72</v>
      </c>
      <c r="Z9" s="62">
        <v>40318579</v>
      </c>
    </row>
    <row r="10" spans="1:26" ht="25.5">
      <c r="A10" s="63" t="s">
        <v>277</v>
      </c>
      <c r="B10" s="64">
        <f>SUM(B5:B9)</f>
        <v>156858672</v>
      </c>
      <c r="C10" s="64">
        <f>SUM(C5:C9)</f>
        <v>0</v>
      </c>
      <c r="D10" s="65">
        <f aca="true" t="shared" si="0" ref="D10:Z10">SUM(D5:D9)</f>
        <v>198865587</v>
      </c>
      <c r="E10" s="66">
        <f t="shared" si="0"/>
        <v>198865587</v>
      </c>
      <c r="F10" s="66">
        <f t="shared" si="0"/>
        <v>57850652</v>
      </c>
      <c r="G10" s="66">
        <f t="shared" si="0"/>
        <v>3265861</v>
      </c>
      <c r="H10" s="66">
        <f t="shared" si="0"/>
        <v>2437088</v>
      </c>
      <c r="I10" s="66">
        <f t="shared" si="0"/>
        <v>63553601</v>
      </c>
      <c r="J10" s="66">
        <f t="shared" si="0"/>
        <v>3504863</v>
      </c>
      <c r="K10" s="66">
        <f t="shared" si="0"/>
        <v>48023513</v>
      </c>
      <c r="L10" s="66">
        <f t="shared" si="0"/>
        <v>3184986</v>
      </c>
      <c r="M10" s="66">
        <f t="shared" si="0"/>
        <v>54713362</v>
      </c>
      <c r="N10" s="66">
        <f t="shared" si="0"/>
        <v>2848446</v>
      </c>
      <c r="O10" s="66">
        <f t="shared" si="0"/>
        <v>2264497</v>
      </c>
      <c r="P10" s="66">
        <f t="shared" si="0"/>
        <v>36086422</v>
      </c>
      <c r="Q10" s="66">
        <f t="shared" si="0"/>
        <v>41199365</v>
      </c>
      <c r="R10" s="66">
        <f t="shared" si="0"/>
        <v>2607878</v>
      </c>
      <c r="S10" s="66">
        <f t="shared" si="0"/>
        <v>3308647</v>
      </c>
      <c r="T10" s="66">
        <f t="shared" si="0"/>
        <v>5316398</v>
      </c>
      <c r="U10" s="66">
        <f t="shared" si="0"/>
        <v>11232923</v>
      </c>
      <c r="V10" s="66">
        <f t="shared" si="0"/>
        <v>170699251</v>
      </c>
      <c r="W10" s="66">
        <f t="shared" si="0"/>
        <v>198865587</v>
      </c>
      <c r="X10" s="66">
        <f t="shared" si="0"/>
        <v>-28166336</v>
      </c>
      <c r="Y10" s="67">
        <f>+IF(W10&lt;&gt;0,(X10/W10)*100,0)</f>
        <v>-14.163504317114453</v>
      </c>
      <c r="Z10" s="68">
        <f t="shared" si="0"/>
        <v>198865587</v>
      </c>
    </row>
    <row r="11" spans="1:26" ht="13.5">
      <c r="A11" s="58" t="s">
        <v>37</v>
      </c>
      <c r="B11" s="19">
        <v>40305647</v>
      </c>
      <c r="C11" s="19"/>
      <c r="D11" s="59">
        <v>55154687</v>
      </c>
      <c r="E11" s="60">
        <v>55154687</v>
      </c>
      <c r="F11" s="60">
        <v>3464512</v>
      </c>
      <c r="G11" s="60">
        <v>3810625</v>
      </c>
      <c r="H11" s="60">
        <v>3986524</v>
      </c>
      <c r="I11" s="60">
        <v>11261661</v>
      </c>
      <c r="J11" s="60">
        <v>3751796</v>
      </c>
      <c r="K11" s="60">
        <v>3749177</v>
      </c>
      <c r="L11" s="60">
        <v>3693470</v>
      </c>
      <c r="M11" s="60">
        <v>11194443</v>
      </c>
      <c r="N11" s="60">
        <v>3845850</v>
      </c>
      <c r="O11" s="60">
        <v>3711701</v>
      </c>
      <c r="P11" s="60">
        <v>4090952</v>
      </c>
      <c r="Q11" s="60">
        <v>11648503</v>
      </c>
      <c r="R11" s="60">
        <v>3866348</v>
      </c>
      <c r="S11" s="60">
        <v>3849030</v>
      </c>
      <c r="T11" s="60">
        <v>4162183</v>
      </c>
      <c r="U11" s="60">
        <v>11877561</v>
      </c>
      <c r="V11" s="60">
        <v>45982168</v>
      </c>
      <c r="W11" s="60">
        <v>55154687</v>
      </c>
      <c r="X11" s="60">
        <v>-9172519</v>
      </c>
      <c r="Y11" s="61">
        <v>-16.63</v>
      </c>
      <c r="Z11" s="62">
        <v>55154687</v>
      </c>
    </row>
    <row r="12" spans="1:26" ht="13.5">
      <c r="A12" s="58" t="s">
        <v>38</v>
      </c>
      <c r="B12" s="19">
        <v>13351473</v>
      </c>
      <c r="C12" s="19"/>
      <c r="D12" s="59">
        <v>16679108</v>
      </c>
      <c r="E12" s="60">
        <v>16679108</v>
      </c>
      <c r="F12" s="60">
        <v>1124428</v>
      </c>
      <c r="G12" s="60">
        <v>1168495</v>
      </c>
      <c r="H12" s="60">
        <v>1080362</v>
      </c>
      <c r="I12" s="60">
        <v>3373285</v>
      </c>
      <c r="J12" s="60">
        <v>1124428</v>
      </c>
      <c r="K12" s="60">
        <v>1124428</v>
      </c>
      <c r="L12" s="60">
        <v>1124428</v>
      </c>
      <c r="M12" s="60">
        <v>3373284</v>
      </c>
      <c r="N12" s="60">
        <v>1557374</v>
      </c>
      <c r="O12" s="60">
        <v>1186277</v>
      </c>
      <c r="P12" s="60">
        <v>1186276</v>
      </c>
      <c r="Q12" s="60">
        <v>3929927</v>
      </c>
      <c r="R12" s="60">
        <v>1186276</v>
      </c>
      <c r="S12" s="60">
        <v>1186276</v>
      </c>
      <c r="T12" s="60">
        <v>1186276</v>
      </c>
      <c r="U12" s="60">
        <v>3558828</v>
      </c>
      <c r="V12" s="60">
        <v>14235324</v>
      </c>
      <c r="W12" s="60">
        <v>16679108</v>
      </c>
      <c r="X12" s="60">
        <v>-2443784</v>
      </c>
      <c r="Y12" s="61">
        <v>-14.65</v>
      </c>
      <c r="Z12" s="62">
        <v>16679108</v>
      </c>
    </row>
    <row r="13" spans="1:26" ht="13.5">
      <c r="A13" s="58" t="s">
        <v>278</v>
      </c>
      <c r="B13" s="19">
        <v>9330144</v>
      </c>
      <c r="C13" s="19"/>
      <c r="D13" s="59">
        <v>8631688</v>
      </c>
      <c r="E13" s="60">
        <v>8631688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8631688</v>
      </c>
      <c r="X13" s="60">
        <v>-8631688</v>
      </c>
      <c r="Y13" s="61">
        <v>-100</v>
      </c>
      <c r="Z13" s="62">
        <v>8631688</v>
      </c>
    </row>
    <row r="14" spans="1:26" ht="13.5">
      <c r="A14" s="58" t="s">
        <v>40</v>
      </c>
      <c r="B14" s="19">
        <v>1558604</v>
      </c>
      <c r="C14" s="19"/>
      <c r="D14" s="59">
        <v>1879273</v>
      </c>
      <c r="E14" s="60">
        <v>1879273</v>
      </c>
      <c r="F14" s="60">
        <v>0</v>
      </c>
      <c r="G14" s="60">
        <v>0</v>
      </c>
      <c r="H14" s="60">
        <v>377327</v>
      </c>
      <c r="I14" s="60">
        <v>377327</v>
      </c>
      <c r="J14" s="60">
        <v>0</v>
      </c>
      <c r="K14" s="60">
        <v>0</v>
      </c>
      <c r="L14" s="60">
        <v>370226</v>
      </c>
      <c r="M14" s="60">
        <v>370226</v>
      </c>
      <c r="N14" s="60">
        <v>0</v>
      </c>
      <c r="O14" s="60">
        <v>0</v>
      </c>
      <c r="P14" s="60">
        <v>356380</v>
      </c>
      <c r="Q14" s="60">
        <v>356380</v>
      </c>
      <c r="R14" s="60">
        <v>0</v>
      </c>
      <c r="S14" s="60">
        <v>0</v>
      </c>
      <c r="T14" s="60">
        <v>353897</v>
      </c>
      <c r="U14" s="60">
        <v>353897</v>
      </c>
      <c r="V14" s="60">
        <v>1457830</v>
      </c>
      <c r="W14" s="60">
        <v>1879273</v>
      </c>
      <c r="X14" s="60">
        <v>-421443</v>
      </c>
      <c r="Y14" s="61">
        <v>-22.43</v>
      </c>
      <c r="Z14" s="62">
        <v>1879273</v>
      </c>
    </row>
    <row r="15" spans="1:26" ht="13.5">
      <c r="A15" s="58" t="s">
        <v>41</v>
      </c>
      <c r="B15" s="19">
        <v>12412951</v>
      </c>
      <c r="C15" s="19"/>
      <c r="D15" s="59">
        <v>11553781</v>
      </c>
      <c r="E15" s="60">
        <v>11553781</v>
      </c>
      <c r="F15" s="60">
        <v>1420879</v>
      </c>
      <c r="G15" s="60">
        <v>1437824</v>
      </c>
      <c r="H15" s="60">
        <v>1011251</v>
      </c>
      <c r="I15" s="60">
        <v>3869954</v>
      </c>
      <c r="J15" s="60">
        <v>706657</v>
      </c>
      <c r="K15" s="60">
        <v>556521</v>
      </c>
      <c r="L15" s="60">
        <v>700046</v>
      </c>
      <c r="M15" s="60">
        <v>1963224</v>
      </c>
      <c r="N15" s="60">
        <v>750495</v>
      </c>
      <c r="O15" s="60">
        <v>722266</v>
      </c>
      <c r="P15" s="60">
        <v>660077</v>
      </c>
      <c r="Q15" s="60">
        <v>2132838</v>
      </c>
      <c r="R15" s="60">
        <v>710056</v>
      </c>
      <c r="S15" s="60">
        <v>833054</v>
      </c>
      <c r="T15" s="60">
        <v>1102483</v>
      </c>
      <c r="U15" s="60">
        <v>2645593</v>
      </c>
      <c r="V15" s="60">
        <v>10611609</v>
      </c>
      <c r="W15" s="60">
        <v>11553781</v>
      </c>
      <c r="X15" s="60">
        <v>-942172</v>
      </c>
      <c r="Y15" s="61">
        <v>-8.15</v>
      </c>
      <c r="Z15" s="62">
        <v>11553781</v>
      </c>
    </row>
    <row r="16" spans="1:26" ht="13.5">
      <c r="A16" s="69" t="s">
        <v>42</v>
      </c>
      <c r="B16" s="19">
        <v>0</v>
      </c>
      <c r="C16" s="19"/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45809996</v>
      </c>
      <c r="C17" s="19"/>
      <c r="D17" s="59">
        <v>45001652</v>
      </c>
      <c r="E17" s="60">
        <v>45001652</v>
      </c>
      <c r="F17" s="60">
        <v>3016733</v>
      </c>
      <c r="G17" s="60">
        <v>3270332</v>
      </c>
      <c r="H17" s="60">
        <v>2690926</v>
      </c>
      <c r="I17" s="60">
        <v>8977991</v>
      </c>
      <c r="J17" s="60">
        <v>2930243</v>
      </c>
      <c r="K17" s="60">
        <v>3714752</v>
      </c>
      <c r="L17" s="60">
        <v>3771567</v>
      </c>
      <c r="M17" s="60">
        <v>10416562</v>
      </c>
      <c r="N17" s="60">
        <v>3097558</v>
      </c>
      <c r="O17" s="60">
        <v>2976539</v>
      </c>
      <c r="P17" s="60">
        <v>2971348</v>
      </c>
      <c r="Q17" s="60">
        <v>9045445</v>
      </c>
      <c r="R17" s="60">
        <v>4339147</v>
      </c>
      <c r="S17" s="60">
        <v>3476438</v>
      </c>
      <c r="T17" s="60">
        <v>4704940</v>
      </c>
      <c r="U17" s="60">
        <v>12520525</v>
      </c>
      <c r="V17" s="60">
        <v>40960523</v>
      </c>
      <c r="W17" s="60">
        <v>45001652</v>
      </c>
      <c r="X17" s="60">
        <v>-4041129</v>
      </c>
      <c r="Y17" s="61">
        <v>-8.98</v>
      </c>
      <c r="Z17" s="62">
        <v>45001652</v>
      </c>
    </row>
    <row r="18" spans="1:26" ht="13.5">
      <c r="A18" s="70" t="s">
        <v>44</v>
      </c>
      <c r="B18" s="71">
        <f>SUM(B11:B17)</f>
        <v>122768815</v>
      </c>
      <c r="C18" s="71">
        <f>SUM(C11:C17)</f>
        <v>0</v>
      </c>
      <c r="D18" s="72">
        <f aca="true" t="shared" si="1" ref="D18:Z18">SUM(D11:D17)</f>
        <v>138900189</v>
      </c>
      <c r="E18" s="73">
        <f t="shared" si="1"/>
        <v>138900189</v>
      </c>
      <c r="F18" s="73">
        <f t="shared" si="1"/>
        <v>9026552</v>
      </c>
      <c r="G18" s="73">
        <f t="shared" si="1"/>
        <v>9687276</v>
      </c>
      <c r="H18" s="73">
        <f t="shared" si="1"/>
        <v>9146390</v>
      </c>
      <c r="I18" s="73">
        <f t="shared" si="1"/>
        <v>27860218</v>
      </c>
      <c r="J18" s="73">
        <f t="shared" si="1"/>
        <v>8513124</v>
      </c>
      <c r="K18" s="73">
        <f t="shared" si="1"/>
        <v>9144878</v>
      </c>
      <c r="L18" s="73">
        <f t="shared" si="1"/>
        <v>9659737</v>
      </c>
      <c r="M18" s="73">
        <f t="shared" si="1"/>
        <v>27317739</v>
      </c>
      <c r="N18" s="73">
        <f t="shared" si="1"/>
        <v>9251277</v>
      </c>
      <c r="O18" s="73">
        <f t="shared" si="1"/>
        <v>8596783</v>
      </c>
      <c r="P18" s="73">
        <f t="shared" si="1"/>
        <v>9265033</v>
      </c>
      <c r="Q18" s="73">
        <f t="shared" si="1"/>
        <v>27113093</v>
      </c>
      <c r="R18" s="73">
        <f t="shared" si="1"/>
        <v>10101827</v>
      </c>
      <c r="S18" s="73">
        <f t="shared" si="1"/>
        <v>9344798</v>
      </c>
      <c r="T18" s="73">
        <f t="shared" si="1"/>
        <v>11509779</v>
      </c>
      <c r="U18" s="73">
        <f t="shared" si="1"/>
        <v>30956404</v>
      </c>
      <c r="V18" s="73">
        <f t="shared" si="1"/>
        <v>113247454</v>
      </c>
      <c r="W18" s="73">
        <f t="shared" si="1"/>
        <v>138900189</v>
      </c>
      <c r="X18" s="73">
        <f t="shared" si="1"/>
        <v>-25652735</v>
      </c>
      <c r="Y18" s="67">
        <f>+IF(W18&lt;&gt;0,(X18/W18)*100,0)</f>
        <v>-18.4684665907834</v>
      </c>
      <c r="Z18" s="74">
        <f t="shared" si="1"/>
        <v>138900189</v>
      </c>
    </row>
    <row r="19" spans="1:26" ht="13.5">
      <c r="A19" s="70" t="s">
        <v>45</v>
      </c>
      <c r="B19" s="75">
        <f>+B10-B18</f>
        <v>34089857</v>
      </c>
      <c r="C19" s="75">
        <f>+C10-C18</f>
        <v>0</v>
      </c>
      <c r="D19" s="76">
        <f aca="true" t="shared" si="2" ref="D19:Z19">+D10-D18</f>
        <v>59965398</v>
      </c>
      <c r="E19" s="77">
        <f t="shared" si="2"/>
        <v>59965398</v>
      </c>
      <c r="F19" s="77">
        <f t="shared" si="2"/>
        <v>48824100</v>
      </c>
      <c r="G19" s="77">
        <f t="shared" si="2"/>
        <v>-6421415</v>
      </c>
      <c r="H19" s="77">
        <f t="shared" si="2"/>
        <v>-6709302</v>
      </c>
      <c r="I19" s="77">
        <f t="shared" si="2"/>
        <v>35693383</v>
      </c>
      <c r="J19" s="77">
        <f t="shared" si="2"/>
        <v>-5008261</v>
      </c>
      <c r="K19" s="77">
        <f t="shared" si="2"/>
        <v>38878635</v>
      </c>
      <c r="L19" s="77">
        <f t="shared" si="2"/>
        <v>-6474751</v>
      </c>
      <c r="M19" s="77">
        <f t="shared" si="2"/>
        <v>27395623</v>
      </c>
      <c r="N19" s="77">
        <f t="shared" si="2"/>
        <v>-6402831</v>
      </c>
      <c r="O19" s="77">
        <f t="shared" si="2"/>
        <v>-6332286</v>
      </c>
      <c r="P19" s="77">
        <f t="shared" si="2"/>
        <v>26821389</v>
      </c>
      <c r="Q19" s="77">
        <f t="shared" si="2"/>
        <v>14086272</v>
      </c>
      <c r="R19" s="77">
        <f t="shared" si="2"/>
        <v>-7493949</v>
      </c>
      <c r="S19" s="77">
        <f t="shared" si="2"/>
        <v>-6036151</v>
      </c>
      <c r="T19" s="77">
        <f t="shared" si="2"/>
        <v>-6193381</v>
      </c>
      <c r="U19" s="77">
        <f t="shared" si="2"/>
        <v>-19723481</v>
      </c>
      <c r="V19" s="77">
        <f t="shared" si="2"/>
        <v>57451797</v>
      </c>
      <c r="W19" s="77">
        <f>IF(E10=E18,0,W10-W18)</f>
        <v>59965398</v>
      </c>
      <c r="X19" s="77">
        <f t="shared" si="2"/>
        <v>-2513601</v>
      </c>
      <c r="Y19" s="78">
        <f>+IF(W19&lt;&gt;0,(X19/W19)*100,0)</f>
        <v>-4.191752383599622</v>
      </c>
      <c r="Z19" s="79">
        <f t="shared" si="2"/>
        <v>59965398</v>
      </c>
    </row>
    <row r="20" spans="1:26" ht="13.5">
      <c r="A20" s="58" t="s">
        <v>46</v>
      </c>
      <c r="B20" s="19">
        <v>32997000</v>
      </c>
      <c r="C20" s="19"/>
      <c r="D20" s="59">
        <v>40027000</v>
      </c>
      <c r="E20" s="60">
        <v>40027000</v>
      </c>
      <c r="F20" s="60">
        <v>18870000</v>
      </c>
      <c r="G20" s="60">
        <v>0</v>
      </c>
      <c r="H20" s="60">
        <v>0</v>
      </c>
      <c r="I20" s="60">
        <v>18870000</v>
      </c>
      <c r="J20" s="60">
        <v>0</v>
      </c>
      <c r="K20" s="60">
        <v>14900000</v>
      </c>
      <c r="L20" s="60">
        <v>0</v>
      </c>
      <c r="M20" s="60">
        <v>14900000</v>
      </c>
      <c r="N20" s="60">
        <v>0</v>
      </c>
      <c r="O20" s="60">
        <v>0</v>
      </c>
      <c r="P20" s="60">
        <v>6257000</v>
      </c>
      <c r="Q20" s="60">
        <v>6257000</v>
      </c>
      <c r="R20" s="60">
        <v>0</v>
      </c>
      <c r="S20" s="60">
        <v>0</v>
      </c>
      <c r="T20" s="60">
        <v>0</v>
      </c>
      <c r="U20" s="60">
        <v>0</v>
      </c>
      <c r="V20" s="60">
        <v>40027000</v>
      </c>
      <c r="W20" s="60">
        <v>40027000</v>
      </c>
      <c r="X20" s="60">
        <v>0</v>
      </c>
      <c r="Y20" s="61">
        <v>0</v>
      </c>
      <c r="Z20" s="62">
        <v>40027000</v>
      </c>
    </row>
    <row r="21" spans="1:26" ht="13.5">
      <c r="A21" s="58" t="s">
        <v>279</v>
      </c>
      <c r="B21" s="80">
        <v>0</v>
      </c>
      <c r="C21" s="80"/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67086857</v>
      </c>
      <c r="C22" s="86">
        <f>SUM(C19:C21)</f>
        <v>0</v>
      </c>
      <c r="D22" s="87">
        <f aca="true" t="shared" si="3" ref="D22:Z22">SUM(D19:D21)</f>
        <v>99992398</v>
      </c>
      <c r="E22" s="88">
        <f t="shared" si="3"/>
        <v>99992398</v>
      </c>
      <c r="F22" s="88">
        <f t="shared" si="3"/>
        <v>67694100</v>
      </c>
      <c r="G22" s="88">
        <f t="shared" si="3"/>
        <v>-6421415</v>
      </c>
      <c r="H22" s="88">
        <f t="shared" si="3"/>
        <v>-6709302</v>
      </c>
      <c r="I22" s="88">
        <f t="shared" si="3"/>
        <v>54563383</v>
      </c>
      <c r="J22" s="88">
        <f t="shared" si="3"/>
        <v>-5008261</v>
      </c>
      <c r="K22" s="88">
        <f t="shared" si="3"/>
        <v>53778635</v>
      </c>
      <c r="L22" s="88">
        <f t="shared" si="3"/>
        <v>-6474751</v>
      </c>
      <c r="M22" s="88">
        <f t="shared" si="3"/>
        <v>42295623</v>
      </c>
      <c r="N22" s="88">
        <f t="shared" si="3"/>
        <v>-6402831</v>
      </c>
      <c r="O22" s="88">
        <f t="shared" si="3"/>
        <v>-6332286</v>
      </c>
      <c r="P22" s="88">
        <f t="shared" si="3"/>
        <v>33078389</v>
      </c>
      <c r="Q22" s="88">
        <f t="shared" si="3"/>
        <v>20343272</v>
      </c>
      <c r="R22" s="88">
        <f t="shared" si="3"/>
        <v>-7493949</v>
      </c>
      <c r="S22" s="88">
        <f t="shared" si="3"/>
        <v>-6036151</v>
      </c>
      <c r="T22" s="88">
        <f t="shared" si="3"/>
        <v>-6193381</v>
      </c>
      <c r="U22" s="88">
        <f t="shared" si="3"/>
        <v>-19723481</v>
      </c>
      <c r="V22" s="88">
        <f t="shared" si="3"/>
        <v>97478797</v>
      </c>
      <c r="W22" s="88">
        <f t="shared" si="3"/>
        <v>99992398</v>
      </c>
      <c r="X22" s="88">
        <f t="shared" si="3"/>
        <v>-2513601</v>
      </c>
      <c r="Y22" s="89">
        <f>+IF(W22&lt;&gt;0,(X22/W22)*100,0)</f>
        <v>-2.513792098475326</v>
      </c>
      <c r="Z22" s="90">
        <f t="shared" si="3"/>
        <v>99992398</v>
      </c>
    </row>
    <row r="23" spans="1:26" ht="13.5">
      <c r="A23" s="91" t="s">
        <v>48</v>
      </c>
      <c r="B23" s="19">
        <v>0</v>
      </c>
      <c r="C23" s="19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67086857</v>
      </c>
      <c r="C24" s="75">
        <f>SUM(C22:C23)</f>
        <v>0</v>
      </c>
      <c r="D24" s="76">
        <f aca="true" t="shared" si="4" ref="D24:Z24">SUM(D22:D23)</f>
        <v>99992398</v>
      </c>
      <c r="E24" s="77">
        <f t="shared" si="4"/>
        <v>99992398</v>
      </c>
      <c r="F24" s="77">
        <f t="shared" si="4"/>
        <v>67694100</v>
      </c>
      <c r="G24" s="77">
        <f t="shared" si="4"/>
        <v>-6421415</v>
      </c>
      <c r="H24" s="77">
        <f t="shared" si="4"/>
        <v>-6709302</v>
      </c>
      <c r="I24" s="77">
        <f t="shared" si="4"/>
        <v>54563383</v>
      </c>
      <c r="J24" s="77">
        <f t="shared" si="4"/>
        <v>-5008261</v>
      </c>
      <c r="K24" s="77">
        <f t="shared" si="4"/>
        <v>53778635</v>
      </c>
      <c r="L24" s="77">
        <f t="shared" si="4"/>
        <v>-6474751</v>
      </c>
      <c r="M24" s="77">
        <f t="shared" si="4"/>
        <v>42295623</v>
      </c>
      <c r="N24" s="77">
        <f t="shared" si="4"/>
        <v>-6402831</v>
      </c>
      <c r="O24" s="77">
        <f t="shared" si="4"/>
        <v>-6332286</v>
      </c>
      <c r="P24" s="77">
        <f t="shared" si="4"/>
        <v>33078389</v>
      </c>
      <c r="Q24" s="77">
        <f t="shared" si="4"/>
        <v>20343272</v>
      </c>
      <c r="R24" s="77">
        <f t="shared" si="4"/>
        <v>-7493949</v>
      </c>
      <c r="S24" s="77">
        <f t="shared" si="4"/>
        <v>-6036151</v>
      </c>
      <c r="T24" s="77">
        <f t="shared" si="4"/>
        <v>-6193381</v>
      </c>
      <c r="U24" s="77">
        <f t="shared" si="4"/>
        <v>-19723481</v>
      </c>
      <c r="V24" s="77">
        <f t="shared" si="4"/>
        <v>97478797</v>
      </c>
      <c r="W24" s="77">
        <f t="shared" si="4"/>
        <v>99992398</v>
      </c>
      <c r="X24" s="77">
        <f t="shared" si="4"/>
        <v>-2513601</v>
      </c>
      <c r="Y24" s="78">
        <f>+IF(W24&lt;&gt;0,(X24/W24)*100,0)</f>
        <v>-2.513792098475326</v>
      </c>
      <c r="Z24" s="79">
        <f t="shared" si="4"/>
        <v>99992398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57561381</v>
      </c>
      <c r="C27" s="22"/>
      <c r="D27" s="99">
        <v>99992200</v>
      </c>
      <c r="E27" s="100">
        <v>99992200</v>
      </c>
      <c r="F27" s="100">
        <v>405682</v>
      </c>
      <c r="G27" s="100">
        <v>9050181</v>
      </c>
      <c r="H27" s="100">
        <v>6075469</v>
      </c>
      <c r="I27" s="100">
        <v>15531332</v>
      </c>
      <c r="J27" s="100">
        <v>2955188</v>
      </c>
      <c r="K27" s="100">
        <v>1150818</v>
      </c>
      <c r="L27" s="100">
        <v>6556554</v>
      </c>
      <c r="M27" s="100">
        <v>10662560</v>
      </c>
      <c r="N27" s="100">
        <v>994430</v>
      </c>
      <c r="O27" s="100">
        <v>5115938</v>
      </c>
      <c r="P27" s="100">
        <v>8132553</v>
      </c>
      <c r="Q27" s="100">
        <v>14242921</v>
      </c>
      <c r="R27" s="100">
        <v>4232286</v>
      </c>
      <c r="S27" s="100">
        <v>10495372</v>
      </c>
      <c r="T27" s="100">
        <v>3416617</v>
      </c>
      <c r="U27" s="100">
        <v>18144275</v>
      </c>
      <c r="V27" s="100">
        <v>58581088</v>
      </c>
      <c r="W27" s="100">
        <v>99992200</v>
      </c>
      <c r="X27" s="100">
        <v>-41411112</v>
      </c>
      <c r="Y27" s="101">
        <v>-41.41</v>
      </c>
      <c r="Z27" s="102">
        <v>99992200</v>
      </c>
    </row>
    <row r="28" spans="1:26" ht="13.5">
      <c r="A28" s="103" t="s">
        <v>46</v>
      </c>
      <c r="B28" s="19">
        <v>55172313</v>
      </c>
      <c r="C28" s="19"/>
      <c r="D28" s="59">
        <v>40027000</v>
      </c>
      <c r="E28" s="60">
        <v>40027000</v>
      </c>
      <c r="F28" s="60">
        <v>405682</v>
      </c>
      <c r="G28" s="60">
        <v>390517</v>
      </c>
      <c r="H28" s="60">
        <v>3412492</v>
      </c>
      <c r="I28" s="60">
        <v>4208691</v>
      </c>
      <c r="J28" s="60">
        <v>2827959</v>
      </c>
      <c r="K28" s="60">
        <v>1412560</v>
      </c>
      <c r="L28" s="60">
        <v>2612273</v>
      </c>
      <c r="M28" s="60">
        <v>6852792</v>
      </c>
      <c r="N28" s="60">
        <v>527742</v>
      </c>
      <c r="O28" s="60">
        <v>4066147</v>
      </c>
      <c r="P28" s="60">
        <v>4087325</v>
      </c>
      <c r="Q28" s="60">
        <v>8681214</v>
      </c>
      <c r="R28" s="60">
        <v>2354634</v>
      </c>
      <c r="S28" s="60">
        <v>9770653</v>
      </c>
      <c r="T28" s="60">
        <v>1668655</v>
      </c>
      <c r="U28" s="60">
        <v>13793942</v>
      </c>
      <c r="V28" s="60">
        <v>33536639</v>
      </c>
      <c r="W28" s="60">
        <v>40027000</v>
      </c>
      <c r="X28" s="60">
        <v>-6490361</v>
      </c>
      <c r="Y28" s="61">
        <v>-16.21</v>
      </c>
      <c r="Z28" s="62">
        <v>40027000</v>
      </c>
    </row>
    <row r="29" spans="1:26" ht="13.5">
      <c r="A29" s="58" t="s">
        <v>282</v>
      </c>
      <c r="B29" s="19">
        <v>0</v>
      </c>
      <c r="C29" s="19"/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/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2389068</v>
      </c>
      <c r="C31" s="19"/>
      <c r="D31" s="59">
        <v>59965200</v>
      </c>
      <c r="E31" s="60">
        <v>59965200</v>
      </c>
      <c r="F31" s="60">
        <v>0</v>
      </c>
      <c r="G31" s="60">
        <v>8659664</v>
      </c>
      <c r="H31" s="60">
        <v>2662977</v>
      </c>
      <c r="I31" s="60">
        <v>11322641</v>
      </c>
      <c r="J31" s="60">
        <v>127229</v>
      </c>
      <c r="K31" s="60">
        <v>-261742</v>
      </c>
      <c r="L31" s="60">
        <v>3944281</v>
      </c>
      <c r="M31" s="60">
        <v>3809768</v>
      </c>
      <c r="N31" s="60">
        <v>466688</v>
      </c>
      <c r="O31" s="60">
        <v>1049791</v>
      </c>
      <c r="P31" s="60">
        <v>4045228</v>
      </c>
      <c r="Q31" s="60">
        <v>5561707</v>
      </c>
      <c r="R31" s="60">
        <v>1877652</v>
      </c>
      <c r="S31" s="60">
        <v>724719</v>
      </c>
      <c r="T31" s="60">
        <v>1747962</v>
      </c>
      <c r="U31" s="60">
        <v>4350333</v>
      </c>
      <c r="V31" s="60">
        <v>25044449</v>
      </c>
      <c r="W31" s="60">
        <v>59965200</v>
      </c>
      <c r="X31" s="60">
        <v>-34920751</v>
      </c>
      <c r="Y31" s="61">
        <v>-58.24</v>
      </c>
      <c r="Z31" s="62">
        <v>59965200</v>
      </c>
    </row>
    <row r="32" spans="1:26" ht="13.5">
      <c r="A32" s="70" t="s">
        <v>54</v>
      </c>
      <c r="B32" s="22">
        <f>SUM(B28:B31)</f>
        <v>57561381</v>
      </c>
      <c r="C32" s="22">
        <f>SUM(C28:C31)</f>
        <v>0</v>
      </c>
      <c r="D32" s="99">
        <f aca="true" t="shared" si="5" ref="D32:Z32">SUM(D28:D31)</f>
        <v>99992200</v>
      </c>
      <c r="E32" s="100">
        <f t="shared" si="5"/>
        <v>99992200</v>
      </c>
      <c r="F32" s="100">
        <f t="shared" si="5"/>
        <v>405682</v>
      </c>
      <c r="G32" s="100">
        <f t="shared" si="5"/>
        <v>9050181</v>
      </c>
      <c r="H32" s="100">
        <f t="shared" si="5"/>
        <v>6075469</v>
      </c>
      <c r="I32" s="100">
        <f t="shared" si="5"/>
        <v>15531332</v>
      </c>
      <c r="J32" s="100">
        <f t="shared" si="5"/>
        <v>2955188</v>
      </c>
      <c r="K32" s="100">
        <f t="shared" si="5"/>
        <v>1150818</v>
      </c>
      <c r="L32" s="100">
        <f t="shared" si="5"/>
        <v>6556554</v>
      </c>
      <c r="M32" s="100">
        <f t="shared" si="5"/>
        <v>10662560</v>
      </c>
      <c r="N32" s="100">
        <f t="shared" si="5"/>
        <v>994430</v>
      </c>
      <c r="O32" s="100">
        <f t="shared" si="5"/>
        <v>5115938</v>
      </c>
      <c r="P32" s="100">
        <f t="shared" si="5"/>
        <v>8132553</v>
      </c>
      <c r="Q32" s="100">
        <f t="shared" si="5"/>
        <v>14242921</v>
      </c>
      <c r="R32" s="100">
        <f t="shared" si="5"/>
        <v>4232286</v>
      </c>
      <c r="S32" s="100">
        <f t="shared" si="5"/>
        <v>10495372</v>
      </c>
      <c r="T32" s="100">
        <f t="shared" si="5"/>
        <v>3416617</v>
      </c>
      <c r="U32" s="100">
        <f t="shared" si="5"/>
        <v>18144275</v>
      </c>
      <c r="V32" s="100">
        <f t="shared" si="5"/>
        <v>58581088</v>
      </c>
      <c r="W32" s="100">
        <f t="shared" si="5"/>
        <v>99992200</v>
      </c>
      <c r="X32" s="100">
        <f t="shared" si="5"/>
        <v>-41411112</v>
      </c>
      <c r="Y32" s="101">
        <f>+IF(W32&lt;&gt;0,(X32/W32)*100,0)</f>
        <v>-41.41434231870086</v>
      </c>
      <c r="Z32" s="102">
        <f t="shared" si="5"/>
        <v>99992200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114766972</v>
      </c>
      <c r="C35" s="19"/>
      <c r="D35" s="59">
        <v>25550500</v>
      </c>
      <c r="E35" s="60">
        <v>25550500</v>
      </c>
      <c r="F35" s="60">
        <v>117617111</v>
      </c>
      <c r="G35" s="60">
        <v>144755289</v>
      </c>
      <c r="H35" s="60">
        <v>127901186</v>
      </c>
      <c r="I35" s="60">
        <v>127901186</v>
      </c>
      <c r="J35" s="60">
        <v>140224503</v>
      </c>
      <c r="K35" s="60">
        <v>188558105</v>
      </c>
      <c r="L35" s="60">
        <v>176664412</v>
      </c>
      <c r="M35" s="60">
        <v>176664412</v>
      </c>
      <c r="N35" s="60">
        <v>173735975</v>
      </c>
      <c r="O35" s="60">
        <v>160946031</v>
      </c>
      <c r="P35" s="60">
        <v>186828796</v>
      </c>
      <c r="Q35" s="60">
        <v>186828796</v>
      </c>
      <c r="R35" s="60">
        <v>174002147</v>
      </c>
      <c r="S35" s="60">
        <v>155168331</v>
      </c>
      <c r="T35" s="60">
        <v>140838386</v>
      </c>
      <c r="U35" s="60">
        <v>140838386</v>
      </c>
      <c r="V35" s="60">
        <v>140838386</v>
      </c>
      <c r="W35" s="60">
        <v>25550500</v>
      </c>
      <c r="X35" s="60">
        <v>115287886</v>
      </c>
      <c r="Y35" s="61">
        <v>451.22</v>
      </c>
      <c r="Z35" s="62">
        <v>25550500</v>
      </c>
    </row>
    <row r="36" spans="1:26" ht="13.5">
      <c r="A36" s="58" t="s">
        <v>57</v>
      </c>
      <c r="B36" s="19">
        <v>245767456</v>
      </c>
      <c r="C36" s="19"/>
      <c r="D36" s="59">
        <v>392821500</v>
      </c>
      <c r="E36" s="60">
        <v>392821500</v>
      </c>
      <c r="F36" s="60">
        <v>405682</v>
      </c>
      <c r="G36" s="60">
        <v>9050181</v>
      </c>
      <c r="H36" s="60">
        <v>15531331</v>
      </c>
      <c r="I36" s="60">
        <v>15531331</v>
      </c>
      <c r="J36" s="60">
        <v>18486517</v>
      </c>
      <c r="K36" s="60">
        <v>19637335</v>
      </c>
      <c r="L36" s="60">
        <v>26193889</v>
      </c>
      <c r="M36" s="60">
        <v>26193889</v>
      </c>
      <c r="N36" s="60">
        <v>27188319</v>
      </c>
      <c r="O36" s="60">
        <v>32304257</v>
      </c>
      <c r="P36" s="60">
        <v>40436811</v>
      </c>
      <c r="Q36" s="60">
        <v>40436811</v>
      </c>
      <c r="R36" s="60">
        <v>44669090</v>
      </c>
      <c r="S36" s="60">
        <v>55164462</v>
      </c>
      <c r="T36" s="60">
        <v>59168833</v>
      </c>
      <c r="U36" s="60">
        <v>59168833</v>
      </c>
      <c r="V36" s="60">
        <v>59168833</v>
      </c>
      <c r="W36" s="60">
        <v>392821500</v>
      </c>
      <c r="X36" s="60">
        <v>-333652667</v>
      </c>
      <c r="Y36" s="61">
        <v>-84.94</v>
      </c>
      <c r="Z36" s="62">
        <v>392821500</v>
      </c>
    </row>
    <row r="37" spans="1:26" ht="13.5">
      <c r="A37" s="58" t="s">
        <v>58</v>
      </c>
      <c r="B37" s="19">
        <v>37084592</v>
      </c>
      <c r="C37" s="19"/>
      <c r="D37" s="59">
        <v>38809000</v>
      </c>
      <c r="E37" s="60">
        <v>38809000</v>
      </c>
      <c r="F37" s="60">
        <v>2561354</v>
      </c>
      <c r="G37" s="60">
        <v>2792676</v>
      </c>
      <c r="H37" s="60">
        <v>2312963</v>
      </c>
      <c r="I37" s="60">
        <v>2312963</v>
      </c>
      <c r="J37" s="60">
        <v>2201576</v>
      </c>
      <c r="K37" s="60">
        <v>1987893</v>
      </c>
      <c r="L37" s="60">
        <v>2039671</v>
      </c>
      <c r="M37" s="60">
        <v>2039671</v>
      </c>
      <c r="N37" s="60">
        <v>2019522</v>
      </c>
      <c r="O37" s="60">
        <v>2000796</v>
      </c>
      <c r="P37" s="60">
        <v>1950393</v>
      </c>
      <c r="Q37" s="60">
        <v>1950393</v>
      </c>
      <c r="R37" s="60">
        <v>2016339</v>
      </c>
      <c r="S37" s="60">
        <v>2221214</v>
      </c>
      <c r="T37" s="60">
        <v>2400168</v>
      </c>
      <c r="U37" s="60">
        <v>2400168</v>
      </c>
      <c r="V37" s="60">
        <v>2400168</v>
      </c>
      <c r="W37" s="60">
        <v>38809000</v>
      </c>
      <c r="X37" s="60">
        <v>-36408832</v>
      </c>
      <c r="Y37" s="61">
        <v>-93.82</v>
      </c>
      <c r="Z37" s="62">
        <v>38809000</v>
      </c>
    </row>
    <row r="38" spans="1:26" ht="13.5">
      <c r="A38" s="58" t="s">
        <v>59</v>
      </c>
      <c r="B38" s="19">
        <v>16775767</v>
      </c>
      <c r="C38" s="19"/>
      <c r="D38" s="59">
        <v>14134000</v>
      </c>
      <c r="E38" s="60">
        <v>14134000</v>
      </c>
      <c r="F38" s="60">
        <v>16533843</v>
      </c>
      <c r="G38" s="60">
        <v>16533843</v>
      </c>
      <c r="H38" s="60">
        <v>15993188</v>
      </c>
      <c r="I38" s="60">
        <v>15993188</v>
      </c>
      <c r="J38" s="60">
        <v>15993188</v>
      </c>
      <c r="K38" s="60">
        <v>15993188</v>
      </c>
      <c r="L38" s="60">
        <v>15518930</v>
      </c>
      <c r="M38" s="60">
        <v>15518930</v>
      </c>
      <c r="N38" s="60">
        <v>15518930</v>
      </c>
      <c r="O38" s="60">
        <v>15518930</v>
      </c>
      <c r="P38" s="60">
        <v>16016520</v>
      </c>
      <c r="Q38" s="60">
        <v>16016520</v>
      </c>
      <c r="R38" s="60">
        <v>16016520</v>
      </c>
      <c r="S38" s="60">
        <v>16016520</v>
      </c>
      <c r="T38" s="60">
        <v>15829762</v>
      </c>
      <c r="U38" s="60">
        <v>15829762</v>
      </c>
      <c r="V38" s="60">
        <v>15829762</v>
      </c>
      <c r="W38" s="60">
        <v>14134000</v>
      </c>
      <c r="X38" s="60">
        <v>1695762</v>
      </c>
      <c r="Y38" s="61">
        <v>12</v>
      </c>
      <c r="Z38" s="62">
        <v>14134000</v>
      </c>
    </row>
    <row r="39" spans="1:26" ht="13.5">
      <c r="A39" s="58" t="s">
        <v>60</v>
      </c>
      <c r="B39" s="19">
        <v>306674069</v>
      </c>
      <c r="C39" s="19"/>
      <c r="D39" s="59">
        <v>365429000</v>
      </c>
      <c r="E39" s="60">
        <v>365429000</v>
      </c>
      <c r="F39" s="60">
        <v>98927596</v>
      </c>
      <c r="G39" s="60">
        <v>134478951</v>
      </c>
      <c r="H39" s="60">
        <v>125126366</v>
      </c>
      <c r="I39" s="60">
        <v>125126366</v>
      </c>
      <c r="J39" s="60">
        <v>140516256</v>
      </c>
      <c r="K39" s="60">
        <v>190214359</v>
      </c>
      <c r="L39" s="60">
        <v>185299700</v>
      </c>
      <c r="M39" s="60">
        <v>185299700</v>
      </c>
      <c r="N39" s="60">
        <v>183385842</v>
      </c>
      <c r="O39" s="60">
        <v>175730562</v>
      </c>
      <c r="P39" s="60">
        <v>209298694</v>
      </c>
      <c r="Q39" s="60">
        <v>209298694</v>
      </c>
      <c r="R39" s="60">
        <v>200638378</v>
      </c>
      <c r="S39" s="60">
        <v>192095059</v>
      </c>
      <c r="T39" s="60">
        <v>181777289</v>
      </c>
      <c r="U39" s="60">
        <v>181777289</v>
      </c>
      <c r="V39" s="60">
        <v>181777289</v>
      </c>
      <c r="W39" s="60">
        <v>365429000</v>
      </c>
      <c r="X39" s="60">
        <v>-183651711</v>
      </c>
      <c r="Y39" s="61">
        <v>-50.26</v>
      </c>
      <c r="Z39" s="62">
        <v>365429000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59352673</v>
      </c>
      <c r="C42" s="19"/>
      <c r="D42" s="59">
        <v>88049008</v>
      </c>
      <c r="E42" s="60">
        <v>88049008</v>
      </c>
      <c r="F42" s="60">
        <v>65988355</v>
      </c>
      <c r="G42" s="60">
        <v>-8020323</v>
      </c>
      <c r="H42" s="60">
        <v>-6307817</v>
      </c>
      <c r="I42" s="60">
        <v>51660215</v>
      </c>
      <c r="J42" s="60">
        <v>-5297896</v>
      </c>
      <c r="K42" s="60">
        <v>52212640</v>
      </c>
      <c r="L42" s="60">
        <v>-6593540</v>
      </c>
      <c r="M42" s="60">
        <v>40321204</v>
      </c>
      <c r="N42" s="60">
        <v>-6919222</v>
      </c>
      <c r="O42" s="60">
        <v>-5781551</v>
      </c>
      <c r="P42" s="60">
        <v>32640650</v>
      </c>
      <c r="Q42" s="60">
        <v>19939877</v>
      </c>
      <c r="R42" s="60">
        <v>-7494180</v>
      </c>
      <c r="S42" s="60">
        <v>-6377193</v>
      </c>
      <c r="T42" s="60">
        <v>-9126059</v>
      </c>
      <c r="U42" s="60">
        <v>-22997432</v>
      </c>
      <c r="V42" s="60">
        <v>88923864</v>
      </c>
      <c r="W42" s="60">
        <v>88049008</v>
      </c>
      <c r="X42" s="60">
        <v>874856</v>
      </c>
      <c r="Y42" s="61">
        <v>0.99</v>
      </c>
      <c r="Z42" s="62">
        <v>88049008</v>
      </c>
    </row>
    <row r="43" spans="1:26" ht="13.5">
      <c r="A43" s="58" t="s">
        <v>63</v>
      </c>
      <c r="B43" s="19">
        <v>-57910998</v>
      </c>
      <c r="C43" s="19"/>
      <c r="D43" s="59">
        <v>-99992000</v>
      </c>
      <c r="E43" s="60">
        <v>-99992000</v>
      </c>
      <c r="F43" s="60">
        <v>-405682</v>
      </c>
      <c r="G43" s="60">
        <v>-9050181</v>
      </c>
      <c r="H43" s="60">
        <v>-6075468</v>
      </c>
      <c r="I43" s="60">
        <v>-15531331</v>
      </c>
      <c r="J43" s="60">
        <v>-2955186</v>
      </c>
      <c r="K43" s="60">
        <v>-1150818</v>
      </c>
      <c r="L43" s="60">
        <v>-6556555</v>
      </c>
      <c r="M43" s="60">
        <v>-10662559</v>
      </c>
      <c r="N43" s="60">
        <v>-994430</v>
      </c>
      <c r="O43" s="60">
        <v>-5115937</v>
      </c>
      <c r="P43" s="60">
        <v>-8132553</v>
      </c>
      <c r="Q43" s="60">
        <v>-14242920</v>
      </c>
      <c r="R43" s="60">
        <v>-4232286</v>
      </c>
      <c r="S43" s="60">
        <v>-10495372</v>
      </c>
      <c r="T43" s="60">
        <v>-3416617</v>
      </c>
      <c r="U43" s="60">
        <v>-18144275</v>
      </c>
      <c r="V43" s="60">
        <v>-58581085</v>
      </c>
      <c r="W43" s="60">
        <v>-99992000</v>
      </c>
      <c r="X43" s="60">
        <v>41410915</v>
      </c>
      <c r="Y43" s="61">
        <v>-41.41</v>
      </c>
      <c r="Z43" s="62">
        <v>-99992000</v>
      </c>
    </row>
    <row r="44" spans="1:26" ht="13.5">
      <c r="A44" s="58" t="s">
        <v>64</v>
      </c>
      <c r="B44" s="19">
        <v>-604016</v>
      </c>
      <c r="C44" s="19"/>
      <c r="D44" s="59">
        <v>620000</v>
      </c>
      <c r="E44" s="60">
        <v>620000</v>
      </c>
      <c r="F44" s="60">
        <v>0</v>
      </c>
      <c r="G44" s="60">
        <v>0</v>
      </c>
      <c r="H44" s="60">
        <v>-163328</v>
      </c>
      <c r="I44" s="60">
        <v>-163328</v>
      </c>
      <c r="J44" s="60">
        <v>0</v>
      </c>
      <c r="K44" s="60">
        <v>0</v>
      </c>
      <c r="L44" s="60">
        <v>-169720</v>
      </c>
      <c r="M44" s="60">
        <v>-169720</v>
      </c>
      <c r="N44" s="60">
        <v>0</v>
      </c>
      <c r="O44" s="60">
        <v>0</v>
      </c>
      <c r="P44" s="60">
        <v>-184275</v>
      </c>
      <c r="Q44" s="60">
        <v>-184275</v>
      </c>
      <c r="R44" s="60">
        <v>0</v>
      </c>
      <c r="S44" s="60">
        <v>0</v>
      </c>
      <c r="T44" s="60">
        <v>-186758</v>
      </c>
      <c r="U44" s="60">
        <v>-186758</v>
      </c>
      <c r="V44" s="60">
        <v>-704081</v>
      </c>
      <c r="W44" s="60">
        <v>620000</v>
      </c>
      <c r="X44" s="60">
        <v>-1324081</v>
      </c>
      <c r="Y44" s="61">
        <v>-213.56</v>
      </c>
      <c r="Z44" s="62">
        <v>620000</v>
      </c>
    </row>
    <row r="45" spans="1:26" ht="13.5">
      <c r="A45" s="70" t="s">
        <v>65</v>
      </c>
      <c r="B45" s="22">
        <v>33695356</v>
      </c>
      <c r="C45" s="22"/>
      <c r="D45" s="99">
        <v>1240008</v>
      </c>
      <c r="E45" s="100">
        <v>1240008</v>
      </c>
      <c r="F45" s="100">
        <v>97614425</v>
      </c>
      <c r="G45" s="100">
        <v>80543921</v>
      </c>
      <c r="H45" s="100">
        <v>67997308</v>
      </c>
      <c r="I45" s="100">
        <v>67997308</v>
      </c>
      <c r="J45" s="100">
        <v>59744226</v>
      </c>
      <c r="K45" s="100">
        <v>110806048</v>
      </c>
      <c r="L45" s="100">
        <v>97486233</v>
      </c>
      <c r="M45" s="100">
        <v>97486233</v>
      </c>
      <c r="N45" s="100">
        <v>89572581</v>
      </c>
      <c r="O45" s="100">
        <v>78675093</v>
      </c>
      <c r="P45" s="100">
        <v>102998915</v>
      </c>
      <c r="Q45" s="100">
        <v>89572581</v>
      </c>
      <c r="R45" s="100">
        <v>91272449</v>
      </c>
      <c r="S45" s="100">
        <v>74399884</v>
      </c>
      <c r="T45" s="100">
        <v>61670450</v>
      </c>
      <c r="U45" s="100">
        <v>61670450</v>
      </c>
      <c r="V45" s="100">
        <v>61670450</v>
      </c>
      <c r="W45" s="100">
        <v>1240008</v>
      </c>
      <c r="X45" s="100">
        <v>60430442</v>
      </c>
      <c r="Y45" s="101">
        <v>4873.39</v>
      </c>
      <c r="Z45" s="102">
        <v>1240008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2688996</v>
      </c>
      <c r="C49" s="52"/>
      <c r="D49" s="129">
        <v>1804668</v>
      </c>
      <c r="E49" s="54">
        <v>1322720</v>
      </c>
      <c r="F49" s="54">
        <v>0</v>
      </c>
      <c r="G49" s="54">
        <v>0</v>
      </c>
      <c r="H49" s="54">
        <v>0</v>
      </c>
      <c r="I49" s="54">
        <v>1128171</v>
      </c>
      <c r="J49" s="54">
        <v>0</v>
      </c>
      <c r="K49" s="54">
        <v>0</v>
      </c>
      <c r="L49" s="54">
        <v>0</v>
      </c>
      <c r="M49" s="54">
        <v>53609496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60554051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1688859</v>
      </c>
      <c r="C51" s="52"/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1688859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47.54918541159375</v>
      </c>
      <c r="C58" s="5">
        <f>IF(C67=0,0,+(C76/C67)*100)</f>
        <v>0</v>
      </c>
      <c r="D58" s="6">
        <f aca="true" t="shared" si="6" ref="D58:Z58">IF(D67=0,0,+(D76/D67)*100)</f>
        <v>99.99906052794935</v>
      </c>
      <c r="E58" s="7">
        <f t="shared" si="6"/>
        <v>99.99906052794935</v>
      </c>
      <c r="F58" s="7">
        <f t="shared" si="6"/>
        <v>155.99462407978177</v>
      </c>
      <c r="G58" s="7">
        <f t="shared" si="6"/>
        <v>45.56220491957606</v>
      </c>
      <c r="H58" s="7">
        <f t="shared" si="6"/>
        <v>132.7107222115719</v>
      </c>
      <c r="I58" s="7">
        <f t="shared" si="6"/>
        <v>88.70601770842626</v>
      </c>
      <c r="J58" s="7">
        <f t="shared" si="6"/>
        <v>99.11394649765953</v>
      </c>
      <c r="K58" s="7">
        <f t="shared" si="6"/>
        <v>53.337284439732514</v>
      </c>
      <c r="L58" s="7">
        <f t="shared" si="6"/>
        <v>73.7798936688094</v>
      </c>
      <c r="M58" s="7">
        <f t="shared" si="6"/>
        <v>72.58590203856423</v>
      </c>
      <c r="N58" s="7">
        <f t="shared" si="6"/>
        <v>74.8501404598355</v>
      </c>
      <c r="O58" s="7">
        <f t="shared" si="6"/>
        <v>132.13510708006893</v>
      </c>
      <c r="P58" s="7">
        <f t="shared" si="6"/>
        <v>80.31811899860357</v>
      </c>
      <c r="Q58" s="7">
        <f t="shared" si="6"/>
        <v>93.26951795218704</v>
      </c>
      <c r="R58" s="7">
        <f t="shared" si="6"/>
        <v>99.98764415817402</v>
      </c>
      <c r="S58" s="7">
        <f t="shared" si="6"/>
        <v>87.35854246005829</v>
      </c>
      <c r="T58" s="7">
        <f t="shared" si="6"/>
        <v>62.057356665582795</v>
      </c>
      <c r="U58" s="7">
        <f t="shared" si="6"/>
        <v>82.67249522544931</v>
      </c>
      <c r="V58" s="7">
        <f t="shared" si="6"/>
        <v>83.11353779063825</v>
      </c>
      <c r="W58" s="7">
        <f t="shared" si="6"/>
        <v>99.99906052794935</v>
      </c>
      <c r="X58" s="7">
        <f t="shared" si="6"/>
        <v>0</v>
      </c>
      <c r="Y58" s="7">
        <f t="shared" si="6"/>
        <v>0</v>
      </c>
      <c r="Z58" s="8">
        <f t="shared" si="6"/>
        <v>99.99906052794935</v>
      </c>
    </row>
    <row r="59" spans="1:26" ht="13.5">
      <c r="A59" s="37" t="s">
        <v>31</v>
      </c>
      <c r="B59" s="9">
        <f aca="true" t="shared" si="7" ref="B59:Z66">IF(B68=0,0,+(B77/B68)*100)</f>
        <v>77.40800300090498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58.87858488501333</v>
      </c>
      <c r="G59" s="10">
        <f t="shared" si="7"/>
        <v>47.5732195022044</v>
      </c>
      <c r="H59" s="10">
        <f t="shared" si="7"/>
        <v>66.10061825886817</v>
      </c>
      <c r="I59" s="10">
        <f t="shared" si="7"/>
        <v>57.49389922256917</v>
      </c>
      <c r="J59" s="10">
        <f t="shared" si="7"/>
        <v>46.36018980308082</v>
      </c>
      <c r="K59" s="10">
        <f t="shared" si="7"/>
        <v>83.87573090780226</v>
      </c>
      <c r="L59" s="10">
        <f t="shared" si="7"/>
        <v>54.209624694831795</v>
      </c>
      <c r="M59" s="10">
        <f t="shared" si="7"/>
        <v>59.07499538270146</v>
      </c>
      <c r="N59" s="10">
        <f t="shared" si="7"/>
        <v>44.37194989569469</v>
      </c>
      <c r="O59" s="10">
        <f t="shared" si="7"/>
        <v>58.1825995365494</v>
      </c>
      <c r="P59" s="10">
        <f t="shared" si="7"/>
        <v>39.407938613253</v>
      </c>
      <c r="Q59" s="10">
        <f t="shared" si="7"/>
        <v>47.71870507331311</v>
      </c>
      <c r="R59" s="10">
        <f t="shared" si="7"/>
        <v>73.97173402708934</v>
      </c>
      <c r="S59" s="10">
        <f t="shared" si="7"/>
        <v>85.32238651494625</v>
      </c>
      <c r="T59" s="10">
        <f t="shared" si="7"/>
        <v>71.18636809640043</v>
      </c>
      <c r="U59" s="10">
        <f t="shared" si="7"/>
        <v>76.73745963544889</v>
      </c>
      <c r="V59" s="10">
        <f t="shared" si="7"/>
        <v>60.151970165165224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99.99829751310695</v>
      </c>
      <c r="E60" s="13">
        <f t="shared" si="7"/>
        <v>99.99829751310695</v>
      </c>
      <c r="F60" s="13">
        <f t="shared" si="7"/>
        <v>2127.34827050037</v>
      </c>
      <c r="G60" s="13">
        <f t="shared" si="7"/>
        <v>28.8006898695886</v>
      </c>
      <c r="H60" s="13">
        <f t="shared" si="7"/>
        <v>495.1060428132826</v>
      </c>
      <c r="I60" s="13">
        <f t="shared" si="7"/>
        <v>99.91063535242434</v>
      </c>
      <c r="J60" s="13">
        <f t="shared" si="7"/>
        <v>131.95326607089171</v>
      </c>
      <c r="K60" s="13">
        <f t="shared" si="7"/>
        <v>34.55061304758947</v>
      </c>
      <c r="L60" s="13">
        <f t="shared" si="7"/>
        <v>69.76035214168805</v>
      </c>
      <c r="M60" s="13">
        <f t="shared" si="7"/>
        <v>66.48046175564325</v>
      </c>
      <c r="N60" s="13">
        <f t="shared" si="7"/>
        <v>75.4038314346249</v>
      </c>
      <c r="O60" s="13">
        <f t="shared" si="7"/>
        <v>275.4456589295401</v>
      </c>
      <c r="P60" s="13">
        <f t="shared" si="7"/>
        <v>88.52552365238738</v>
      </c>
      <c r="Q60" s="13">
        <f t="shared" si="7"/>
        <v>119.69889489013772</v>
      </c>
      <c r="R60" s="13">
        <f t="shared" si="7"/>
        <v>119.79030430171507</v>
      </c>
      <c r="S60" s="13">
        <f t="shared" si="7"/>
        <v>82.37092468042637</v>
      </c>
      <c r="T60" s="13">
        <f t="shared" si="7"/>
        <v>102.73041904164435</v>
      </c>
      <c r="U60" s="13">
        <f t="shared" si="7"/>
        <v>96.70534103890097</v>
      </c>
      <c r="V60" s="13">
        <f t="shared" si="7"/>
        <v>90.13470095564752</v>
      </c>
      <c r="W60" s="13">
        <f t="shared" si="7"/>
        <v>99.99829751310695</v>
      </c>
      <c r="X60" s="13">
        <f t="shared" si="7"/>
        <v>0</v>
      </c>
      <c r="Y60" s="13">
        <f t="shared" si="7"/>
        <v>0</v>
      </c>
      <c r="Z60" s="14">
        <f t="shared" si="7"/>
        <v>99.99829751310695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99.99782087073163</v>
      </c>
      <c r="E61" s="13">
        <f t="shared" si="7"/>
        <v>99.99782087073163</v>
      </c>
      <c r="F61" s="13">
        <f t="shared" si="7"/>
        <v>35.71771083379245</v>
      </c>
      <c r="G61" s="13">
        <f t="shared" si="7"/>
        <v>29.482243527619634</v>
      </c>
      <c r="H61" s="13">
        <f t="shared" si="7"/>
        <v>-373.2837278407831</v>
      </c>
      <c r="I61" s="13">
        <f t="shared" si="7"/>
        <v>53.06811237965646</v>
      </c>
      <c r="J61" s="13">
        <f t="shared" si="7"/>
        <v>131.5852355368221</v>
      </c>
      <c r="K61" s="13">
        <f t="shared" si="7"/>
        <v>31.815439677985175</v>
      </c>
      <c r="L61" s="13">
        <f t="shared" si="7"/>
        <v>74.16695042828985</v>
      </c>
      <c r="M61" s="13">
        <f t="shared" si="7"/>
        <v>66.84271210525333</v>
      </c>
      <c r="N61" s="13">
        <f t="shared" si="7"/>
        <v>96.02709125790798</v>
      </c>
      <c r="O61" s="13">
        <f t="shared" si="7"/>
        <v>671.3061959057057</v>
      </c>
      <c r="P61" s="13">
        <f t="shared" si="7"/>
        <v>106.50651157583866</v>
      </c>
      <c r="Q61" s="13">
        <f t="shared" si="7"/>
        <v>165.04813284006755</v>
      </c>
      <c r="R61" s="13">
        <f t="shared" si="7"/>
        <v>167.47892780547005</v>
      </c>
      <c r="S61" s="13">
        <f t="shared" si="7"/>
        <v>92.22321627718824</v>
      </c>
      <c r="T61" s="13">
        <f t="shared" si="7"/>
        <v>114.63835566270943</v>
      </c>
      <c r="U61" s="13">
        <f t="shared" si="7"/>
        <v>112.12429645463192</v>
      </c>
      <c r="V61" s="13">
        <f t="shared" si="7"/>
        <v>85.17942393685057</v>
      </c>
      <c r="W61" s="13">
        <f t="shared" si="7"/>
        <v>99.99782087073163</v>
      </c>
      <c r="X61" s="13">
        <f t="shared" si="7"/>
        <v>0</v>
      </c>
      <c r="Y61" s="13">
        <f t="shared" si="7"/>
        <v>0</v>
      </c>
      <c r="Z61" s="14">
        <f t="shared" si="7"/>
        <v>99.99782087073163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100.00006923074261</v>
      </c>
      <c r="E64" s="13">
        <f t="shared" si="7"/>
        <v>100.00006923074261</v>
      </c>
      <c r="F64" s="13">
        <f t="shared" si="7"/>
        <v>34.15055067192078</v>
      </c>
      <c r="G64" s="13">
        <f t="shared" si="7"/>
        <v>26.475923081734344</v>
      </c>
      <c r="H64" s="13">
        <f t="shared" si="7"/>
        <v>24.912172573189522</v>
      </c>
      <c r="I64" s="13">
        <f t="shared" si="7"/>
        <v>27.91086300194758</v>
      </c>
      <c r="J64" s="13">
        <f t="shared" si="7"/>
        <v>135.38458497242374</v>
      </c>
      <c r="K64" s="13">
        <f t="shared" si="7"/>
        <v>52.09623289453146</v>
      </c>
      <c r="L64" s="13">
        <f t="shared" si="7"/>
        <v>50.5890015966193</v>
      </c>
      <c r="M64" s="13">
        <f t="shared" si="7"/>
        <v>64.28035005904975</v>
      </c>
      <c r="N64" s="13">
        <f t="shared" si="7"/>
        <v>33.83388975492918</v>
      </c>
      <c r="O64" s="13">
        <f t="shared" si="7"/>
        <v>41.98359745687262</v>
      </c>
      <c r="P64" s="13">
        <f t="shared" si="7"/>
        <v>33.14451778149936</v>
      </c>
      <c r="Q64" s="13">
        <f t="shared" si="7"/>
        <v>36.44709081192844</v>
      </c>
      <c r="R64" s="13">
        <f t="shared" si="7"/>
        <v>50.54258643569584</v>
      </c>
      <c r="S64" s="13">
        <f t="shared" si="7"/>
        <v>41.08934280088146</v>
      </c>
      <c r="T64" s="13">
        <f t="shared" si="7"/>
        <v>75.96042687926014</v>
      </c>
      <c r="U64" s="13">
        <f t="shared" si="7"/>
        <v>55.95956407923806</v>
      </c>
      <c r="V64" s="13">
        <f t="shared" si="7"/>
        <v>44.465444446574395</v>
      </c>
      <c r="W64" s="13">
        <f t="shared" si="7"/>
        <v>100.00006923074261</v>
      </c>
      <c r="X64" s="13">
        <f t="shared" si="7"/>
        <v>0</v>
      </c>
      <c r="Y64" s="13">
        <f t="shared" si="7"/>
        <v>0</v>
      </c>
      <c r="Z64" s="14">
        <f t="shared" si="7"/>
        <v>100.00006923074261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100.00016515805792</v>
      </c>
      <c r="E66" s="16">
        <f t="shared" si="7"/>
        <v>100.00016515805792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0</v>
      </c>
      <c r="U66" s="16">
        <f t="shared" si="7"/>
        <v>65.6244379954853</v>
      </c>
      <c r="V66" s="16">
        <f t="shared" si="7"/>
        <v>90.88888778912015</v>
      </c>
      <c r="W66" s="16">
        <f t="shared" si="7"/>
        <v>100.00016515805792</v>
      </c>
      <c r="X66" s="16">
        <f t="shared" si="7"/>
        <v>0</v>
      </c>
      <c r="Y66" s="16">
        <f t="shared" si="7"/>
        <v>0</v>
      </c>
      <c r="Z66" s="17">
        <f t="shared" si="7"/>
        <v>100.00016515805792</v>
      </c>
    </row>
    <row r="67" spans="1:26" ht="13.5" hidden="1">
      <c r="A67" s="41" t="s">
        <v>285</v>
      </c>
      <c r="B67" s="24">
        <v>24597944</v>
      </c>
      <c r="C67" s="24"/>
      <c r="D67" s="25">
        <v>24162507</v>
      </c>
      <c r="E67" s="26">
        <v>24162507</v>
      </c>
      <c r="F67" s="26">
        <v>1078141</v>
      </c>
      <c r="G67" s="26">
        <v>2937123</v>
      </c>
      <c r="H67" s="26">
        <v>1231052</v>
      </c>
      <c r="I67" s="26">
        <v>5246316</v>
      </c>
      <c r="J67" s="26">
        <v>2317693</v>
      </c>
      <c r="K67" s="26">
        <v>3356022</v>
      </c>
      <c r="L67" s="26">
        <v>2608830</v>
      </c>
      <c r="M67" s="26">
        <v>8282545</v>
      </c>
      <c r="N67" s="26">
        <v>2053256</v>
      </c>
      <c r="O67" s="26">
        <v>1713811</v>
      </c>
      <c r="P67" s="26">
        <v>2222816</v>
      </c>
      <c r="Q67" s="26">
        <v>5989883</v>
      </c>
      <c r="R67" s="26">
        <v>1869561</v>
      </c>
      <c r="S67" s="26">
        <v>2697806</v>
      </c>
      <c r="T67" s="26">
        <v>2183530</v>
      </c>
      <c r="U67" s="26">
        <v>6750897</v>
      </c>
      <c r="V67" s="26">
        <v>26269641</v>
      </c>
      <c r="W67" s="26">
        <v>24162507</v>
      </c>
      <c r="X67" s="26"/>
      <c r="Y67" s="25"/>
      <c r="Z67" s="27">
        <v>24162507</v>
      </c>
    </row>
    <row r="68" spans="1:26" ht="13.5" hidden="1">
      <c r="A68" s="37" t="s">
        <v>31</v>
      </c>
      <c r="B68" s="19">
        <v>6920579</v>
      </c>
      <c r="C68" s="19"/>
      <c r="D68" s="20">
        <v>7507980</v>
      </c>
      <c r="E68" s="21">
        <v>7507980</v>
      </c>
      <c r="F68" s="21">
        <v>466054</v>
      </c>
      <c r="G68" s="21">
        <v>463845</v>
      </c>
      <c r="H68" s="21">
        <v>459678</v>
      </c>
      <c r="I68" s="21">
        <v>1389577</v>
      </c>
      <c r="J68" s="21">
        <v>660474</v>
      </c>
      <c r="K68" s="21">
        <v>457137</v>
      </c>
      <c r="L68" s="21">
        <v>604175</v>
      </c>
      <c r="M68" s="21">
        <v>1721786</v>
      </c>
      <c r="N68" s="21">
        <v>529695</v>
      </c>
      <c r="O68" s="21">
        <v>593375</v>
      </c>
      <c r="P68" s="21">
        <v>533796</v>
      </c>
      <c r="Q68" s="21">
        <v>1656866</v>
      </c>
      <c r="R68" s="21">
        <v>523527</v>
      </c>
      <c r="S68" s="21">
        <v>515949</v>
      </c>
      <c r="T68" s="21">
        <v>537093</v>
      </c>
      <c r="U68" s="21">
        <v>1576569</v>
      </c>
      <c r="V68" s="21">
        <v>6344798</v>
      </c>
      <c r="W68" s="21">
        <v>7507980</v>
      </c>
      <c r="X68" s="21"/>
      <c r="Y68" s="20"/>
      <c r="Z68" s="23">
        <v>7507980</v>
      </c>
    </row>
    <row r="69" spans="1:26" ht="13.5" hidden="1">
      <c r="A69" s="38" t="s">
        <v>32</v>
      </c>
      <c r="B69" s="19">
        <v>11338325</v>
      </c>
      <c r="C69" s="19"/>
      <c r="D69" s="20">
        <v>13627124</v>
      </c>
      <c r="E69" s="21">
        <v>13627124</v>
      </c>
      <c r="F69" s="21">
        <v>39231</v>
      </c>
      <c r="G69" s="21">
        <v>1904128</v>
      </c>
      <c r="H69" s="21">
        <v>141358</v>
      </c>
      <c r="I69" s="21">
        <v>2084717</v>
      </c>
      <c r="J69" s="21">
        <v>1044466</v>
      </c>
      <c r="K69" s="21">
        <v>2280084</v>
      </c>
      <c r="L69" s="21">
        <v>1347185</v>
      </c>
      <c r="M69" s="21">
        <v>4671735</v>
      </c>
      <c r="N69" s="21">
        <v>901490</v>
      </c>
      <c r="O69" s="21">
        <v>455337</v>
      </c>
      <c r="P69" s="21">
        <v>993980</v>
      </c>
      <c r="Q69" s="21">
        <v>2350807</v>
      </c>
      <c r="R69" s="21">
        <v>687377</v>
      </c>
      <c r="S69" s="21">
        <v>1504974</v>
      </c>
      <c r="T69" s="21">
        <v>946851</v>
      </c>
      <c r="U69" s="21">
        <v>3139202</v>
      </c>
      <c r="V69" s="21">
        <v>12246461</v>
      </c>
      <c r="W69" s="21">
        <v>13627124</v>
      </c>
      <c r="X69" s="21"/>
      <c r="Y69" s="20"/>
      <c r="Z69" s="23">
        <v>13627124</v>
      </c>
    </row>
    <row r="70" spans="1:26" ht="13.5" hidden="1">
      <c r="A70" s="39" t="s">
        <v>103</v>
      </c>
      <c r="B70" s="19">
        <v>8436130</v>
      </c>
      <c r="C70" s="19"/>
      <c r="D70" s="20">
        <v>10738234</v>
      </c>
      <c r="E70" s="21">
        <v>10738234</v>
      </c>
      <c r="F70" s="21">
        <v>2100031</v>
      </c>
      <c r="G70" s="21">
        <v>1472449</v>
      </c>
      <c r="H70" s="21">
        <v>-166917</v>
      </c>
      <c r="I70" s="21">
        <v>3405563</v>
      </c>
      <c r="J70" s="21">
        <v>943292</v>
      </c>
      <c r="K70" s="21">
        <v>1972580</v>
      </c>
      <c r="L70" s="21">
        <v>1095403</v>
      </c>
      <c r="M70" s="21">
        <v>4011275</v>
      </c>
      <c r="N70" s="21">
        <v>602556</v>
      </c>
      <c r="O70" s="21">
        <v>168918</v>
      </c>
      <c r="P70" s="21">
        <v>750356</v>
      </c>
      <c r="Q70" s="21">
        <v>1521830</v>
      </c>
      <c r="R70" s="21">
        <v>407053</v>
      </c>
      <c r="S70" s="21">
        <v>1215001</v>
      </c>
      <c r="T70" s="21">
        <v>655340</v>
      </c>
      <c r="U70" s="21">
        <v>2277394</v>
      </c>
      <c r="V70" s="21">
        <v>11216062</v>
      </c>
      <c r="W70" s="21">
        <v>10738234</v>
      </c>
      <c r="X70" s="21"/>
      <c r="Y70" s="20"/>
      <c r="Z70" s="23">
        <v>10738234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2902195</v>
      </c>
      <c r="C73" s="19"/>
      <c r="D73" s="20">
        <v>2888890</v>
      </c>
      <c r="E73" s="21">
        <v>2888890</v>
      </c>
      <c r="F73" s="21">
        <v>247425</v>
      </c>
      <c r="G73" s="21">
        <v>431679</v>
      </c>
      <c r="H73" s="21">
        <v>308275</v>
      </c>
      <c r="I73" s="21">
        <v>987379</v>
      </c>
      <c r="J73" s="21">
        <v>101174</v>
      </c>
      <c r="K73" s="21">
        <v>307504</v>
      </c>
      <c r="L73" s="21">
        <v>251782</v>
      </c>
      <c r="M73" s="21">
        <v>660460</v>
      </c>
      <c r="N73" s="21">
        <v>298934</v>
      </c>
      <c r="O73" s="21">
        <v>286419</v>
      </c>
      <c r="P73" s="21">
        <v>243624</v>
      </c>
      <c r="Q73" s="21">
        <v>828977</v>
      </c>
      <c r="R73" s="21">
        <v>280324</v>
      </c>
      <c r="S73" s="21">
        <v>289973</v>
      </c>
      <c r="T73" s="21">
        <v>291511</v>
      </c>
      <c r="U73" s="21">
        <v>861808</v>
      </c>
      <c r="V73" s="21">
        <v>3338624</v>
      </c>
      <c r="W73" s="21">
        <v>2888890</v>
      </c>
      <c r="X73" s="21"/>
      <c r="Y73" s="20"/>
      <c r="Z73" s="23">
        <v>2888890</v>
      </c>
    </row>
    <row r="74" spans="1:26" ht="13.5" hidden="1">
      <c r="A74" s="39" t="s">
        <v>107</v>
      </c>
      <c r="B74" s="19"/>
      <c r="C74" s="19"/>
      <c r="D74" s="20"/>
      <c r="E74" s="21"/>
      <c r="F74" s="21">
        <v>-2308225</v>
      </c>
      <c r="G74" s="21"/>
      <c r="H74" s="21"/>
      <c r="I74" s="21">
        <v>-2308225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-2308225</v>
      </c>
      <c r="W74" s="21"/>
      <c r="X74" s="21"/>
      <c r="Y74" s="20"/>
      <c r="Z74" s="23"/>
    </row>
    <row r="75" spans="1:26" ht="13.5" hidden="1">
      <c r="A75" s="40" t="s">
        <v>110</v>
      </c>
      <c r="B75" s="28">
        <v>6339040</v>
      </c>
      <c r="C75" s="28"/>
      <c r="D75" s="29">
        <v>3027403</v>
      </c>
      <c r="E75" s="30">
        <v>3027403</v>
      </c>
      <c r="F75" s="30">
        <v>572856</v>
      </c>
      <c r="G75" s="30">
        <v>569150</v>
      </c>
      <c r="H75" s="30">
        <v>630016</v>
      </c>
      <c r="I75" s="30">
        <v>1772022</v>
      </c>
      <c r="J75" s="30">
        <v>612753</v>
      </c>
      <c r="K75" s="30">
        <v>618801</v>
      </c>
      <c r="L75" s="30">
        <v>657470</v>
      </c>
      <c r="M75" s="30">
        <v>1889024</v>
      </c>
      <c r="N75" s="30">
        <v>622071</v>
      </c>
      <c r="O75" s="30">
        <v>665099</v>
      </c>
      <c r="P75" s="30">
        <v>695040</v>
      </c>
      <c r="Q75" s="30">
        <v>1982210</v>
      </c>
      <c r="R75" s="30">
        <v>658657</v>
      </c>
      <c r="S75" s="30">
        <v>676883</v>
      </c>
      <c r="T75" s="30">
        <v>699586</v>
      </c>
      <c r="U75" s="30">
        <v>2035126</v>
      </c>
      <c r="V75" s="30">
        <v>7678382</v>
      </c>
      <c r="W75" s="30">
        <v>3027403</v>
      </c>
      <c r="X75" s="30"/>
      <c r="Y75" s="29"/>
      <c r="Z75" s="31">
        <v>3027403</v>
      </c>
    </row>
    <row r="76" spans="1:26" ht="13.5" hidden="1">
      <c r="A76" s="42" t="s">
        <v>286</v>
      </c>
      <c r="B76" s="32">
        <v>11696122</v>
      </c>
      <c r="C76" s="32"/>
      <c r="D76" s="33">
        <v>24162280</v>
      </c>
      <c r="E76" s="34">
        <v>24162280</v>
      </c>
      <c r="F76" s="34">
        <v>1681842</v>
      </c>
      <c r="G76" s="34">
        <v>1338218</v>
      </c>
      <c r="H76" s="34">
        <v>1633738</v>
      </c>
      <c r="I76" s="34">
        <v>4653798</v>
      </c>
      <c r="J76" s="34">
        <v>2297157</v>
      </c>
      <c r="K76" s="34">
        <v>1790011</v>
      </c>
      <c r="L76" s="34">
        <v>1924792</v>
      </c>
      <c r="M76" s="34">
        <v>6011960</v>
      </c>
      <c r="N76" s="34">
        <v>1536865</v>
      </c>
      <c r="O76" s="34">
        <v>2264546</v>
      </c>
      <c r="P76" s="34">
        <v>1785324</v>
      </c>
      <c r="Q76" s="34">
        <v>5586735</v>
      </c>
      <c r="R76" s="34">
        <v>1869330</v>
      </c>
      <c r="S76" s="34">
        <v>2356764</v>
      </c>
      <c r="T76" s="34">
        <v>1355041</v>
      </c>
      <c r="U76" s="34">
        <v>5581135</v>
      </c>
      <c r="V76" s="34">
        <v>21833628</v>
      </c>
      <c r="W76" s="34">
        <v>24162280</v>
      </c>
      <c r="X76" s="34"/>
      <c r="Y76" s="33"/>
      <c r="Z76" s="35">
        <v>24162280</v>
      </c>
    </row>
    <row r="77" spans="1:26" ht="13.5" hidden="1">
      <c r="A77" s="37" t="s">
        <v>31</v>
      </c>
      <c r="B77" s="19">
        <v>5357082</v>
      </c>
      <c r="C77" s="19"/>
      <c r="D77" s="20">
        <v>7507980</v>
      </c>
      <c r="E77" s="21">
        <v>7507980</v>
      </c>
      <c r="F77" s="21">
        <v>274406</v>
      </c>
      <c r="G77" s="21">
        <v>220666</v>
      </c>
      <c r="H77" s="21">
        <v>303850</v>
      </c>
      <c r="I77" s="21">
        <v>798922</v>
      </c>
      <c r="J77" s="21">
        <v>306197</v>
      </c>
      <c r="K77" s="21">
        <v>383427</v>
      </c>
      <c r="L77" s="21">
        <v>327521</v>
      </c>
      <c r="M77" s="21">
        <v>1017145</v>
      </c>
      <c r="N77" s="21">
        <v>235036</v>
      </c>
      <c r="O77" s="21">
        <v>345241</v>
      </c>
      <c r="P77" s="21">
        <v>210358</v>
      </c>
      <c r="Q77" s="21">
        <v>790635</v>
      </c>
      <c r="R77" s="21">
        <v>387262</v>
      </c>
      <c r="S77" s="21">
        <v>440220</v>
      </c>
      <c r="T77" s="21">
        <v>382337</v>
      </c>
      <c r="U77" s="21">
        <v>1209819</v>
      </c>
      <c r="V77" s="21">
        <v>3816521</v>
      </c>
      <c r="W77" s="21">
        <v>7507980</v>
      </c>
      <c r="X77" s="21"/>
      <c r="Y77" s="20"/>
      <c r="Z77" s="23">
        <v>7507980</v>
      </c>
    </row>
    <row r="78" spans="1:26" ht="13.5" hidden="1">
      <c r="A78" s="38" t="s">
        <v>32</v>
      </c>
      <c r="B78" s="19"/>
      <c r="C78" s="19"/>
      <c r="D78" s="20">
        <v>13626892</v>
      </c>
      <c r="E78" s="21">
        <v>13626892</v>
      </c>
      <c r="F78" s="21">
        <v>834580</v>
      </c>
      <c r="G78" s="21">
        <v>548402</v>
      </c>
      <c r="H78" s="21">
        <v>699872</v>
      </c>
      <c r="I78" s="21">
        <v>2082854</v>
      </c>
      <c r="J78" s="21">
        <v>1378207</v>
      </c>
      <c r="K78" s="21">
        <v>787783</v>
      </c>
      <c r="L78" s="21">
        <v>939801</v>
      </c>
      <c r="M78" s="21">
        <v>3105791</v>
      </c>
      <c r="N78" s="21">
        <v>679758</v>
      </c>
      <c r="O78" s="21">
        <v>1254206</v>
      </c>
      <c r="P78" s="21">
        <v>879926</v>
      </c>
      <c r="Q78" s="21">
        <v>2813890</v>
      </c>
      <c r="R78" s="21">
        <v>823411</v>
      </c>
      <c r="S78" s="21">
        <v>1239661</v>
      </c>
      <c r="T78" s="21">
        <v>972704</v>
      </c>
      <c r="U78" s="21">
        <v>3035776</v>
      </c>
      <c r="V78" s="21">
        <v>11038311</v>
      </c>
      <c r="W78" s="21">
        <v>13626892</v>
      </c>
      <c r="X78" s="21"/>
      <c r="Y78" s="20"/>
      <c r="Z78" s="23">
        <v>13626892</v>
      </c>
    </row>
    <row r="79" spans="1:26" ht="13.5" hidden="1">
      <c r="A79" s="39" t="s">
        <v>103</v>
      </c>
      <c r="B79" s="19"/>
      <c r="C79" s="19"/>
      <c r="D79" s="20">
        <v>10738000</v>
      </c>
      <c r="E79" s="21">
        <v>10738000</v>
      </c>
      <c r="F79" s="21">
        <v>750083</v>
      </c>
      <c r="G79" s="21">
        <v>434111</v>
      </c>
      <c r="H79" s="21">
        <v>623074</v>
      </c>
      <c r="I79" s="21">
        <v>1807268</v>
      </c>
      <c r="J79" s="21">
        <v>1241233</v>
      </c>
      <c r="K79" s="21">
        <v>627585</v>
      </c>
      <c r="L79" s="21">
        <v>812427</v>
      </c>
      <c r="M79" s="21">
        <v>2681245</v>
      </c>
      <c r="N79" s="21">
        <v>578617</v>
      </c>
      <c r="O79" s="21">
        <v>1133957</v>
      </c>
      <c r="P79" s="21">
        <v>799178</v>
      </c>
      <c r="Q79" s="21">
        <v>2511752</v>
      </c>
      <c r="R79" s="21">
        <v>681728</v>
      </c>
      <c r="S79" s="21">
        <v>1120513</v>
      </c>
      <c r="T79" s="21">
        <v>751271</v>
      </c>
      <c r="U79" s="21">
        <v>2553512</v>
      </c>
      <c r="V79" s="21">
        <v>9553777</v>
      </c>
      <c r="W79" s="21">
        <v>10738000</v>
      </c>
      <c r="X79" s="21"/>
      <c r="Y79" s="20"/>
      <c r="Z79" s="23">
        <v>10738000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2888892</v>
      </c>
      <c r="E82" s="21">
        <v>2888892</v>
      </c>
      <c r="F82" s="21">
        <v>84497</v>
      </c>
      <c r="G82" s="21">
        <v>114291</v>
      </c>
      <c r="H82" s="21">
        <v>76798</v>
      </c>
      <c r="I82" s="21">
        <v>275586</v>
      </c>
      <c r="J82" s="21">
        <v>136974</v>
      </c>
      <c r="K82" s="21">
        <v>160198</v>
      </c>
      <c r="L82" s="21">
        <v>127374</v>
      </c>
      <c r="M82" s="21">
        <v>424546</v>
      </c>
      <c r="N82" s="21">
        <v>101141</v>
      </c>
      <c r="O82" s="21">
        <v>120249</v>
      </c>
      <c r="P82" s="21">
        <v>80748</v>
      </c>
      <c r="Q82" s="21">
        <v>302138</v>
      </c>
      <c r="R82" s="21">
        <v>141683</v>
      </c>
      <c r="S82" s="21">
        <v>119148</v>
      </c>
      <c r="T82" s="21">
        <v>221433</v>
      </c>
      <c r="U82" s="21">
        <v>482264</v>
      </c>
      <c r="V82" s="21">
        <v>1484534</v>
      </c>
      <c r="W82" s="21">
        <v>2888892</v>
      </c>
      <c r="X82" s="21"/>
      <c r="Y82" s="20"/>
      <c r="Z82" s="23">
        <v>2888892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6339040</v>
      </c>
      <c r="C84" s="28"/>
      <c r="D84" s="29">
        <v>3027408</v>
      </c>
      <c r="E84" s="30">
        <v>3027408</v>
      </c>
      <c r="F84" s="30">
        <v>572856</v>
      </c>
      <c r="G84" s="30">
        <v>569150</v>
      </c>
      <c r="H84" s="30">
        <v>630016</v>
      </c>
      <c r="I84" s="30">
        <v>1772022</v>
      </c>
      <c r="J84" s="30">
        <v>612753</v>
      </c>
      <c r="K84" s="30">
        <v>618801</v>
      </c>
      <c r="L84" s="30">
        <v>657470</v>
      </c>
      <c r="M84" s="30">
        <v>1889024</v>
      </c>
      <c r="N84" s="30">
        <v>622071</v>
      </c>
      <c r="O84" s="30">
        <v>665099</v>
      </c>
      <c r="P84" s="30">
        <v>695040</v>
      </c>
      <c r="Q84" s="30">
        <v>1982210</v>
      </c>
      <c r="R84" s="30">
        <v>658657</v>
      </c>
      <c r="S84" s="30">
        <v>676883</v>
      </c>
      <c r="T84" s="30"/>
      <c r="U84" s="30">
        <v>1335540</v>
      </c>
      <c r="V84" s="30">
        <v>6978796</v>
      </c>
      <c r="W84" s="30">
        <v>3027408</v>
      </c>
      <c r="X84" s="30"/>
      <c r="Y84" s="29"/>
      <c r="Z84" s="31">
        <v>3027408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170826527</v>
      </c>
      <c r="D5" s="153">
        <f>SUM(D6:D8)</f>
        <v>0</v>
      </c>
      <c r="E5" s="154">
        <f t="shared" si="0"/>
        <v>222008297</v>
      </c>
      <c r="F5" s="100">
        <f t="shared" si="0"/>
        <v>222008297</v>
      </c>
      <c r="G5" s="100">
        <f t="shared" si="0"/>
        <v>73283430</v>
      </c>
      <c r="H5" s="100">
        <f t="shared" si="0"/>
        <v>1568508</v>
      </c>
      <c r="I5" s="100">
        <f t="shared" si="0"/>
        <v>1977138</v>
      </c>
      <c r="J5" s="100">
        <f t="shared" si="0"/>
        <v>76829076</v>
      </c>
      <c r="K5" s="100">
        <f t="shared" si="0"/>
        <v>1430499</v>
      </c>
      <c r="L5" s="100">
        <f t="shared" si="0"/>
        <v>60230771</v>
      </c>
      <c r="M5" s="100">
        <f t="shared" si="0"/>
        <v>1480967</v>
      </c>
      <c r="N5" s="100">
        <f t="shared" si="0"/>
        <v>63142237</v>
      </c>
      <c r="O5" s="100">
        <f t="shared" si="0"/>
        <v>1520089</v>
      </c>
      <c r="P5" s="100">
        <f t="shared" si="0"/>
        <v>1422502</v>
      </c>
      <c r="Q5" s="100">
        <f t="shared" si="0"/>
        <v>40958699</v>
      </c>
      <c r="R5" s="100">
        <f t="shared" si="0"/>
        <v>43901290</v>
      </c>
      <c r="S5" s="100">
        <f t="shared" si="0"/>
        <v>1556698</v>
      </c>
      <c r="T5" s="100">
        <f t="shared" si="0"/>
        <v>1358992</v>
      </c>
      <c r="U5" s="100">
        <f t="shared" si="0"/>
        <v>3502266</v>
      </c>
      <c r="V5" s="100">
        <f t="shared" si="0"/>
        <v>6417956</v>
      </c>
      <c r="W5" s="100">
        <f t="shared" si="0"/>
        <v>190290559</v>
      </c>
      <c r="X5" s="100">
        <f t="shared" si="0"/>
        <v>222008297</v>
      </c>
      <c r="Y5" s="100">
        <f t="shared" si="0"/>
        <v>-31717738</v>
      </c>
      <c r="Z5" s="137">
        <f>+IF(X5&lt;&gt;0,+(Y5/X5)*100,0)</f>
        <v>-14.28673541872176</v>
      </c>
      <c r="AA5" s="153">
        <f>SUM(AA6:AA8)</f>
        <v>222008297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170826527</v>
      </c>
      <c r="D7" s="157"/>
      <c r="E7" s="158">
        <v>222008297</v>
      </c>
      <c r="F7" s="159">
        <v>222008297</v>
      </c>
      <c r="G7" s="159">
        <v>73283430</v>
      </c>
      <c r="H7" s="159">
        <v>1568508</v>
      </c>
      <c r="I7" s="159">
        <v>1977138</v>
      </c>
      <c r="J7" s="159">
        <v>76829076</v>
      </c>
      <c r="K7" s="159">
        <v>1430499</v>
      </c>
      <c r="L7" s="159">
        <v>60230771</v>
      </c>
      <c r="M7" s="159">
        <v>1480967</v>
      </c>
      <c r="N7" s="159">
        <v>63142237</v>
      </c>
      <c r="O7" s="159">
        <v>1520089</v>
      </c>
      <c r="P7" s="159">
        <v>1422502</v>
      </c>
      <c r="Q7" s="159">
        <v>40958699</v>
      </c>
      <c r="R7" s="159">
        <v>43901290</v>
      </c>
      <c r="S7" s="159">
        <v>1556698</v>
      </c>
      <c r="T7" s="159">
        <v>1358992</v>
      </c>
      <c r="U7" s="159">
        <v>3502266</v>
      </c>
      <c r="V7" s="159">
        <v>6417956</v>
      </c>
      <c r="W7" s="159">
        <v>190290559</v>
      </c>
      <c r="X7" s="159">
        <v>222008297</v>
      </c>
      <c r="Y7" s="159">
        <v>-31717738</v>
      </c>
      <c r="Z7" s="141">
        <v>-14.29</v>
      </c>
      <c r="AA7" s="157">
        <v>222008297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4690820</v>
      </c>
      <c r="D15" s="153">
        <f>SUM(D16:D18)</f>
        <v>0</v>
      </c>
      <c r="E15" s="154">
        <f t="shared" si="2"/>
        <v>6225000</v>
      </c>
      <c r="F15" s="100">
        <f t="shared" si="2"/>
        <v>6225000</v>
      </c>
      <c r="G15" s="100">
        <f t="shared" si="2"/>
        <v>1089766</v>
      </c>
      <c r="H15" s="100">
        <f t="shared" si="2"/>
        <v>-206775</v>
      </c>
      <c r="I15" s="100">
        <f t="shared" si="2"/>
        <v>318592</v>
      </c>
      <c r="J15" s="100">
        <f t="shared" si="2"/>
        <v>1201583</v>
      </c>
      <c r="K15" s="100">
        <f t="shared" si="2"/>
        <v>1029898</v>
      </c>
      <c r="L15" s="100">
        <f t="shared" si="2"/>
        <v>412658</v>
      </c>
      <c r="M15" s="100">
        <f t="shared" si="2"/>
        <v>356834</v>
      </c>
      <c r="N15" s="100">
        <f t="shared" si="2"/>
        <v>1799390</v>
      </c>
      <c r="O15" s="100">
        <f t="shared" si="2"/>
        <v>426867</v>
      </c>
      <c r="P15" s="100">
        <f t="shared" si="2"/>
        <v>386658</v>
      </c>
      <c r="Q15" s="100">
        <f t="shared" si="2"/>
        <v>390743</v>
      </c>
      <c r="R15" s="100">
        <f t="shared" si="2"/>
        <v>1204268</v>
      </c>
      <c r="S15" s="100">
        <f t="shared" si="2"/>
        <v>363803</v>
      </c>
      <c r="T15" s="100">
        <f t="shared" si="2"/>
        <v>444681</v>
      </c>
      <c r="U15" s="100">
        <f t="shared" si="2"/>
        <v>867281</v>
      </c>
      <c r="V15" s="100">
        <f t="shared" si="2"/>
        <v>1675765</v>
      </c>
      <c r="W15" s="100">
        <f t="shared" si="2"/>
        <v>5881006</v>
      </c>
      <c r="X15" s="100">
        <f t="shared" si="2"/>
        <v>6225000</v>
      </c>
      <c r="Y15" s="100">
        <f t="shared" si="2"/>
        <v>-343994</v>
      </c>
      <c r="Z15" s="137">
        <f>+IF(X15&lt;&gt;0,+(Y15/X15)*100,0)</f>
        <v>-5.526008032128514</v>
      </c>
      <c r="AA15" s="153">
        <f>SUM(AA16:AA18)</f>
        <v>6225000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4690820</v>
      </c>
      <c r="D17" s="155"/>
      <c r="E17" s="156">
        <v>6225000</v>
      </c>
      <c r="F17" s="60">
        <v>6225000</v>
      </c>
      <c r="G17" s="60">
        <v>1089766</v>
      </c>
      <c r="H17" s="60">
        <v>-206775</v>
      </c>
      <c r="I17" s="60">
        <v>318592</v>
      </c>
      <c r="J17" s="60">
        <v>1201583</v>
      </c>
      <c r="K17" s="60">
        <v>1029898</v>
      </c>
      <c r="L17" s="60">
        <v>412658</v>
      </c>
      <c r="M17" s="60">
        <v>356834</v>
      </c>
      <c r="N17" s="60">
        <v>1799390</v>
      </c>
      <c r="O17" s="60">
        <v>426867</v>
      </c>
      <c r="P17" s="60">
        <v>386658</v>
      </c>
      <c r="Q17" s="60">
        <v>390743</v>
      </c>
      <c r="R17" s="60">
        <v>1204268</v>
      </c>
      <c r="S17" s="60">
        <v>363803</v>
      </c>
      <c r="T17" s="60">
        <v>444681</v>
      </c>
      <c r="U17" s="60">
        <v>867281</v>
      </c>
      <c r="V17" s="60">
        <v>1675765</v>
      </c>
      <c r="W17" s="60">
        <v>5881006</v>
      </c>
      <c r="X17" s="60">
        <v>6225000</v>
      </c>
      <c r="Y17" s="60">
        <v>-343994</v>
      </c>
      <c r="Z17" s="140">
        <v>-5.53</v>
      </c>
      <c r="AA17" s="155">
        <v>6225000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14338325</v>
      </c>
      <c r="D19" s="153">
        <f>SUM(D20:D23)</f>
        <v>0</v>
      </c>
      <c r="E19" s="154">
        <f t="shared" si="3"/>
        <v>10659290</v>
      </c>
      <c r="F19" s="100">
        <f t="shared" si="3"/>
        <v>10659290</v>
      </c>
      <c r="G19" s="100">
        <f t="shared" si="3"/>
        <v>2347456</v>
      </c>
      <c r="H19" s="100">
        <f t="shared" si="3"/>
        <v>1904128</v>
      </c>
      <c r="I19" s="100">
        <f t="shared" si="3"/>
        <v>141358</v>
      </c>
      <c r="J19" s="100">
        <f t="shared" si="3"/>
        <v>4392942</v>
      </c>
      <c r="K19" s="100">
        <f t="shared" si="3"/>
        <v>1044466</v>
      </c>
      <c r="L19" s="100">
        <f t="shared" si="3"/>
        <v>2280084</v>
      </c>
      <c r="M19" s="100">
        <f t="shared" si="3"/>
        <v>1347185</v>
      </c>
      <c r="N19" s="100">
        <f t="shared" si="3"/>
        <v>4671735</v>
      </c>
      <c r="O19" s="100">
        <f t="shared" si="3"/>
        <v>901490</v>
      </c>
      <c r="P19" s="100">
        <f t="shared" si="3"/>
        <v>455337</v>
      </c>
      <c r="Q19" s="100">
        <f t="shared" si="3"/>
        <v>993980</v>
      </c>
      <c r="R19" s="100">
        <f t="shared" si="3"/>
        <v>2350807</v>
      </c>
      <c r="S19" s="100">
        <f t="shared" si="3"/>
        <v>687377</v>
      </c>
      <c r="T19" s="100">
        <f t="shared" si="3"/>
        <v>1504974</v>
      </c>
      <c r="U19" s="100">
        <f t="shared" si="3"/>
        <v>946851</v>
      </c>
      <c r="V19" s="100">
        <f t="shared" si="3"/>
        <v>3139202</v>
      </c>
      <c r="W19" s="100">
        <f t="shared" si="3"/>
        <v>14554686</v>
      </c>
      <c r="X19" s="100">
        <f t="shared" si="3"/>
        <v>10659290</v>
      </c>
      <c r="Y19" s="100">
        <f t="shared" si="3"/>
        <v>3895396</v>
      </c>
      <c r="Z19" s="137">
        <f>+IF(X19&lt;&gt;0,+(Y19/X19)*100,0)</f>
        <v>36.54461038211738</v>
      </c>
      <c r="AA19" s="153">
        <f>SUM(AA20:AA23)</f>
        <v>10659290</v>
      </c>
    </row>
    <row r="20" spans="1:27" ht="13.5">
      <c r="A20" s="138" t="s">
        <v>89</v>
      </c>
      <c r="B20" s="136"/>
      <c r="C20" s="155">
        <v>11436130</v>
      </c>
      <c r="D20" s="155"/>
      <c r="E20" s="156">
        <v>8770400</v>
      </c>
      <c r="F20" s="60">
        <v>8770400</v>
      </c>
      <c r="G20" s="60">
        <v>2100031</v>
      </c>
      <c r="H20" s="60">
        <v>1472449</v>
      </c>
      <c r="I20" s="60">
        <v>-166917</v>
      </c>
      <c r="J20" s="60">
        <v>3405563</v>
      </c>
      <c r="K20" s="60">
        <v>943292</v>
      </c>
      <c r="L20" s="60">
        <v>1972580</v>
      </c>
      <c r="M20" s="60">
        <v>1095403</v>
      </c>
      <c r="N20" s="60">
        <v>4011275</v>
      </c>
      <c r="O20" s="60">
        <v>602556</v>
      </c>
      <c r="P20" s="60">
        <v>168918</v>
      </c>
      <c r="Q20" s="60">
        <v>750356</v>
      </c>
      <c r="R20" s="60">
        <v>1521830</v>
      </c>
      <c r="S20" s="60">
        <v>407053</v>
      </c>
      <c r="T20" s="60">
        <v>1215001</v>
      </c>
      <c r="U20" s="60">
        <v>655340</v>
      </c>
      <c r="V20" s="60">
        <v>2277394</v>
      </c>
      <c r="W20" s="60">
        <v>11216062</v>
      </c>
      <c r="X20" s="60">
        <v>8770400</v>
      </c>
      <c r="Y20" s="60">
        <v>2445662</v>
      </c>
      <c r="Z20" s="140">
        <v>27.89</v>
      </c>
      <c r="AA20" s="155">
        <v>8770400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2902195</v>
      </c>
      <c r="D23" s="155"/>
      <c r="E23" s="156">
        <v>1888890</v>
      </c>
      <c r="F23" s="60">
        <v>1888890</v>
      </c>
      <c r="G23" s="60">
        <v>247425</v>
      </c>
      <c r="H23" s="60">
        <v>431679</v>
      </c>
      <c r="I23" s="60">
        <v>308275</v>
      </c>
      <c r="J23" s="60">
        <v>987379</v>
      </c>
      <c r="K23" s="60">
        <v>101174</v>
      </c>
      <c r="L23" s="60">
        <v>307504</v>
      </c>
      <c r="M23" s="60">
        <v>251782</v>
      </c>
      <c r="N23" s="60">
        <v>660460</v>
      </c>
      <c r="O23" s="60">
        <v>298934</v>
      </c>
      <c r="P23" s="60">
        <v>286419</v>
      </c>
      <c r="Q23" s="60">
        <v>243624</v>
      </c>
      <c r="R23" s="60">
        <v>828977</v>
      </c>
      <c r="S23" s="60">
        <v>280324</v>
      </c>
      <c r="T23" s="60">
        <v>289973</v>
      </c>
      <c r="U23" s="60">
        <v>291511</v>
      </c>
      <c r="V23" s="60">
        <v>861808</v>
      </c>
      <c r="W23" s="60">
        <v>3338624</v>
      </c>
      <c r="X23" s="60">
        <v>1888890</v>
      </c>
      <c r="Y23" s="60">
        <v>1449734</v>
      </c>
      <c r="Z23" s="140">
        <v>76.75</v>
      </c>
      <c r="AA23" s="155">
        <v>1888890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189855672</v>
      </c>
      <c r="D25" s="168">
        <f>+D5+D9+D15+D19+D24</f>
        <v>0</v>
      </c>
      <c r="E25" s="169">
        <f t="shared" si="4"/>
        <v>238892587</v>
      </c>
      <c r="F25" s="73">
        <f t="shared" si="4"/>
        <v>238892587</v>
      </c>
      <c r="G25" s="73">
        <f t="shared" si="4"/>
        <v>76720652</v>
      </c>
      <c r="H25" s="73">
        <f t="shared" si="4"/>
        <v>3265861</v>
      </c>
      <c r="I25" s="73">
        <f t="shared" si="4"/>
        <v>2437088</v>
      </c>
      <c r="J25" s="73">
        <f t="shared" si="4"/>
        <v>82423601</v>
      </c>
      <c r="K25" s="73">
        <f t="shared" si="4"/>
        <v>3504863</v>
      </c>
      <c r="L25" s="73">
        <f t="shared" si="4"/>
        <v>62923513</v>
      </c>
      <c r="M25" s="73">
        <f t="shared" si="4"/>
        <v>3184986</v>
      </c>
      <c r="N25" s="73">
        <f t="shared" si="4"/>
        <v>69613362</v>
      </c>
      <c r="O25" s="73">
        <f t="shared" si="4"/>
        <v>2848446</v>
      </c>
      <c r="P25" s="73">
        <f t="shared" si="4"/>
        <v>2264497</v>
      </c>
      <c r="Q25" s="73">
        <f t="shared" si="4"/>
        <v>42343422</v>
      </c>
      <c r="R25" s="73">
        <f t="shared" si="4"/>
        <v>47456365</v>
      </c>
      <c r="S25" s="73">
        <f t="shared" si="4"/>
        <v>2607878</v>
      </c>
      <c r="T25" s="73">
        <f t="shared" si="4"/>
        <v>3308647</v>
      </c>
      <c r="U25" s="73">
        <f t="shared" si="4"/>
        <v>5316398</v>
      </c>
      <c r="V25" s="73">
        <f t="shared" si="4"/>
        <v>11232923</v>
      </c>
      <c r="W25" s="73">
        <f t="shared" si="4"/>
        <v>210726251</v>
      </c>
      <c r="X25" s="73">
        <f t="shared" si="4"/>
        <v>238892587</v>
      </c>
      <c r="Y25" s="73">
        <f t="shared" si="4"/>
        <v>-28166336</v>
      </c>
      <c r="Z25" s="170">
        <f>+IF(X25&lt;&gt;0,+(Y25/X25)*100,0)</f>
        <v>-11.790376735298196</v>
      </c>
      <c r="AA25" s="168">
        <f>+AA5+AA9+AA15+AA19+AA24</f>
        <v>238892587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79887636</v>
      </c>
      <c r="D28" s="153">
        <f>SUM(D29:D31)</f>
        <v>0</v>
      </c>
      <c r="E28" s="154">
        <f t="shared" si="5"/>
        <v>76824907</v>
      </c>
      <c r="F28" s="100">
        <f t="shared" si="5"/>
        <v>76824907</v>
      </c>
      <c r="G28" s="100">
        <f t="shared" si="5"/>
        <v>5532084</v>
      </c>
      <c r="H28" s="100">
        <f t="shared" si="5"/>
        <v>5128233</v>
      </c>
      <c r="I28" s="100">
        <f t="shared" si="5"/>
        <v>4859566</v>
      </c>
      <c r="J28" s="100">
        <f t="shared" si="5"/>
        <v>15519883</v>
      </c>
      <c r="K28" s="100">
        <f t="shared" si="5"/>
        <v>4967475</v>
      </c>
      <c r="L28" s="100">
        <f t="shared" si="5"/>
        <v>5935090</v>
      </c>
      <c r="M28" s="100">
        <f t="shared" si="5"/>
        <v>5644174</v>
      </c>
      <c r="N28" s="100">
        <f t="shared" si="5"/>
        <v>16546739</v>
      </c>
      <c r="O28" s="100">
        <f t="shared" si="5"/>
        <v>5652248</v>
      </c>
      <c r="P28" s="100">
        <f t="shared" si="5"/>
        <v>5090797</v>
      </c>
      <c r="Q28" s="100">
        <f t="shared" si="5"/>
        <v>5207135</v>
      </c>
      <c r="R28" s="100">
        <f t="shared" si="5"/>
        <v>15950180</v>
      </c>
      <c r="S28" s="100">
        <f t="shared" si="5"/>
        <v>6525403</v>
      </c>
      <c r="T28" s="100">
        <f t="shared" si="5"/>
        <v>5211575</v>
      </c>
      <c r="U28" s="100">
        <f t="shared" si="5"/>
        <v>6956676</v>
      </c>
      <c r="V28" s="100">
        <f t="shared" si="5"/>
        <v>18693654</v>
      </c>
      <c r="W28" s="100">
        <f t="shared" si="5"/>
        <v>66710456</v>
      </c>
      <c r="X28" s="100">
        <f t="shared" si="5"/>
        <v>76824907</v>
      </c>
      <c r="Y28" s="100">
        <f t="shared" si="5"/>
        <v>-10114451</v>
      </c>
      <c r="Z28" s="137">
        <f>+IF(X28&lt;&gt;0,+(Y28/X28)*100,0)</f>
        <v>-13.165588342332779</v>
      </c>
      <c r="AA28" s="153">
        <f>SUM(AA29:AA31)</f>
        <v>76824907</v>
      </c>
    </row>
    <row r="29" spans="1:27" ht="13.5">
      <c r="A29" s="138" t="s">
        <v>75</v>
      </c>
      <c r="B29" s="136"/>
      <c r="C29" s="155">
        <v>24247801</v>
      </c>
      <c r="D29" s="155"/>
      <c r="E29" s="156">
        <v>35468052</v>
      </c>
      <c r="F29" s="60">
        <v>35468052</v>
      </c>
      <c r="G29" s="60">
        <v>2377722</v>
      </c>
      <c r="H29" s="60">
        <v>2266585</v>
      </c>
      <c r="I29" s="60">
        <v>2661775</v>
      </c>
      <c r="J29" s="60">
        <v>7306082</v>
      </c>
      <c r="K29" s="60">
        <v>2895718</v>
      </c>
      <c r="L29" s="60">
        <v>3006788</v>
      </c>
      <c r="M29" s="60">
        <v>2723907</v>
      </c>
      <c r="N29" s="60">
        <v>8626413</v>
      </c>
      <c r="O29" s="60">
        <v>3272508</v>
      </c>
      <c r="P29" s="60">
        <v>2395925</v>
      </c>
      <c r="Q29" s="60">
        <v>2736918</v>
      </c>
      <c r="R29" s="60">
        <v>8405351</v>
      </c>
      <c r="S29" s="60">
        <v>3378321</v>
      </c>
      <c r="T29" s="60">
        <v>2788695</v>
      </c>
      <c r="U29" s="60">
        <v>3154087</v>
      </c>
      <c r="V29" s="60">
        <v>9321103</v>
      </c>
      <c r="W29" s="60">
        <v>33658949</v>
      </c>
      <c r="X29" s="60">
        <v>35468052</v>
      </c>
      <c r="Y29" s="60">
        <v>-1809103</v>
      </c>
      <c r="Z29" s="140">
        <v>-5.1</v>
      </c>
      <c r="AA29" s="155">
        <v>35468052</v>
      </c>
    </row>
    <row r="30" spans="1:27" ht="13.5">
      <c r="A30" s="138" t="s">
        <v>76</v>
      </c>
      <c r="B30" s="136"/>
      <c r="C30" s="157">
        <v>36516409</v>
      </c>
      <c r="D30" s="157"/>
      <c r="E30" s="158">
        <v>16057969</v>
      </c>
      <c r="F30" s="159">
        <v>16057969</v>
      </c>
      <c r="G30" s="159">
        <v>794077</v>
      </c>
      <c r="H30" s="159">
        <v>906478</v>
      </c>
      <c r="I30" s="159">
        <v>811753</v>
      </c>
      <c r="J30" s="159">
        <v>2512308</v>
      </c>
      <c r="K30" s="159">
        <v>1000835</v>
      </c>
      <c r="L30" s="159">
        <v>1007213</v>
      </c>
      <c r="M30" s="159">
        <v>1102507</v>
      </c>
      <c r="N30" s="159">
        <v>3110555</v>
      </c>
      <c r="O30" s="159">
        <v>1045029</v>
      </c>
      <c r="P30" s="159">
        <v>1463885</v>
      </c>
      <c r="Q30" s="159">
        <v>1001814</v>
      </c>
      <c r="R30" s="159">
        <v>3510728</v>
      </c>
      <c r="S30" s="159">
        <v>1401370</v>
      </c>
      <c r="T30" s="159">
        <v>1138117</v>
      </c>
      <c r="U30" s="159">
        <v>1595311</v>
      </c>
      <c r="V30" s="159">
        <v>4134798</v>
      </c>
      <c r="W30" s="159">
        <v>13268389</v>
      </c>
      <c r="X30" s="159">
        <v>16057969</v>
      </c>
      <c r="Y30" s="159">
        <v>-2789580</v>
      </c>
      <c r="Z30" s="141">
        <v>-17.37</v>
      </c>
      <c r="AA30" s="157">
        <v>16057969</v>
      </c>
    </row>
    <row r="31" spans="1:27" ht="13.5">
      <c r="A31" s="138" t="s">
        <v>77</v>
      </c>
      <c r="B31" s="136"/>
      <c r="C31" s="155">
        <v>19123426</v>
      </c>
      <c r="D31" s="155"/>
      <c r="E31" s="156">
        <v>25298886</v>
      </c>
      <c r="F31" s="60">
        <v>25298886</v>
      </c>
      <c r="G31" s="60">
        <v>2360285</v>
      </c>
      <c r="H31" s="60">
        <v>1955170</v>
      </c>
      <c r="I31" s="60">
        <v>1386038</v>
      </c>
      <c r="J31" s="60">
        <v>5701493</v>
      </c>
      <c r="K31" s="60">
        <v>1070922</v>
      </c>
      <c r="L31" s="60">
        <v>1921089</v>
      </c>
      <c r="M31" s="60">
        <v>1817760</v>
      </c>
      <c r="N31" s="60">
        <v>4809771</v>
      </c>
      <c r="O31" s="60">
        <v>1334711</v>
      </c>
      <c r="P31" s="60">
        <v>1230987</v>
      </c>
      <c r="Q31" s="60">
        <v>1468403</v>
      </c>
      <c r="R31" s="60">
        <v>4034101</v>
      </c>
      <c r="S31" s="60">
        <v>1745712</v>
      </c>
      <c r="T31" s="60">
        <v>1284763</v>
      </c>
      <c r="U31" s="60">
        <v>2207278</v>
      </c>
      <c r="V31" s="60">
        <v>5237753</v>
      </c>
      <c r="W31" s="60">
        <v>19783118</v>
      </c>
      <c r="X31" s="60">
        <v>25298886</v>
      </c>
      <c r="Y31" s="60">
        <v>-5515768</v>
      </c>
      <c r="Z31" s="140">
        <v>-21.8</v>
      </c>
      <c r="AA31" s="155">
        <v>25298886</v>
      </c>
    </row>
    <row r="32" spans="1:27" ht="13.5">
      <c r="A32" s="135" t="s">
        <v>78</v>
      </c>
      <c r="B32" s="136"/>
      <c r="C32" s="153">
        <f aca="true" t="shared" si="6" ref="C32:Y32">SUM(C33:C37)</f>
        <v>6639587</v>
      </c>
      <c r="D32" s="153">
        <f>SUM(D33:D37)</f>
        <v>0</v>
      </c>
      <c r="E32" s="154">
        <f t="shared" si="6"/>
        <v>11404322</v>
      </c>
      <c r="F32" s="100">
        <f t="shared" si="6"/>
        <v>11404322</v>
      </c>
      <c r="G32" s="100">
        <f t="shared" si="6"/>
        <v>503104</v>
      </c>
      <c r="H32" s="100">
        <f t="shared" si="6"/>
        <v>677616</v>
      </c>
      <c r="I32" s="100">
        <f t="shared" si="6"/>
        <v>807875</v>
      </c>
      <c r="J32" s="100">
        <f t="shared" si="6"/>
        <v>1988595</v>
      </c>
      <c r="K32" s="100">
        <f t="shared" si="6"/>
        <v>586021</v>
      </c>
      <c r="L32" s="100">
        <f t="shared" si="6"/>
        <v>608427</v>
      </c>
      <c r="M32" s="100">
        <f t="shared" si="6"/>
        <v>648828</v>
      </c>
      <c r="N32" s="100">
        <f t="shared" si="6"/>
        <v>1843276</v>
      </c>
      <c r="O32" s="100">
        <f t="shared" si="6"/>
        <v>541589</v>
      </c>
      <c r="P32" s="100">
        <f t="shared" si="6"/>
        <v>475458</v>
      </c>
      <c r="Q32" s="100">
        <f t="shared" si="6"/>
        <v>655505</v>
      </c>
      <c r="R32" s="100">
        <f t="shared" si="6"/>
        <v>1672552</v>
      </c>
      <c r="S32" s="100">
        <f t="shared" si="6"/>
        <v>536030</v>
      </c>
      <c r="T32" s="100">
        <f t="shared" si="6"/>
        <v>724345</v>
      </c>
      <c r="U32" s="100">
        <f t="shared" si="6"/>
        <v>760844</v>
      </c>
      <c r="V32" s="100">
        <f t="shared" si="6"/>
        <v>2021219</v>
      </c>
      <c r="W32" s="100">
        <f t="shared" si="6"/>
        <v>7525642</v>
      </c>
      <c r="X32" s="100">
        <f t="shared" si="6"/>
        <v>11404322</v>
      </c>
      <c r="Y32" s="100">
        <f t="shared" si="6"/>
        <v>-3878680</v>
      </c>
      <c r="Z32" s="137">
        <f>+IF(X32&lt;&gt;0,+(Y32/X32)*100,0)</f>
        <v>-34.0106145722648</v>
      </c>
      <c r="AA32" s="153">
        <f>SUM(AA33:AA37)</f>
        <v>11404322</v>
      </c>
    </row>
    <row r="33" spans="1:27" ht="13.5">
      <c r="A33" s="138" t="s">
        <v>79</v>
      </c>
      <c r="B33" s="136"/>
      <c r="C33" s="155">
        <v>578256</v>
      </c>
      <c r="D33" s="155"/>
      <c r="E33" s="156">
        <v>2226558</v>
      </c>
      <c r="F33" s="60">
        <v>2226558</v>
      </c>
      <c r="G33" s="60">
        <v>39738</v>
      </c>
      <c r="H33" s="60">
        <v>46327</v>
      </c>
      <c r="I33" s="60">
        <v>69476</v>
      </c>
      <c r="J33" s="60">
        <v>155541</v>
      </c>
      <c r="K33" s="60">
        <v>44353</v>
      </c>
      <c r="L33" s="60">
        <v>42196</v>
      </c>
      <c r="M33" s="60">
        <v>42584</v>
      </c>
      <c r="N33" s="60">
        <v>129133</v>
      </c>
      <c r="O33" s="60">
        <v>77363</v>
      </c>
      <c r="P33" s="60">
        <v>44492</v>
      </c>
      <c r="Q33" s="60">
        <v>51344</v>
      </c>
      <c r="R33" s="60">
        <v>173199</v>
      </c>
      <c r="S33" s="60">
        <v>45180</v>
      </c>
      <c r="T33" s="60">
        <v>49492</v>
      </c>
      <c r="U33" s="60">
        <v>123415</v>
      </c>
      <c r="V33" s="60">
        <v>218087</v>
      </c>
      <c r="W33" s="60">
        <v>675960</v>
      </c>
      <c r="X33" s="60">
        <v>2226558</v>
      </c>
      <c r="Y33" s="60">
        <v>-1550598</v>
      </c>
      <c r="Z33" s="140">
        <v>-69.64</v>
      </c>
      <c r="AA33" s="155">
        <v>2226558</v>
      </c>
    </row>
    <row r="34" spans="1:27" ht="13.5">
      <c r="A34" s="138" t="s">
        <v>80</v>
      </c>
      <c r="B34" s="136"/>
      <c r="C34" s="155">
        <v>4736054</v>
      </c>
      <c r="D34" s="155"/>
      <c r="E34" s="156">
        <v>7427659</v>
      </c>
      <c r="F34" s="60">
        <v>7427659</v>
      </c>
      <c r="G34" s="60">
        <v>383225</v>
      </c>
      <c r="H34" s="60">
        <v>525076</v>
      </c>
      <c r="I34" s="60">
        <v>636451</v>
      </c>
      <c r="J34" s="60">
        <v>1544752</v>
      </c>
      <c r="K34" s="60">
        <v>421380</v>
      </c>
      <c r="L34" s="60">
        <v>365879</v>
      </c>
      <c r="M34" s="60">
        <v>505339</v>
      </c>
      <c r="N34" s="60">
        <v>1292598</v>
      </c>
      <c r="O34" s="60">
        <v>361517</v>
      </c>
      <c r="P34" s="60">
        <v>335366</v>
      </c>
      <c r="Q34" s="60">
        <v>422486</v>
      </c>
      <c r="R34" s="60">
        <v>1119369</v>
      </c>
      <c r="S34" s="60">
        <v>400570</v>
      </c>
      <c r="T34" s="60">
        <v>470916</v>
      </c>
      <c r="U34" s="60">
        <v>577531</v>
      </c>
      <c r="V34" s="60">
        <v>1449017</v>
      </c>
      <c r="W34" s="60">
        <v>5405736</v>
      </c>
      <c r="X34" s="60">
        <v>7427659</v>
      </c>
      <c r="Y34" s="60">
        <v>-2021923</v>
      </c>
      <c r="Z34" s="140">
        <v>-27.22</v>
      </c>
      <c r="AA34" s="155">
        <v>7427659</v>
      </c>
    </row>
    <row r="35" spans="1:27" ht="13.5">
      <c r="A35" s="138" t="s">
        <v>81</v>
      </c>
      <c r="B35" s="136"/>
      <c r="C35" s="155">
        <v>919380</v>
      </c>
      <c r="D35" s="155"/>
      <c r="E35" s="156">
        <v>1291497</v>
      </c>
      <c r="F35" s="60">
        <v>1291497</v>
      </c>
      <c r="G35" s="60">
        <v>45894</v>
      </c>
      <c r="H35" s="60">
        <v>66543</v>
      </c>
      <c r="I35" s="60">
        <v>65626</v>
      </c>
      <c r="J35" s="60">
        <v>178063</v>
      </c>
      <c r="K35" s="60">
        <v>81060</v>
      </c>
      <c r="L35" s="60">
        <v>164370</v>
      </c>
      <c r="M35" s="60">
        <v>62865</v>
      </c>
      <c r="N35" s="60">
        <v>308295</v>
      </c>
      <c r="O35" s="60">
        <v>65920</v>
      </c>
      <c r="P35" s="60">
        <v>59226</v>
      </c>
      <c r="Q35" s="60">
        <v>118908</v>
      </c>
      <c r="R35" s="60">
        <v>244054</v>
      </c>
      <c r="S35" s="60">
        <v>51281</v>
      </c>
      <c r="T35" s="60">
        <v>165870</v>
      </c>
      <c r="U35" s="60">
        <v>21861</v>
      </c>
      <c r="V35" s="60">
        <v>239012</v>
      </c>
      <c r="W35" s="60">
        <v>969424</v>
      </c>
      <c r="X35" s="60">
        <v>1291497</v>
      </c>
      <c r="Y35" s="60">
        <v>-322073</v>
      </c>
      <c r="Z35" s="140">
        <v>-24.94</v>
      </c>
      <c r="AA35" s="155">
        <v>1291497</v>
      </c>
    </row>
    <row r="36" spans="1:27" ht="13.5">
      <c r="A36" s="138" t="s">
        <v>82</v>
      </c>
      <c r="B36" s="136"/>
      <c r="C36" s="155">
        <v>405897</v>
      </c>
      <c r="D36" s="155"/>
      <c r="E36" s="156">
        <v>458608</v>
      </c>
      <c r="F36" s="60">
        <v>458608</v>
      </c>
      <c r="G36" s="60">
        <v>34247</v>
      </c>
      <c r="H36" s="60">
        <v>39670</v>
      </c>
      <c r="I36" s="60">
        <v>36322</v>
      </c>
      <c r="J36" s="60">
        <v>110239</v>
      </c>
      <c r="K36" s="60">
        <v>39228</v>
      </c>
      <c r="L36" s="60">
        <v>35982</v>
      </c>
      <c r="M36" s="60">
        <v>38040</v>
      </c>
      <c r="N36" s="60">
        <v>113250</v>
      </c>
      <c r="O36" s="60">
        <v>36789</v>
      </c>
      <c r="P36" s="60">
        <v>36374</v>
      </c>
      <c r="Q36" s="60">
        <v>62767</v>
      </c>
      <c r="R36" s="60">
        <v>135930</v>
      </c>
      <c r="S36" s="60">
        <v>38999</v>
      </c>
      <c r="T36" s="60">
        <v>38067</v>
      </c>
      <c r="U36" s="60">
        <v>38037</v>
      </c>
      <c r="V36" s="60">
        <v>115103</v>
      </c>
      <c r="W36" s="60">
        <v>474522</v>
      </c>
      <c r="X36" s="60">
        <v>458608</v>
      </c>
      <c r="Y36" s="60">
        <v>15914</v>
      </c>
      <c r="Z36" s="140">
        <v>3.47</v>
      </c>
      <c r="AA36" s="155">
        <v>458608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17059505</v>
      </c>
      <c r="D38" s="153">
        <f>SUM(D39:D41)</f>
        <v>0</v>
      </c>
      <c r="E38" s="154">
        <f t="shared" si="7"/>
        <v>31026960</v>
      </c>
      <c r="F38" s="100">
        <f t="shared" si="7"/>
        <v>31026960</v>
      </c>
      <c r="G38" s="100">
        <f t="shared" si="7"/>
        <v>1051655</v>
      </c>
      <c r="H38" s="100">
        <f t="shared" si="7"/>
        <v>1570277</v>
      </c>
      <c r="I38" s="100">
        <f t="shared" si="7"/>
        <v>1748531</v>
      </c>
      <c r="J38" s="100">
        <f t="shared" si="7"/>
        <v>4370463</v>
      </c>
      <c r="K38" s="100">
        <f t="shared" si="7"/>
        <v>1508668</v>
      </c>
      <c r="L38" s="100">
        <f t="shared" si="7"/>
        <v>1557221</v>
      </c>
      <c r="M38" s="100">
        <f t="shared" si="7"/>
        <v>1836438</v>
      </c>
      <c r="N38" s="100">
        <f t="shared" si="7"/>
        <v>4902327</v>
      </c>
      <c r="O38" s="100">
        <f t="shared" si="7"/>
        <v>1445598</v>
      </c>
      <c r="P38" s="100">
        <f t="shared" si="7"/>
        <v>1665466</v>
      </c>
      <c r="Q38" s="100">
        <f t="shared" si="7"/>
        <v>2028059</v>
      </c>
      <c r="R38" s="100">
        <f t="shared" si="7"/>
        <v>5139123</v>
      </c>
      <c r="S38" s="100">
        <f t="shared" si="7"/>
        <v>1676759</v>
      </c>
      <c r="T38" s="100">
        <f t="shared" si="7"/>
        <v>1879947</v>
      </c>
      <c r="U38" s="100">
        <f t="shared" si="7"/>
        <v>2203092</v>
      </c>
      <c r="V38" s="100">
        <f t="shared" si="7"/>
        <v>5759798</v>
      </c>
      <c r="W38" s="100">
        <f t="shared" si="7"/>
        <v>20171711</v>
      </c>
      <c r="X38" s="100">
        <f t="shared" si="7"/>
        <v>31026960</v>
      </c>
      <c r="Y38" s="100">
        <f t="shared" si="7"/>
        <v>-10855249</v>
      </c>
      <c r="Z38" s="137">
        <f>+IF(X38&lt;&gt;0,+(Y38/X38)*100,0)</f>
        <v>-34.986505284436504</v>
      </c>
      <c r="AA38" s="153">
        <f>SUM(AA39:AA41)</f>
        <v>31026960</v>
      </c>
    </row>
    <row r="39" spans="1:27" ht="13.5">
      <c r="A39" s="138" t="s">
        <v>85</v>
      </c>
      <c r="B39" s="136"/>
      <c r="C39" s="155">
        <v>4728751</v>
      </c>
      <c r="D39" s="155"/>
      <c r="E39" s="156">
        <v>11012257</v>
      </c>
      <c r="F39" s="60">
        <v>11012257</v>
      </c>
      <c r="G39" s="60">
        <v>359851</v>
      </c>
      <c r="H39" s="60">
        <v>345342</v>
      </c>
      <c r="I39" s="60">
        <v>384279</v>
      </c>
      <c r="J39" s="60">
        <v>1089472</v>
      </c>
      <c r="K39" s="60">
        <v>392605</v>
      </c>
      <c r="L39" s="60">
        <v>356769</v>
      </c>
      <c r="M39" s="60">
        <v>431685</v>
      </c>
      <c r="N39" s="60">
        <v>1181059</v>
      </c>
      <c r="O39" s="60">
        <v>334759</v>
      </c>
      <c r="P39" s="60">
        <v>365869</v>
      </c>
      <c r="Q39" s="60">
        <v>345549</v>
      </c>
      <c r="R39" s="60">
        <v>1046177</v>
      </c>
      <c r="S39" s="60">
        <v>349679</v>
      </c>
      <c r="T39" s="60">
        <v>377254</v>
      </c>
      <c r="U39" s="60">
        <v>633253</v>
      </c>
      <c r="V39" s="60">
        <v>1360186</v>
      </c>
      <c r="W39" s="60">
        <v>4676894</v>
      </c>
      <c r="X39" s="60">
        <v>11012257</v>
      </c>
      <c r="Y39" s="60">
        <v>-6335363</v>
      </c>
      <c r="Z39" s="140">
        <v>-57.53</v>
      </c>
      <c r="AA39" s="155">
        <v>11012257</v>
      </c>
    </row>
    <row r="40" spans="1:27" ht="13.5">
      <c r="A40" s="138" t="s">
        <v>86</v>
      </c>
      <c r="B40" s="136"/>
      <c r="C40" s="155">
        <v>12330754</v>
      </c>
      <c r="D40" s="155"/>
      <c r="E40" s="156">
        <v>20014703</v>
      </c>
      <c r="F40" s="60">
        <v>20014703</v>
      </c>
      <c r="G40" s="60">
        <v>691804</v>
      </c>
      <c r="H40" s="60">
        <v>1224935</v>
      </c>
      <c r="I40" s="60">
        <v>1364252</v>
      </c>
      <c r="J40" s="60">
        <v>3280991</v>
      </c>
      <c r="K40" s="60">
        <v>1116063</v>
      </c>
      <c r="L40" s="60">
        <v>1200452</v>
      </c>
      <c r="M40" s="60">
        <v>1404753</v>
      </c>
      <c r="N40" s="60">
        <v>3721268</v>
      </c>
      <c r="O40" s="60">
        <v>1110839</v>
      </c>
      <c r="P40" s="60">
        <v>1299597</v>
      </c>
      <c r="Q40" s="60">
        <v>1682510</v>
      </c>
      <c r="R40" s="60">
        <v>4092946</v>
      </c>
      <c r="S40" s="60">
        <v>1327080</v>
      </c>
      <c r="T40" s="60">
        <v>1502693</v>
      </c>
      <c r="U40" s="60">
        <v>1569839</v>
      </c>
      <c r="V40" s="60">
        <v>4399612</v>
      </c>
      <c r="W40" s="60">
        <v>15494817</v>
      </c>
      <c r="X40" s="60">
        <v>20014703</v>
      </c>
      <c r="Y40" s="60">
        <v>-4519886</v>
      </c>
      <c r="Z40" s="140">
        <v>-22.58</v>
      </c>
      <c r="AA40" s="155">
        <v>20014703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19182087</v>
      </c>
      <c r="D42" s="153">
        <f>SUM(D43:D46)</f>
        <v>0</v>
      </c>
      <c r="E42" s="154">
        <f t="shared" si="8"/>
        <v>19644000</v>
      </c>
      <c r="F42" s="100">
        <f t="shared" si="8"/>
        <v>19644000</v>
      </c>
      <c r="G42" s="100">
        <f t="shared" si="8"/>
        <v>1939709</v>
      </c>
      <c r="H42" s="100">
        <f t="shared" si="8"/>
        <v>2311150</v>
      </c>
      <c r="I42" s="100">
        <f t="shared" si="8"/>
        <v>1730418</v>
      </c>
      <c r="J42" s="100">
        <f t="shared" si="8"/>
        <v>5981277</v>
      </c>
      <c r="K42" s="100">
        <f t="shared" si="8"/>
        <v>1450960</v>
      </c>
      <c r="L42" s="100">
        <f t="shared" si="8"/>
        <v>1044140</v>
      </c>
      <c r="M42" s="100">
        <f t="shared" si="8"/>
        <v>1530297</v>
      </c>
      <c r="N42" s="100">
        <f t="shared" si="8"/>
        <v>4025397</v>
      </c>
      <c r="O42" s="100">
        <f t="shared" si="8"/>
        <v>1611842</v>
      </c>
      <c r="P42" s="100">
        <f t="shared" si="8"/>
        <v>1365062</v>
      </c>
      <c r="Q42" s="100">
        <f t="shared" si="8"/>
        <v>1374334</v>
      </c>
      <c r="R42" s="100">
        <f t="shared" si="8"/>
        <v>4351238</v>
      </c>
      <c r="S42" s="100">
        <f t="shared" si="8"/>
        <v>1363635</v>
      </c>
      <c r="T42" s="100">
        <f t="shared" si="8"/>
        <v>1528931</v>
      </c>
      <c r="U42" s="100">
        <f t="shared" si="8"/>
        <v>1589167</v>
      </c>
      <c r="V42" s="100">
        <f t="shared" si="8"/>
        <v>4481733</v>
      </c>
      <c r="W42" s="100">
        <f t="shared" si="8"/>
        <v>18839645</v>
      </c>
      <c r="X42" s="100">
        <f t="shared" si="8"/>
        <v>19644000</v>
      </c>
      <c r="Y42" s="100">
        <f t="shared" si="8"/>
        <v>-804355</v>
      </c>
      <c r="Z42" s="137">
        <f>+IF(X42&lt;&gt;0,+(Y42/X42)*100,0)</f>
        <v>-4.094659947057626</v>
      </c>
      <c r="AA42" s="153">
        <f>SUM(AA43:AA46)</f>
        <v>19644000</v>
      </c>
    </row>
    <row r="43" spans="1:27" ht="13.5">
      <c r="A43" s="138" t="s">
        <v>89</v>
      </c>
      <c r="B43" s="136"/>
      <c r="C43" s="155">
        <v>14780932</v>
      </c>
      <c r="D43" s="155"/>
      <c r="E43" s="156">
        <v>15112249</v>
      </c>
      <c r="F43" s="60">
        <v>15112249</v>
      </c>
      <c r="G43" s="60">
        <v>1676047</v>
      </c>
      <c r="H43" s="60">
        <v>1802641</v>
      </c>
      <c r="I43" s="60">
        <v>1308195</v>
      </c>
      <c r="J43" s="60">
        <v>4786883</v>
      </c>
      <c r="K43" s="60">
        <v>983638</v>
      </c>
      <c r="L43" s="60">
        <v>726330</v>
      </c>
      <c r="M43" s="60">
        <v>1001347</v>
      </c>
      <c r="N43" s="60">
        <v>2711315</v>
      </c>
      <c r="O43" s="60">
        <v>1170078</v>
      </c>
      <c r="P43" s="60">
        <v>973021</v>
      </c>
      <c r="Q43" s="60">
        <v>990161</v>
      </c>
      <c r="R43" s="60">
        <v>3133260</v>
      </c>
      <c r="S43" s="60">
        <v>953907</v>
      </c>
      <c r="T43" s="60">
        <v>1194587</v>
      </c>
      <c r="U43" s="60">
        <v>1351517</v>
      </c>
      <c r="V43" s="60">
        <v>3500011</v>
      </c>
      <c r="W43" s="60">
        <v>14131469</v>
      </c>
      <c r="X43" s="60">
        <v>15112249</v>
      </c>
      <c r="Y43" s="60">
        <v>-980780</v>
      </c>
      <c r="Z43" s="140">
        <v>-6.49</v>
      </c>
      <c r="AA43" s="155">
        <v>15112249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>
        <v>-94880</v>
      </c>
      <c r="M44" s="60"/>
      <c r="N44" s="60">
        <v>-94880</v>
      </c>
      <c r="O44" s="60"/>
      <c r="P44" s="60"/>
      <c r="Q44" s="60"/>
      <c r="R44" s="60"/>
      <c r="S44" s="60"/>
      <c r="T44" s="60"/>
      <c r="U44" s="60"/>
      <c r="V44" s="60"/>
      <c r="W44" s="60">
        <v>-94880</v>
      </c>
      <c r="X44" s="60"/>
      <c r="Y44" s="60">
        <v>-94880</v>
      </c>
      <c r="Z44" s="140">
        <v>0</v>
      </c>
      <c r="AA44" s="155"/>
    </row>
    <row r="45" spans="1:27" ht="13.5">
      <c r="A45" s="138" t="s">
        <v>91</v>
      </c>
      <c r="B45" s="136"/>
      <c r="C45" s="157">
        <v>414641</v>
      </c>
      <c r="D45" s="157"/>
      <c r="E45" s="158">
        <v>704578</v>
      </c>
      <c r="F45" s="159">
        <v>704578</v>
      </c>
      <c r="G45" s="159">
        <v>32273</v>
      </c>
      <c r="H45" s="159">
        <v>35840</v>
      </c>
      <c r="I45" s="159">
        <v>34189</v>
      </c>
      <c r="J45" s="159">
        <v>102302</v>
      </c>
      <c r="K45" s="159">
        <v>34916</v>
      </c>
      <c r="L45" s="159">
        <v>31312</v>
      </c>
      <c r="M45" s="159">
        <v>35931</v>
      </c>
      <c r="N45" s="159">
        <v>102159</v>
      </c>
      <c r="O45" s="159">
        <v>45058</v>
      </c>
      <c r="P45" s="159">
        <v>36405</v>
      </c>
      <c r="Q45" s="159">
        <v>34016</v>
      </c>
      <c r="R45" s="159">
        <v>115479</v>
      </c>
      <c r="S45" s="159">
        <v>38570</v>
      </c>
      <c r="T45" s="159">
        <v>44674</v>
      </c>
      <c r="U45" s="159">
        <v>43528</v>
      </c>
      <c r="V45" s="159">
        <v>126772</v>
      </c>
      <c r="W45" s="159">
        <v>446712</v>
      </c>
      <c r="X45" s="159">
        <v>704578</v>
      </c>
      <c r="Y45" s="159">
        <v>-257866</v>
      </c>
      <c r="Z45" s="141">
        <v>-36.6</v>
      </c>
      <c r="AA45" s="157">
        <v>704578</v>
      </c>
    </row>
    <row r="46" spans="1:27" ht="13.5">
      <c r="A46" s="138" t="s">
        <v>92</v>
      </c>
      <c r="B46" s="136"/>
      <c r="C46" s="155">
        <v>3986514</v>
      </c>
      <c r="D46" s="155"/>
      <c r="E46" s="156">
        <v>3827173</v>
      </c>
      <c r="F46" s="60">
        <v>3827173</v>
      </c>
      <c r="G46" s="60">
        <v>231389</v>
      </c>
      <c r="H46" s="60">
        <v>472669</v>
      </c>
      <c r="I46" s="60">
        <v>388034</v>
      </c>
      <c r="J46" s="60">
        <v>1092092</v>
      </c>
      <c r="K46" s="60">
        <v>432406</v>
      </c>
      <c r="L46" s="60">
        <v>381378</v>
      </c>
      <c r="M46" s="60">
        <v>493019</v>
      </c>
      <c r="N46" s="60">
        <v>1306803</v>
      </c>
      <c r="O46" s="60">
        <v>396706</v>
      </c>
      <c r="P46" s="60">
        <v>355636</v>
      </c>
      <c r="Q46" s="60">
        <v>350157</v>
      </c>
      <c r="R46" s="60">
        <v>1102499</v>
      </c>
      <c r="S46" s="60">
        <v>371158</v>
      </c>
      <c r="T46" s="60">
        <v>289670</v>
      </c>
      <c r="U46" s="60">
        <v>194122</v>
      </c>
      <c r="V46" s="60">
        <v>854950</v>
      </c>
      <c r="W46" s="60">
        <v>4356344</v>
      </c>
      <c r="X46" s="60">
        <v>3827173</v>
      </c>
      <c r="Y46" s="60">
        <v>529171</v>
      </c>
      <c r="Z46" s="140">
        <v>13.83</v>
      </c>
      <c r="AA46" s="155">
        <v>3827173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122768815</v>
      </c>
      <c r="D48" s="168">
        <f>+D28+D32+D38+D42+D47</f>
        <v>0</v>
      </c>
      <c r="E48" s="169">
        <f t="shared" si="9"/>
        <v>138900189</v>
      </c>
      <c r="F48" s="73">
        <f t="shared" si="9"/>
        <v>138900189</v>
      </c>
      <c r="G48" s="73">
        <f t="shared" si="9"/>
        <v>9026552</v>
      </c>
      <c r="H48" s="73">
        <f t="shared" si="9"/>
        <v>9687276</v>
      </c>
      <c r="I48" s="73">
        <f t="shared" si="9"/>
        <v>9146390</v>
      </c>
      <c r="J48" s="73">
        <f t="shared" si="9"/>
        <v>27860218</v>
      </c>
      <c r="K48" s="73">
        <f t="shared" si="9"/>
        <v>8513124</v>
      </c>
      <c r="L48" s="73">
        <f t="shared" si="9"/>
        <v>9144878</v>
      </c>
      <c r="M48" s="73">
        <f t="shared" si="9"/>
        <v>9659737</v>
      </c>
      <c r="N48" s="73">
        <f t="shared" si="9"/>
        <v>27317739</v>
      </c>
      <c r="O48" s="73">
        <f t="shared" si="9"/>
        <v>9251277</v>
      </c>
      <c r="P48" s="73">
        <f t="shared" si="9"/>
        <v>8596783</v>
      </c>
      <c r="Q48" s="73">
        <f t="shared" si="9"/>
        <v>9265033</v>
      </c>
      <c r="R48" s="73">
        <f t="shared" si="9"/>
        <v>27113093</v>
      </c>
      <c r="S48" s="73">
        <f t="shared" si="9"/>
        <v>10101827</v>
      </c>
      <c r="T48" s="73">
        <f t="shared" si="9"/>
        <v>9344798</v>
      </c>
      <c r="U48" s="73">
        <f t="shared" si="9"/>
        <v>11509779</v>
      </c>
      <c r="V48" s="73">
        <f t="shared" si="9"/>
        <v>30956404</v>
      </c>
      <c r="W48" s="73">
        <f t="shared" si="9"/>
        <v>113247454</v>
      </c>
      <c r="X48" s="73">
        <f t="shared" si="9"/>
        <v>138900189</v>
      </c>
      <c r="Y48" s="73">
        <f t="shared" si="9"/>
        <v>-25652735</v>
      </c>
      <c r="Z48" s="170">
        <f>+IF(X48&lt;&gt;0,+(Y48/X48)*100,0)</f>
        <v>-18.4684665907834</v>
      </c>
      <c r="AA48" s="168">
        <f>+AA28+AA32+AA38+AA42+AA47</f>
        <v>138900189</v>
      </c>
    </row>
    <row r="49" spans="1:27" ht="13.5">
      <c r="A49" s="148" t="s">
        <v>49</v>
      </c>
      <c r="B49" s="149"/>
      <c r="C49" s="171">
        <f aca="true" t="shared" si="10" ref="C49:Y49">+C25-C48</f>
        <v>67086857</v>
      </c>
      <c r="D49" s="171">
        <f>+D25-D48</f>
        <v>0</v>
      </c>
      <c r="E49" s="172">
        <f t="shared" si="10"/>
        <v>99992398</v>
      </c>
      <c r="F49" s="173">
        <f t="shared" si="10"/>
        <v>99992398</v>
      </c>
      <c r="G49" s="173">
        <f t="shared" si="10"/>
        <v>67694100</v>
      </c>
      <c r="H49" s="173">
        <f t="shared" si="10"/>
        <v>-6421415</v>
      </c>
      <c r="I49" s="173">
        <f t="shared" si="10"/>
        <v>-6709302</v>
      </c>
      <c r="J49" s="173">
        <f t="shared" si="10"/>
        <v>54563383</v>
      </c>
      <c r="K49" s="173">
        <f t="shared" si="10"/>
        <v>-5008261</v>
      </c>
      <c r="L49" s="173">
        <f t="shared" si="10"/>
        <v>53778635</v>
      </c>
      <c r="M49" s="173">
        <f t="shared" si="10"/>
        <v>-6474751</v>
      </c>
      <c r="N49" s="173">
        <f t="shared" si="10"/>
        <v>42295623</v>
      </c>
      <c r="O49" s="173">
        <f t="shared" si="10"/>
        <v>-6402831</v>
      </c>
      <c r="P49" s="173">
        <f t="shared" si="10"/>
        <v>-6332286</v>
      </c>
      <c r="Q49" s="173">
        <f t="shared" si="10"/>
        <v>33078389</v>
      </c>
      <c r="R49" s="173">
        <f t="shared" si="10"/>
        <v>20343272</v>
      </c>
      <c r="S49" s="173">
        <f t="shared" si="10"/>
        <v>-7493949</v>
      </c>
      <c r="T49" s="173">
        <f t="shared" si="10"/>
        <v>-6036151</v>
      </c>
      <c r="U49" s="173">
        <f t="shared" si="10"/>
        <v>-6193381</v>
      </c>
      <c r="V49" s="173">
        <f t="shared" si="10"/>
        <v>-19723481</v>
      </c>
      <c r="W49" s="173">
        <f t="shared" si="10"/>
        <v>97478797</v>
      </c>
      <c r="X49" s="173">
        <f>IF(F25=F48,0,X25-X48)</f>
        <v>99992398</v>
      </c>
      <c r="Y49" s="173">
        <f t="shared" si="10"/>
        <v>-2513601</v>
      </c>
      <c r="Z49" s="174">
        <f>+IF(X49&lt;&gt;0,+(Y49/X49)*100,0)</f>
        <v>-2.513792098475326</v>
      </c>
      <c r="AA49" s="171">
        <f>+AA25-AA48</f>
        <v>99992398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6920579</v>
      </c>
      <c r="D5" s="155"/>
      <c r="E5" s="156">
        <v>7507980</v>
      </c>
      <c r="F5" s="60">
        <v>7507980</v>
      </c>
      <c r="G5" s="60">
        <v>466054</v>
      </c>
      <c r="H5" s="60">
        <v>463845</v>
      </c>
      <c r="I5" s="60">
        <v>459678</v>
      </c>
      <c r="J5" s="60">
        <v>1389577</v>
      </c>
      <c r="K5" s="60">
        <v>660474</v>
      </c>
      <c r="L5" s="60">
        <v>457137</v>
      </c>
      <c r="M5" s="60">
        <v>604175</v>
      </c>
      <c r="N5" s="60">
        <v>1721786</v>
      </c>
      <c r="O5" s="60">
        <v>529695</v>
      </c>
      <c r="P5" s="60">
        <v>593375</v>
      </c>
      <c r="Q5" s="60">
        <v>533796</v>
      </c>
      <c r="R5" s="60">
        <v>1656866</v>
      </c>
      <c r="S5" s="60">
        <v>523527</v>
      </c>
      <c r="T5" s="60">
        <v>515949</v>
      </c>
      <c r="U5" s="60">
        <v>537093</v>
      </c>
      <c r="V5" s="60">
        <v>1576569</v>
      </c>
      <c r="W5" s="60">
        <v>6344798</v>
      </c>
      <c r="X5" s="60">
        <v>7507980</v>
      </c>
      <c r="Y5" s="60">
        <v>-1163182</v>
      </c>
      <c r="Z5" s="140">
        <v>-15.49</v>
      </c>
      <c r="AA5" s="155">
        <v>7507980</v>
      </c>
    </row>
    <row r="6" spans="1:27" ht="13.5">
      <c r="A6" s="181" t="s">
        <v>102</v>
      </c>
      <c r="B6" s="182"/>
      <c r="C6" s="155">
        <v>0</v>
      </c>
      <c r="D6" s="155"/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8436130</v>
      </c>
      <c r="D7" s="155"/>
      <c r="E7" s="156">
        <v>10738234</v>
      </c>
      <c r="F7" s="60">
        <v>10738234</v>
      </c>
      <c r="G7" s="60">
        <v>2100031</v>
      </c>
      <c r="H7" s="60">
        <v>1472449</v>
      </c>
      <c r="I7" s="60">
        <v>-166917</v>
      </c>
      <c r="J7" s="60">
        <v>3405563</v>
      </c>
      <c r="K7" s="60">
        <v>943292</v>
      </c>
      <c r="L7" s="60">
        <v>1972580</v>
      </c>
      <c r="M7" s="60">
        <v>1095403</v>
      </c>
      <c r="N7" s="60">
        <v>4011275</v>
      </c>
      <c r="O7" s="60">
        <v>602556</v>
      </c>
      <c r="P7" s="60">
        <v>168918</v>
      </c>
      <c r="Q7" s="60">
        <v>750356</v>
      </c>
      <c r="R7" s="60">
        <v>1521830</v>
      </c>
      <c r="S7" s="60">
        <v>407053</v>
      </c>
      <c r="T7" s="60">
        <v>1215001</v>
      </c>
      <c r="U7" s="60">
        <v>655340</v>
      </c>
      <c r="V7" s="60">
        <v>2277394</v>
      </c>
      <c r="W7" s="60">
        <v>11216062</v>
      </c>
      <c r="X7" s="60">
        <v>10738234</v>
      </c>
      <c r="Y7" s="60">
        <v>477828</v>
      </c>
      <c r="Z7" s="140">
        <v>4.45</v>
      </c>
      <c r="AA7" s="155">
        <v>10738234</v>
      </c>
    </row>
    <row r="8" spans="1:27" ht="13.5">
      <c r="A8" s="183" t="s">
        <v>104</v>
      </c>
      <c r="B8" s="182"/>
      <c r="C8" s="155">
        <v>0</v>
      </c>
      <c r="D8" s="155"/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/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2902195</v>
      </c>
      <c r="D10" s="155"/>
      <c r="E10" s="156">
        <v>2888890</v>
      </c>
      <c r="F10" s="54">
        <v>2888890</v>
      </c>
      <c r="G10" s="54">
        <v>247425</v>
      </c>
      <c r="H10" s="54">
        <v>431679</v>
      </c>
      <c r="I10" s="54">
        <v>308275</v>
      </c>
      <c r="J10" s="54">
        <v>987379</v>
      </c>
      <c r="K10" s="54">
        <v>101174</v>
      </c>
      <c r="L10" s="54">
        <v>307504</v>
      </c>
      <c r="M10" s="54">
        <v>251782</v>
      </c>
      <c r="N10" s="54">
        <v>660460</v>
      </c>
      <c r="O10" s="54">
        <v>298934</v>
      </c>
      <c r="P10" s="54">
        <v>286419</v>
      </c>
      <c r="Q10" s="54">
        <v>243624</v>
      </c>
      <c r="R10" s="54">
        <v>828977</v>
      </c>
      <c r="S10" s="54">
        <v>280324</v>
      </c>
      <c r="T10" s="54">
        <v>289973</v>
      </c>
      <c r="U10" s="54">
        <v>291511</v>
      </c>
      <c r="V10" s="54">
        <v>861808</v>
      </c>
      <c r="W10" s="54">
        <v>3338624</v>
      </c>
      <c r="X10" s="54">
        <v>2888890</v>
      </c>
      <c r="Y10" s="54">
        <v>449734</v>
      </c>
      <c r="Z10" s="184">
        <v>15.57</v>
      </c>
      <c r="AA10" s="130">
        <v>2888890</v>
      </c>
    </row>
    <row r="11" spans="1:27" ht="13.5">
      <c r="A11" s="183" t="s">
        <v>107</v>
      </c>
      <c r="B11" s="185"/>
      <c r="C11" s="155">
        <v>0</v>
      </c>
      <c r="D11" s="155"/>
      <c r="E11" s="156">
        <v>0</v>
      </c>
      <c r="F11" s="60">
        <v>0</v>
      </c>
      <c r="G11" s="60">
        <v>-2308225</v>
      </c>
      <c r="H11" s="60">
        <v>0</v>
      </c>
      <c r="I11" s="60">
        <v>0</v>
      </c>
      <c r="J11" s="60">
        <v>-2308225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-2308225</v>
      </c>
      <c r="X11" s="60">
        <v>0</v>
      </c>
      <c r="Y11" s="60">
        <v>-2308225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51210</v>
      </c>
      <c r="D12" s="155"/>
      <c r="E12" s="156">
        <v>198644</v>
      </c>
      <c r="F12" s="60">
        <v>198644</v>
      </c>
      <c r="G12" s="60">
        <v>4912</v>
      </c>
      <c r="H12" s="60">
        <v>3808</v>
      </c>
      <c r="I12" s="60">
        <v>15377</v>
      </c>
      <c r="J12" s="60">
        <v>24097</v>
      </c>
      <c r="K12" s="60">
        <v>9113</v>
      </c>
      <c r="L12" s="60">
        <v>9037</v>
      </c>
      <c r="M12" s="60">
        <v>4174</v>
      </c>
      <c r="N12" s="60">
        <v>22324</v>
      </c>
      <c r="O12" s="60">
        <v>5362</v>
      </c>
      <c r="P12" s="60">
        <v>7134</v>
      </c>
      <c r="Q12" s="60">
        <v>6889</v>
      </c>
      <c r="R12" s="60">
        <v>19385</v>
      </c>
      <c r="S12" s="60">
        <v>6020</v>
      </c>
      <c r="T12" s="60">
        <v>9261</v>
      </c>
      <c r="U12" s="60">
        <v>9071</v>
      </c>
      <c r="V12" s="60">
        <v>24352</v>
      </c>
      <c r="W12" s="60">
        <v>90158</v>
      </c>
      <c r="X12" s="60">
        <v>198644</v>
      </c>
      <c r="Y12" s="60">
        <v>-108486</v>
      </c>
      <c r="Z12" s="140">
        <v>-54.61</v>
      </c>
      <c r="AA12" s="155">
        <v>198644</v>
      </c>
    </row>
    <row r="13" spans="1:27" ht="13.5">
      <c r="A13" s="181" t="s">
        <v>109</v>
      </c>
      <c r="B13" s="185"/>
      <c r="C13" s="155">
        <v>2516858</v>
      </c>
      <c r="D13" s="155"/>
      <c r="E13" s="156">
        <v>803904</v>
      </c>
      <c r="F13" s="60">
        <v>803904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803904</v>
      </c>
      <c r="Y13" s="60">
        <v>-803904</v>
      </c>
      <c r="Z13" s="140">
        <v>-100</v>
      </c>
      <c r="AA13" s="155">
        <v>803904</v>
      </c>
    </row>
    <row r="14" spans="1:27" ht="13.5">
      <c r="A14" s="181" t="s">
        <v>110</v>
      </c>
      <c r="B14" s="185"/>
      <c r="C14" s="155">
        <v>6339040</v>
      </c>
      <c r="D14" s="155"/>
      <c r="E14" s="156">
        <v>3027403</v>
      </c>
      <c r="F14" s="60">
        <v>3027403</v>
      </c>
      <c r="G14" s="60">
        <v>572856</v>
      </c>
      <c r="H14" s="60">
        <v>569150</v>
      </c>
      <c r="I14" s="60">
        <v>630016</v>
      </c>
      <c r="J14" s="60">
        <v>1772022</v>
      </c>
      <c r="K14" s="60">
        <v>612753</v>
      </c>
      <c r="L14" s="60">
        <v>618801</v>
      </c>
      <c r="M14" s="60">
        <v>657470</v>
      </c>
      <c r="N14" s="60">
        <v>1889024</v>
      </c>
      <c r="O14" s="60">
        <v>622071</v>
      </c>
      <c r="P14" s="60">
        <v>665099</v>
      </c>
      <c r="Q14" s="60">
        <v>695040</v>
      </c>
      <c r="R14" s="60">
        <v>1982210</v>
      </c>
      <c r="S14" s="60">
        <v>658657</v>
      </c>
      <c r="T14" s="60">
        <v>676883</v>
      </c>
      <c r="U14" s="60">
        <v>699586</v>
      </c>
      <c r="V14" s="60">
        <v>2035126</v>
      </c>
      <c r="W14" s="60">
        <v>7678382</v>
      </c>
      <c r="X14" s="60">
        <v>3027403</v>
      </c>
      <c r="Y14" s="60">
        <v>4650979</v>
      </c>
      <c r="Z14" s="140">
        <v>153.63</v>
      </c>
      <c r="AA14" s="155">
        <v>3027403</v>
      </c>
    </row>
    <row r="15" spans="1:27" ht="13.5">
      <c r="A15" s="181" t="s">
        <v>111</v>
      </c>
      <c r="B15" s="185"/>
      <c r="C15" s="155">
        <v>0</v>
      </c>
      <c r="D15" s="155"/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417632</v>
      </c>
      <c r="D16" s="155"/>
      <c r="E16" s="156">
        <v>750000</v>
      </c>
      <c r="F16" s="60">
        <v>750000</v>
      </c>
      <c r="G16" s="60">
        <v>25150</v>
      </c>
      <c r="H16" s="60">
        <v>16225</v>
      </c>
      <c r="I16" s="60">
        <v>25800</v>
      </c>
      <c r="J16" s="60">
        <v>67175</v>
      </c>
      <c r="K16" s="60">
        <v>26275</v>
      </c>
      <c r="L16" s="60">
        <v>13100</v>
      </c>
      <c r="M16" s="60">
        <v>14410</v>
      </c>
      <c r="N16" s="60">
        <v>53785</v>
      </c>
      <c r="O16" s="60">
        <v>19100</v>
      </c>
      <c r="P16" s="60">
        <v>9920</v>
      </c>
      <c r="Q16" s="60">
        <v>6900</v>
      </c>
      <c r="R16" s="60">
        <v>35920</v>
      </c>
      <c r="S16" s="60">
        <v>20200</v>
      </c>
      <c r="T16" s="60">
        <v>11190</v>
      </c>
      <c r="U16" s="60">
        <v>21155</v>
      </c>
      <c r="V16" s="60">
        <v>52545</v>
      </c>
      <c r="W16" s="60">
        <v>209425</v>
      </c>
      <c r="X16" s="60">
        <v>750000</v>
      </c>
      <c r="Y16" s="60">
        <v>-540575</v>
      </c>
      <c r="Z16" s="140">
        <v>-72.08</v>
      </c>
      <c r="AA16" s="155">
        <v>750000</v>
      </c>
    </row>
    <row r="17" spans="1:27" ht="13.5">
      <c r="A17" s="181" t="s">
        <v>113</v>
      </c>
      <c r="B17" s="185"/>
      <c r="C17" s="155">
        <v>3061805</v>
      </c>
      <c r="D17" s="155"/>
      <c r="E17" s="156">
        <v>3925000</v>
      </c>
      <c r="F17" s="60">
        <v>3925000</v>
      </c>
      <c r="G17" s="60">
        <v>1064616</v>
      </c>
      <c r="H17" s="60">
        <v>-448776</v>
      </c>
      <c r="I17" s="60">
        <v>292792</v>
      </c>
      <c r="J17" s="60">
        <v>908632</v>
      </c>
      <c r="K17" s="60">
        <v>782156</v>
      </c>
      <c r="L17" s="60">
        <v>298561</v>
      </c>
      <c r="M17" s="60">
        <v>235214</v>
      </c>
      <c r="N17" s="60">
        <v>1315931</v>
      </c>
      <c r="O17" s="60">
        <v>296158</v>
      </c>
      <c r="P17" s="60">
        <v>290912</v>
      </c>
      <c r="Q17" s="60">
        <v>285234</v>
      </c>
      <c r="R17" s="60">
        <v>872304</v>
      </c>
      <c r="S17" s="60">
        <v>238620</v>
      </c>
      <c r="T17" s="60">
        <v>302467</v>
      </c>
      <c r="U17" s="60">
        <v>725696</v>
      </c>
      <c r="V17" s="60">
        <v>1266783</v>
      </c>
      <c r="W17" s="60">
        <v>4363650</v>
      </c>
      <c r="X17" s="60">
        <v>3925000</v>
      </c>
      <c r="Y17" s="60">
        <v>438650</v>
      </c>
      <c r="Z17" s="140">
        <v>11.18</v>
      </c>
      <c r="AA17" s="155">
        <v>3925000</v>
      </c>
    </row>
    <row r="18" spans="1:27" ht="13.5">
      <c r="A18" s="183" t="s">
        <v>114</v>
      </c>
      <c r="B18" s="182"/>
      <c r="C18" s="155">
        <v>1519262</v>
      </c>
      <c r="D18" s="155"/>
      <c r="E18" s="156">
        <v>1550000</v>
      </c>
      <c r="F18" s="60">
        <v>1550000</v>
      </c>
      <c r="G18" s="60">
        <v>0</v>
      </c>
      <c r="H18" s="60">
        <v>225776</v>
      </c>
      <c r="I18" s="60">
        <v>0</v>
      </c>
      <c r="J18" s="60">
        <v>225776</v>
      </c>
      <c r="K18" s="60">
        <v>221467</v>
      </c>
      <c r="L18" s="60">
        <v>100997</v>
      </c>
      <c r="M18" s="60">
        <v>107210</v>
      </c>
      <c r="N18" s="60">
        <v>429674</v>
      </c>
      <c r="O18" s="60">
        <v>111609</v>
      </c>
      <c r="P18" s="60">
        <v>85826</v>
      </c>
      <c r="Q18" s="60">
        <v>98609</v>
      </c>
      <c r="R18" s="60">
        <v>296044</v>
      </c>
      <c r="S18" s="60">
        <v>104983</v>
      </c>
      <c r="T18" s="60">
        <v>131024</v>
      </c>
      <c r="U18" s="60">
        <v>120430</v>
      </c>
      <c r="V18" s="60">
        <v>356437</v>
      </c>
      <c r="W18" s="60">
        <v>1307931</v>
      </c>
      <c r="X18" s="60">
        <v>1550000</v>
      </c>
      <c r="Y18" s="60">
        <v>-242069</v>
      </c>
      <c r="Z18" s="140">
        <v>-15.62</v>
      </c>
      <c r="AA18" s="155">
        <v>1550000</v>
      </c>
    </row>
    <row r="19" spans="1:27" ht="13.5">
      <c r="A19" s="181" t="s">
        <v>34</v>
      </c>
      <c r="B19" s="185"/>
      <c r="C19" s="155">
        <v>123917382</v>
      </c>
      <c r="D19" s="155"/>
      <c r="E19" s="156">
        <v>136608000</v>
      </c>
      <c r="F19" s="60">
        <v>136608000</v>
      </c>
      <c r="G19" s="60">
        <v>55486000</v>
      </c>
      <c r="H19" s="60">
        <v>456000</v>
      </c>
      <c r="I19" s="60">
        <v>685000</v>
      </c>
      <c r="J19" s="60">
        <v>56627000</v>
      </c>
      <c r="K19" s="60">
        <v>0</v>
      </c>
      <c r="L19" s="60">
        <v>44058000</v>
      </c>
      <c r="M19" s="60">
        <v>0</v>
      </c>
      <c r="N19" s="60">
        <v>44058000</v>
      </c>
      <c r="O19" s="60">
        <v>0</v>
      </c>
      <c r="P19" s="60">
        <v>0</v>
      </c>
      <c r="Q19" s="60">
        <v>33291000</v>
      </c>
      <c r="R19" s="60">
        <v>33291000</v>
      </c>
      <c r="S19" s="60">
        <v>177000</v>
      </c>
      <c r="T19" s="60">
        <v>0</v>
      </c>
      <c r="U19" s="60">
        <v>2119613</v>
      </c>
      <c r="V19" s="60">
        <v>2296613</v>
      </c>
      <c r="W19" s="60">
        <v>136272613</v>
      </c>
      <c r="X19" s="60">
        <v>136608000</v>
      </c>
      <c r="Y19" s="60">
        <v>-335387</v>
      </c>
      <c r="Z19" s="140">
        <v>-0.25</v>
      </c>
      <c r="AA19" s="155">
        <v>136608000</v>
      </c>
    </row>
    <row r="20" spans="1:27" ht="13.5">
      <c r="A20" s="181" t="s">
        <v>35</v>
      </c>
      <c r="B20" s="185"/>
      <c r="C20" s="155">
        <v>776579</v>
      </c>
      <c r="D20" s="155"/>
      <c r="E20" s="156">
        <v>30867532</v>
      </c>
      <c r="F20" s="54">
        <v>30867532</v>
      </c>
      <c r="G20" s="54">
        <v>191833</v>
      </c>
      <c r="H20" s="54">
        <v>75705</v>
      </c>
      <c r="I20" s="54">
        <v>187067</v>
      </c>
      <c r="J20" s="54">
        <v>454605</v>
      </c>
      <c r="K20" s="54">
        <v>148159</v>
      </c>
      <c r="L20" s="54">
        <v>187796</v>
      </c>
      <c r="M20" s="54">
        <v>215148</v>
      </c>
      <c r="N20" s="54">
        <v>551103</v>
      </c>
      <c r="O20" s="54">
        <v>362961</v>
      </c>
      <c r="P20" s="54">
        <v>156894</v>
      </c>
      <c r="Q20" s="54">
        <v>174974</v>
      </c>
      <c r="R20" s="54">
        <v>694829</v>
      </c>
      <c r="S20" s="54">
        <v>191494</v>
      </c>
      <c r="T20" s="54">
        <v>156899</v>
      </c>
      <c r="U20" s="54">
        <v>136903</v>
      </c>
      <c r="V20" s="54">
        <v>485296</v>
      </c>
      <c r="W20" s="54">
        <v>2185833</v>
      </c>
      <c r="X20" s="54">
        <v>30867532</v>
      </c>
      <c r="Y20" s="54">
        <v>-28681699</v>
      </c>
      <c r="Z20" s="184">
        <v>-92.92</v>
      </c>
      <c r="AA20" s="130">
        <v>30867532</v>
      </c>
    </row>
    <row r="21" spans="1:27" ht="13.5">
      <c r="A21" s="181" t="s">
        <v>115</v>
      </c>
      <c r="B21" s="185"/>
      <c r="C21" s="155">
        <v>0</v>
      </c>
      <c r="D21" s="155"/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156858672</v>
      </c>
      <c r="D22" s="188">
        <f>SUM(D5:D21)</f>
        <v>0</v>
      </c>
      <c r="E22" s="189">
        <f t="shared" si="0"/>
        <v>198865587</v>
      </c>
      <c r="F22" s="190">
        <f t="shared" si="0"/>
        <v>198865587</v>
      </c>
      <c r="G22" s="190">
        <f t="shared" si="0"/>
        <v>57850652</v>
      </c>
      <c r="H22" s="190">
        <f t="shared" si="0"/>
        <v>3265861</v>
      </c>
      <c r="I22" s="190">
        <f t="shared" si="0"/>
        <v>2437088</v>
      </c>
      <c r="J22" s="190">
        <f t="shared" si="0"/>
        <v>63553601</v>
      </c>
      <c r="K22" s="190">
        <f t="shared" si="0"/>
        <v>3504863</v>
      </c>
      <c r="L22" s="190">
        <f t="shared" si="0"/>
        <v>48023513</v>
      </c>
      <c r="M22" s="190">
        <f t="shared" si="0"/>
        <v>3184986</v>
      </c>
      <c r="N22" s="190">
        <f t="shared" si="0"/>
        <v>54713362</v>
      </c>
      <c r="O22" s="190">
        <f t="shared" si="0"/>
        <v>2848446</v>
      </c>
      <c r="P22" s="190">
        <f t="shared" si="0"/>
        <v>2264497</v>
      </c>
      <c r="Q22" s="190">
        <f t="shared" si="0"/>
        <v>36086422</v>
      </c>
      <c r="R22" s="190">
        <f t="shared" si="0"/>
        <v>41199365</v>
      </c>
      <c r="S22" s="190">
        <f t="shared" si="0"/>
        <v>2607878</v>
      </c>
      <c r="T22" s="190">
        <f t="shared" si="0"/>
        <v>3308647</v>
      </c>
      <c r="U22" s="190">
        <f t="shared" si="0"/>
        <v>5316398</v>
      </c>
      <c r="V22" s="190">
        <f t="shared" si="0"/>
        <v>11232923</v>
      </c>
      <c r="W22" s="190">
        <f t="shared" si="0"/>
        <v>170699251</v>
      </c>
      <c r="X22" s="190">
        <f t="shared" si="0"/>
        <v>198865587</v>
      </c>
      <c r="Y22" s="190">
        <f t="shared" si="0"/>
        <v>-28166336</v>
      </c>
      <c r="Z22" s="191">
        <f>+IF(X22&lt;&gt;0,+(Y22/X22)*100,0)</f>
        <v>-14.163504317114453</v>
      </c>
      <c r="AA22" s="188">
        <f>SUM(AA5:AA21)</f>
        <v>198865587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40305647</v>
      </c>
      <c r="D25" s="155"/>
      <c r="E25" s="156">
        <v>55154687</v>
      </c>
      <c r="F25" s="60">
        <v>55154687</v>
      </c>
      <c r="G25" s="60">
        <v>3464512</v>
      </c>
      <c r="H25" s="60">
        <v>3810625</v>
      </c>
      <c r="I25" s="60">
        <v>3986524</v>
      </c>
      <c r="J25" s="60">
        <v>11261661</v>
      </c>
      <c r="K25" s="60">
        <v>3751796</v>
      </c>
      <c r="L25" s="60">
        <v>3749177</v>
      </c>
      <c r="M25" s="60">
        <v>3693470</v>
      </c>
      <c r="N25" s="60">
        <v>11194443</v>
      </c>
      <c r="O25" s="60">
        <v>3845850</v>
      </c>
      <c r="P25" s="60">
        <v>3711701</v>
      </c>
      <c r="Q25" s="60">
        <v>4090952</v>
      </c>
      <c r="R25" s="60">
        <v>11648503</v>
      </c>
      <c r="S25" s="60">
        <v>3866348</v>
      </c>
      <c r="T25" s="60">
        <v>3849030</v>
      </c>
      <c r="U25" s="60">
        <v>4162183</v>
      </c>
      <c r="V25" s="60">
        <v>11877561</v>
      </c>
      <c r="W25" s="60">
        <v>45982168</v>
      </c>
      <c r="X25" s="60">
        <v>55154687</v>
      </c>
      <c r="Y25" s="60">
        <v>-9172519</v>
      </c>
      <c r="Z25" s="140">
        <v>-16.63</v>
      </c>
      <c r="AA25" s="155">
        <v>55154687</v>
      </c>
    </row>
    <row r="26" spans="1:27" ht="13.5">
      <c r="A26" s="183" t="s">
        <v>38</v>
      </c>
      <c r="B26" s="182"/>
      <c r="C26" s="155">
        <v>13351473</v>
      </c>
      <c r="D26" s="155"/>
      <c r="E26" s="156">
        <v>16679108</v>
      </c>
      <c r="F26" s="60">
        <v>16679108</v>
      </c>
      <c r="G26" s="60">
        <v>1124428</v>
      </c>
      <c r="H26" s="60">
        <v>1168495</v>
      </c>
      <c r="I26" s="60">
        <v>1080362</v>
      </c>
      <c r="J26" s="60">
        <v>3373285</v>
      </c>
      <c r="K26" s="60">
        <v>1124428</v>
      </c>
      <c r="L26" s="60">
        <v>1124428</v>
      </c>
      <c r="M26" s="60">
        <v>1124428</v>
      </c>
      <c r="N26" s="60">
        <v>3373284</v>
      </c>
      <c r="O26" s="60">
        <v>1557374</v>
      </c>
      <c r="P26" s="60">
        <v>1186277</v>
      </c>
      <c r="Q26" s="60">
        <v>1186276</v>
      </c>
      <c r="R26" s="60">
        <v>3929927</v>
      </c>
      <c r="S26" s="60">
        <v>1186276</v>
      </c>
      <c r="T26" s="60">
        <v>1186276</v>
      </c>
      <c r="U26" s="60">
        <v>1186276</v>
      </c>
      <c r="V26" s="60">
        <v>3558828</v>
      </c>
      <c r="W26" s="60">
        <v>14235324</v>
      </c>
      <c r="X26" s="60">
        <v>16679108</v>
      </c>
      <c r="Y26" s="60">
        <v>-2443784</v>
      </c>
      <c r="Z26" s="140">
        <v>-14.65</v>
      </c>
      <c r="AA26" s="155">
        <v>16679108</v>
      </c>
    </row>
    <row r="27" spans="1:27" ht="13.5">
      <c r="A27" s="183" t="s">
        <v>118</v>
      </c>
      <c r="B27" s="182"/>
      <c r="C27" s="155">
        <v>8512898</v>
      </c>
      <c r="D27" s="155"/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9330144</v>
      </c>
      <c r="D28" s="155"/>
      <c r="E28" s="156">
        <v>8631688</v>
      </c>
      <c r="F28" s="60">
        <v>8631688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8631688</v>
      </c>
      <c r="Y28" s="60">
        <v>-8631688</v>
      </c>
      <c r="Z28" s="140">
        <v>-100</v>
      </c>
      <c r="AA28" s="155">
        <v>8631688</v>
      </c>
    </row>
    <row r="29" spans="1:27" ht="13.5">
      <c r="A29" s="183" t="s">
        <v>40</v>
      </c>
      <c r="B29" s="182"/>
      <c r="C29" s="155">
        <v>1558604</v>
      </c>
      <c r="D29" s="155"/>
      <c r="E29" s="156">
        <v>1879273</v>
      </c>
      <c r="F29" s="60">
        <v>1879273</v>
      </c>
      <c r="G29" s="60">
        <v>0</v>
      </c>
      <c r="H29" s="60">
        <v>0</v>
      </c>
      <c r="I29" s="60">
        <v>377327</v>
      </c>
      <c r="J29" s="60">
        <v>377327</v>
      </c>
      <c r="K29" s="60">
        <v>0</v>
      </c>
      <c r="L29" s="60">
        <v>0</v>
      </c>
      <c r="M29" s="60">
        <v>370226</v>
      </c>
      <c r="N29" s="60">
        <v>370226</v>
      </c>
      <c r="O29" s="60">
        <v>0</v>
      </c>
      <c r="P29" s="60">
        <v>0</v>
      </c>
      <c r="Q29" s="60">
        <v>356380</v>
      </c>
      <c r="R29" s="60">
        <v>356380</v>
      </c>
      <c r="S29" s="60">
        <v>0</v>
      </c>
      <c r="T29" s="60">
        <v>0</v>
      </c>
      <c r="U29" s="60">
        <v>353897</v>
      </c>
      <c r="V29" s="60">
        <v>353897</v>
      </c>
      <c r="W29" s="60">
        <v>1457830</v>
      </c>
      <c r="X29" s="60">
        <v>1879273</v>
      </c>
      <c r="Y29" s="60">
        <v>-421443</v>
      </c>
      <c r="Z29" s="140">
        <v>-22.43</v>
      </c>
      <c r="AA29" s="155">
        <v>1879273</v>
      </c>
    </row>
    <row r="30" spans="1:27" ht="13.5">
      <c r="A30" s="183" t="s">
        <v>119</v>
      </c>
      <c r="B30" s="182"/>
      <c r="C30" s="155">
        <v>9487172</v>
      </c>
      <c r="D30" s="155"/>
      <c r="E30" s="156">
        <v>11553781</v>
      </c>
      <c r="F30" s="60">
        <v>11553781</v>
      </c>
      <c r="G30" s="60">
        <v>1420879</v>
      </c>
      <c r="H30" s="60">
        <v>1437824</v>
      </c>
      <c r="I30" s="60">
        <v>1011251</v>
      </c>
      <c r="J30" s="60">
        <v>3869954</v>
      </c>
      <c r="K30" s="60">
        <v>706657</v>
      </c>
      <c r="L30" s="60">
        <v>556521</v>
      </c>
      <c r="M30" s="60">
        <v>700046</v>
      </c>
      <c r="N30" s="60">
        <v>1963224</v>
      </c>
      <c r="O30" s="60">
        <v>750495</v>
      </c>
      <c r="P30" s="60">
        <v>722266</v>
      </c>
      <c r="Q30" s="60">
        <v>660077</v>
      </c>
      <c r="R30" s="60">
        <v>2132838</v>
      </c>
      <c r="S30" s="60">
        <v>710056</v>
      </c>
      <c r="T30" s="60">
        <v>833054</v>
      </c>
      <c r="U30" s="60">
        <v>1102483</v>
      </c>
      <c r="V30" s="60">
        <v>2645593</v>
      </c>
      <c r="W30" s="60">
        <v>10611609</v>
      </c>
      <c r="X30" s="60">
        <v>11553781</v>
      </c>
      <c r="Y30" s="60">
        <v>-942172</v>
      </c>
      <c r="Z30" s="140">
        <v>-8.15</v>
      </c>
      <c r="AA30" s="155">
        <v>11553781</v>
      </c>
    </row>
    <row r="31" spans="1:27" ht="13.5">
      <c r="A31" s="183" t="s">
        <v>120</v>
      </c>
      <c r="B31" s="182"/>
      <c r="C31" s="155">
        <v>2925779</v>
      </c>
      <c r="D31" s="155"/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6748378</v>
      </c>
      <c r="D32" s="155"/>
      <c r="E32" s="156">
        <v>7817045</v>
      </c>
      <c r="F32" s="60">
        <v>7817045</v>
      </c>
      <c r="G32" s="60">
        <v>433943</v>
      </c>
      <c r="H32" s="60">
        <v>720553</v>
      </c>
      <c r="I32" s="60">
        <v>619455</v>
      </c>
      <c r="J32" s="60">
        <v>1773951</v>
      </c>
      <c r="K32" s="60">
        <v>335015</v>
      </c>
      <c r="L32" s="60">
        <v>1026703</v>
      </c>
      <c r="M32" s="60">
        <v>871062</v>
      </c>
      <c r="N32" s="60">
        <v>2232780</v>
      </c>
      <c r="O32" s="60">
        <v>473872</v>
      </c>
      <c r="P32" s="60">
        <v>552433</v>
      </c>
      <c r="Q32" s="60">
        <v>562289</v>
      </c>
      <c r="R32" s="60">
        <v>1588594</v>
      </c>
      <c r="S32" s="60">
        <v>608542</v>
      </c>
      <c r="T32" s="60">
        <v>128721</v>
      </c>
      <c r="U32" s="60">
        <v>1424852</v>
      </c>
      <c r="V32" s="60">
        <v>2162115</v>
      </c>
      <c r="W32" s="60">
        <v>7757440</v>
      </c>
      <c r="X32" s="60">
        <v>7817045</v>
      </c>
      <c r="Y32" s="60">
        <v>-59605</v>
      </c>
      <c r="Z32" s="140">
        <v>-0.76</v>
      </c>
      <c r="AA32" s="155">
        <v>7817045</v>
      </c>
    </row>
    <row r="33" spans="1:27" ht="13.5">
      <c r="A33" s="183" t="s">
        <v>42</v>
      </c>
      <c r="B33" s="182"/>
      <c r="C33" s="155">
        <v>0</v>
      </c>
      <c r="D33" s="155"/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30548720</v>
      </c>
      <c r="D34" s="155"/>
      <c r="E34" s="156">
        <v>37184607</v>
      </c>
      <c r="F34" s="60">
        <v>37184607</v>
      </c>
      <c r="G34" s="60">
        <v>2582790</v>
      </c>
      <c r="H34" s="60">
        <v>2549779</v>
      </c>
      <c r="I34" s="60">
        <v>2071471</v>
      </c>
      <c r="J34" s="60">
        <v>7204040</v>
      </c>
      <c r="K34" s="60">
        <v>2595228</v>
      </c>
      <c r="L34" s="60">
        <v>2688049</v>
      </c>
      <c r="M34" s="60">
        <v>2900505</v>
      </c>
      <c r="N34" s="60">
        <v>8183782</v>
      </c>
      <c r="O34" s="60">
        <v>2623686</v>
      </c>
      <c r="P34" s="60">
        <v>2424106</v>
      </c>
      <c r="Q34" s="60">
        <v>2409059</v>
      </c>
      <c r="R34" s="60">
        <v>7456851</v>
      </c>
      <c r="S34" s="60">
        <v>3730605</v>
      </c>
      <c r="T34" s="60">
        <v>3347717</v>
      </c>
      <c r="U34" s="60">
        <v>3280088</v>
      </c>
      <c r="V34" s="60">
        <v>10358410</v>
      </c>
      <c r="W34" s="60">
        <v>33203083</v>
      </c>
      <c r="X34" s="60">
        <v>37184607</v>
      </c>
      <c r="Y34" s="60">
        <v>-3981524</v>
      </c>
      <c r="Z34" s="140">
        <v>-10.71</v>
      </c>
      <c r="AA34" s="155">
        <v>37184607</v>
      </c>
    </row>
    <row r="35" spans="1:27" ht="13.5">
      <c r="A35" s="181" t="s">
        <v>122</v>
      </c>
      <c r="B35" s="185"/>
      <c r="C35" s="155">
        <v>0</v>
      </c>
      <c r="D35" s="155"/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122768815</v>
      </c>
      <c r="D36" s="188">
        <f>SUM(D25:D35)</f>
        <v>0</v>
      </c>
      <c r="E36" s="189">
        <f t="shared" si="1"/>
        <v>138900189</v>
      </c>
      <c r="F36" s="190">
        <f t="shared" si="1"/>
        <v>138900189</v>
      </c>
      <c r="G36" s="190">
        <f t="shared" si="1"/>
        <v>9026552</v>
      </c>
      <c r="H36" s="190">
        <f t="shared" si="1"/>
        <v>9687276</v>
      </c>
      <c r="I36" s="190">
        <f t="shared" si="1"/>
        <v>9146390</v>
      </c>
      <c r="J36" s="190">
        <f t="shared" si="1"/>
        <v>27860218</v>
      </c>
      <c r="K36" s="190">
        <f t="shared" si="1"/>
        <v>8513124</v>
      </c>
      <c r="L36" s="190">
        <f t="shared" si="1"/>
        <v>9144878</v>
      </c>
      <c r="M36" s="190">
        <f t="shared" si="1"/>
        <v>9659737</v>
      </c>
      <c r="N36" s="190">
        <f t="shared" si="1"/>
        <v>27317739</v>
      </c>
      <c r="O36" s="190">
        <f t="shared" si="1"/>
        <v>9251277</v>
      </c>
      <c r="P36" s="190">
        <f t="shared" si="1"/>
        <v>8596783</v>
      </c>
      <c r="Q36" s="190">
        <f t="shared" si="1"/>
        <v>9265033</v>
      </c>
      <c r="R36" s="190">
        <f t="shared" si="1"/>
        <v>27113093</v>
      </c>
      <c r="S36" s="190">
        <f t="shared" si="1"/>
        <v>10101827</v>
      </c>
      <c r="T36" s="190">
        <f t="shared" si="1"/>
        <v>9344798</v>
      </c>
      <c r="U36" s="190">
        <f t="shared" si="1"/>
        <v>11509779</v>
      </c>
      <c r="V36" s="190">
        <f t="shared" si="1"/>
        <v>30956404</v>
      </c>
      <c r="W36" s="190">
        <f t="shared" si="1"/>
        <v>113247454</v>
      </c>
      <c r="X36" s="190">
        <f t="shared" si="1"/>
        <v>138900189</v>
      </c>
      <c r="Y36" s="190">
        <f t="shared" si="1"/>
        <v>-25652735</v>
      </c>
      <c r="Z36" s="191">
        <f>+IF(X36&lt;&gt;0,+(Y36/X36)*100,0)</f>
        <v>-18.4684665907834</v>
      </c>
      <c r="AA36" s="188">
        <f>SUM(AA25:AA35)</f>
        <v>138900189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34089857</v>
      </c>
      <c r="D38" s="199">
        <f>+D22-D36</f>
        <v>0</v>
      </c>
      <c r="E38" s="200">
        <f t="shared" si="2"/>
        <v>59965398</v>
      </c>
      <c r="F38" s="106">
        <f t="shared" si="2"/>
        <v>59965398</v>
      </c>
      <c r="G38" s="106">
        <f t="shared" si="2"/>
        <v>48824100</v>
      </c>
      <c r="H38" s="106">
        <f t="shared" si="2"/>
        <v>-6421415</v>
      </c>
      <c r="I38" s="106">
        <f t="shared" si="2"/>
        <v>-6709302</v>
      </c>
      <c r="J38" s="106">
        <f t="shared" si="2"/>
        <v>35693383</v>
      </c>
      <c r="K38" s="106">
        <f t="shared" si="2"/>
        <v>-5008261</v>
      </c>
      <c r="L38" s="106">
        <f t="shared" si="2"/>
        <v>38878635</v>
      </c>
      <c r="M38" s="106">
        <f t="shared" si="2"/>
        <v>-6474751</v>
      </c>
      <c r="N38" s="106">
        <f t="shared" si="2"/>
        <v>27395623</v>
      </c>
      <c r="O38" s="106">
        <f t="shared" si="2"/>
        <v>-6402831</v>
      </c>
      <c r="P38" s="106">
        <f t="shared" si="2"/>
        <v>-6332286</v>
      </c>
      <c r="Q38" s="106">
        <f t="shared" si="2"/>
        <v>26821389</v>
      </c>
      <c r="R38" s="106">
        <f t="shared" si="2"/>
        <v>14086272</v>
      </c>
      <c r="S38" s="106">
        <f t="shared" si="2"/>
        <v>-7493949</v>
      </c>
      <c r="T38" s="106">
        <f t="shared" si="2"/>
        <v>-6036151</v>
      </c>
      <c r="U38" s="106">
        <f t="shared" si="2"/>
        <v>-6193381</v>
      </c>
      <c r="V38" s="106">
        <f t="shared" si="2"/>
        <v>-19723481</v>
      </c>
      <c r="W38" s="106">
        <f t="shared" si="2"/>
        <v>57451797</v>
      </c>
      <c r="X38" s="106">
        <f>IF(F22=F36,0,X22-X36)</f>
        <v>59965398</v>
      </c>
      <c r="Y38" s="106">
        <f t="shared" si="2"/>
        <v>-2513601</v>
      </c>
      <c r="Z38" s="201">
        <f>+IF(X38&lt;&gt;0,+(Y38/X38)*100,0)</f>
        <v>-4.191752383599622</v>
      </c>
      <c r="AA38" s="199">
        <f>+AA22-AA36</f>
        <v>59965398</v>
      </c>
    </row>
    <row r="39" spans="1:27" ht="13.5">
      <c r="A39" s="181" t="s">
        <v>46</v>
      </c>
      <c r="B39" s="185"/>
      <c r="C39" s="155">
        <v>32997000</v>
      </c>
      <c r="D39" s="155"/>
      <c r="E39" s="156">
        <v>40027000</v>
      </c>
      <c r="F39" s="60">
        <v>40027000</v>
      </c>
      <c r="G39" s="60">
        <v>18870000</v>
      </c>
      <c r="H39" s="60">
        <v>0</v>
      </c>
      <c r="I39" s="60">
        <v>0</v>
      </c>
      <c r="J39" s="60">
        <v>18870000</v>
      </c>
      <c r="K39" s="60">
        <v>0</v>
      </c>
      <c r="L39" s="60">
        <v>14900000</v>
      </c>
      <c r="M39" s="60">
        <v>0</v>
      </c>
      <c r="N39" s="60">
        <v>14900000</v>
      </c>
      <c r="O39" s="60">
        <v>0</v>
      </c>
      <c r="P39" s="60">
        <v>0</v>
      </c>
      <c r="Q39" s="60">
        <v>6257000</v>
      </c>
      <c r="R39" s="60">
        <v>6257000</v>
      </c>
      <c r="S39" s="60">
        <v>0</v>
      </c>
      <c r="T39" s="60">
        <v>0</v>
      </c>
      <c r="U39" s="60">
        <v>0</v>
      </c>
      <c r="V39" s="60">
        <v>0</v>
      </c>
      <c r="W39" s="60">
        <v>40027000</v>
      </c>
      <c r="X39" s="60">
        <v>40027000</v>
      </c>
      <c r="Y39" s="60">
        <v>0</v>
      </c>
      <c r="Z39" s="140">
        <v>0</v>
      </c>
      <c r="AA39" s="155">
        <v>40027000</v>
      </c>
    </row>
    <row r="40" spans="1:27" ht="13.5">
      <c r="A40" s="181" t="s">
        <v>123</v>
      </c>
      <c r="B40" s="185"/>
      <c r="C40" s="130">
        <v>0</v>
      </c>
      <c r="D40" s="130"/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/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67086857</v>
      </c>
      <c r="D42" s="206">
        <f>SUM(D38:D41)</f>
        <v>0</v>
      </c>
      <c r="E42" s="207">
        <f t="shared" si="3"/>
        <v>99992398</v>
      </c>
      <c r="F42" s="88">
        <f t="shared" si="3"/>
        <v>99992398</v>
      </c>
      <c r="G42" s="88">
        <f t="shared" si="3"/>
        <v>67694100</v>
      </c>
      <c r="H42" s="88">
        <f t="shared" si="3"/>
        <v>-6421415</v>
      </c>
      <c r="I42" s="88">
        <f t="shared" si="3"/>
        <v>-6709302</v>
      </c>
      <c r="J42" s="88">
        <f t="shared" si="3"/>
        <v>54563383</v>
      </c>
      <c r="K42" s="88">
        <f t="shared" si="3"/>
        <v>-5008261</v>
      </c>
      <c r="L42" s="88">
        <f t="shared" si="3"/>
        <v>53778635</v>
      </c>
      <c r="M42" s="88">
        <f t="shared" si="3"/>
        <v>-6474751</v>
      </c>
      <c r="N42" s="88">
        <f t="shared" si="3"/>
        <v>42295623</v>
      </c>
      <c r="O42" s="88">
        <f t="shared" si="3"/>
        <v>-6402831</v>
      </c>
      <c r="P42" s="88">
        <f t="shared" si="3"/>
        <v>-6332286</v>
      </c>
      <c r="Q42" s="88">
        <f t="shared" si="3"/>
        <v>33078389</v>
      </c>
      <c r="R42" s="88">
        <f t="shared" si="3"/>
        <v>20343272</v>
      </c>
      <c r="S42" s="88">
        <f t="shared" si="3"/>
        <v>-7493949</v>
      </c>
      <c r="T42" s="88">
        <f t="shared" si="3"/>
        <v>-6036151</v>
      </c>
      <c r="U42" s="88">
        <f t="shared" si="3"/>
        <v>-6193381</v>
      </c>
      <c r="V42" s="88">
        <f t="shared" si="3"/>
        <v>-19723481</v>
      </c>
      <c r="W42" s="88">
        <f t="shared" si="3"/>
        <v>97478797</v>
      </c>
      <c r="X42" s="88">
        <f t="shared" si="3"/>
        <v>99992398</v>
      </c>
      <c r="Y42" s="88">
        <f t="shared" si="3"/>
        <v>-2513601</v>
      </c>
      <c r="Z42" s="208">
        <f>+IF(X42&lt;&gt;0,+(Y42/X42)*100,0)</f>
        <v>-2.513792098475326</v>
      </c>
      <c r="AA42" s="206">
        <f>SUM(AA38:AA41)</f>
        <v>99992398</v>
      </c>
    </row>
    <row r="43" spans="1:27" ht="13.5">
      <c r="A43" s="181" t="s">
        <v>125</v>
      </c>
      <c r="B43" s="185"/>
      <c r="C43" s="157">
        <v>0</v>
      </c>
      <c r="D43" s="157"/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67086857</v>
      </c>
      <c r="D44" s="210">
        <f>+D42-D43</f>
        <v>0</v>
      </c>
      <c r="E44" s="211">
        <f t="shared" si="4"/>
        <v>99992398</v>
      </c>
      <c r="F44" s="77">
        <f t="shared" si="4"/>
        <v>99992398</v>
      </c>
      <c r="G44" s="77">
        <f t="shared" si="4"/>
        <v>67694100</v>
      </c>
      <c r="H44" s="77">
        <f t="shared" si="4"/>
        <v>-6421415</v>
      </c>
      <c r="I44" s="77">
        <f t="shared" si="4"/>
        <v>-6709302</v>
      </c>
      <c r="J44" s="77">
        <f t="shared" si="4"/>
        <v>54563383</v>
      </c>
      <c r="K44" s="77">
        <f t="shared" si="4"/>
        <v>-5008261</v>
      </c>
      <c r="L44" s="77">
        <f t="shared" si="4"/>
        <v>53778635</v>
      </c>
      <c r="M44" s="77">
        <f t="shared" si="4"/>
        <v>-6474751</v>
      </c>
      <c r="N44" s="77">
        <f t="shared" si="4"/>
        <v>42295623</v>
      </c>
      <c r="O44" s="77">
        <f t="shared" si="4"/>
        <v>-6402831</v>
      </c>
      <c r="P44" s="77">
        <f t="shared" si="4"/>
        <v>-6332286</v>
      </c>
      <c r="Q44" s="77">
        <f t="shared" si="4"/>
        <v>33078389</v>
      </c>
      <c r="R44" s="77">
        <f t="shared" si="4"/>
        <v>20343272</v>
      </c>
      <c r="S44" s="77">
        <f t="shared" si="4"/>
        <v>-7493949</v>
      </c>
      <c r="T44" s="77">
        <f t="shared" si="4"/>
        <v>-6036151</v>
      </c>
      <c r="U44" s="77">
        <f t="shared" si="4"/>
        <v>-6193381</v>
      </c>
      <c r="V44" s="77">
        <f t="shared" si="4"/>
        <v>-19723481</v>
      </c>
      <c r="W44" s="77">
        <f t="shared" si="4"/>
        <v>97478797</v>
      </c>
      <c r="X44" s="77">
        <f t="shared" si="4"/>
        <v>99992398</v>
      </c>
      <c r="Y44" s="77">
        <f t="shared" si="4"/>
        <v>-2513601</v>
      </c>
      <c r="Z44" s="212">
        <f>+IF(X44&lt;&gt;0,+(Y44/X44)*100,0)</f>
        <v>-2.513792098475326</v>
      </c>
      <c r="AA44" s="210">
        <f>+AA42-AA43</f>
        <v>99992398</v>
      </c>
    </row>
    <row r="45" spans="1:27" ht="13.5">
      <c r="A45" s="181" t="s">
        <v>127</v>
      </c>
      <c r="B45" s="185"/>
      <c r="C45" s="157">
        <v>0</v>
      </c>
      <c r="D45" s="157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67086857</v>
      </c>
      <c r="D46" s="206">
        <f>SUM(D44:D45)</f>
        <v>0</v>
      </c>
      <c r="E46" s="207">
        <f t="shared" si="5"/>
        <v>99992398</v>
      </c>
      <c r="F46" s="88">
        <f t="shared" si="5"/>
        <v>99992398</v>
      </c>
      <c r="G46" s="88">
        <f t="shared" si="5"/>
        <v>67694100</v>
      </c>
      <c r="H46" s="88">
        <f t="shared" si="5"/>
        <v>-6421415</v>
      </c>
      <c r="I46" s="88">
        <f t="shared" si="5"/>
        <v>-6709302</v>
      </c>
      <c r="J46" s="88">
        <f t="shared" si="5"/>
        <v>54563383</v>
      </c>
      <c r="K46" s="88">
        <f t="shared" si="5"/>
        <v>-5008261</v>
      </c>
      <c r="L46" s="88">
        <f t="shared" si="5"/>
        <v>53778635</v>
      </c>
      <c r="M46" s="88">
        <f t="shared" si="5"/>
        <v>-6474751</v>
      </c>
      <c r="N46" s="88">
        <f t="shared" si="5"/>
        <v>42295623</v>
      </c>
      <c r="O46" s="88">
        <f t="shared" si="5"/>
        <v>-6402831</v>
      </c>
      <c r="P46" s="88">
        <f t="shared" si="5"/>
        <v>-6332286</v>
      </c>
      <c r="Q46" s="88">
        <f t="shared" si="5"/>
        <v>33078389</v>
      </c>
      <c r="R46" s="88">
        <f t="shared" si="5"/>
        <v>20343272</v>
      </c>
      <c r="S46" s="88">
        <f t="shared" si="5"/>
        <v>-7493949</v>
      </c>
      <c r="T46" s="88">
        <f t="shared" si="5"/>
        <v>-6036151</v>
      </c>
      <c r="U46" s="88">
        <f t="shared" si="5"/>
        <v>-6193381</v>
      </c>
      <c r="V46" s="88">
        <f t="shared" si="5"/>
        <v>-19723481</v>
      </c>
      <c r="W46" s="88">
        <f t="shared" si="5"/>
        <v>97478797</v>
      </c>
      <c r="X46" s="88">
        <f t="shared" si="5"/>
        <v>99992398</v>
      </c>
      <c r="Y46" s="88">
        <f t="shared" si="5"/>
        <v>-2513601</v>
      </c>
      <c r="Z46" s="208">
        <f>+IF(X46&lt;&gt;0,+(Y46/X46)*100,0)</f>
        <v>-2.513792098475326</v>
      </c>
      <c r="AA46" s="206">
        <f>SUM(AA44:AA45)</f>
        <v>99992398</v>
      </c>
    </row>
    <row r="47" spans="1:27" ht="13.5">
      <c r="A47" s="214" t="s">
        <v>48</v>
      </c>
      <c r="B47" s="185"/>
      <c r="C47" s="157">
        <v>0</v>
      </c>
      <c r="D47" s="157"/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67086857</v>
      </c>
      <c r="D48" s="217">
        <f>SUM(D46:D47)</f>
        <v>0</v>
      </c>
      <c r="E48" s="218">
        <f t="shared" si="6"/>
        <v>99992398</v>
      </c>
      <c r="F48" s="219">
        <f t="shared" si="6"/>
        <v>99992398</v>
      </c>
      <c r="G48" s="219">
        <f t="shared" si="6"/>
        <v>67694100</v>
      </c>
      <c r="H48" s="220">
        <f t="shared" si="6"/>
        <v>-6421415</v>
      </c>
      <c r="I48" s="220">
        <f t="shared" si="6"/>
        <v>-6709302</v>
      </c>
      <c r="J48" s="220">
        <f t="shared" si="6"/>
        <v>54563383</v>
      </c>
      <c r="K48" s="220">
        <f t="shared" si="6"/>
        <v>-5008261</v>
      </c>
      <c r="L48" s="220">
        <f t="shared" si="6"/>
        <v>53778635</v>
      </c>
      <c r="M48" s="219">
        <f t="shared" si="6"/>
        <v>-6474751</v>
      </c>
      <c r="N48" s="219">
        <f t="shared" si="6"/>
        <v>42295623</v>
      </c>
      <c r="O48" s="220">
        <f t="shared" si="6"/>
        <v>-6402831</v>
      </c>
      <c r="P48" s="220">
        <f t="shared" si="6"/>
        <v>-6332286</v>
      </c>
      <c r="Q48" s="220">
        <f t="shared" si="6"/>
        <v>33078389</v>
      </c>
      <c r="R48" s="220">
        <f t="shared" si="6"/>
        <v>20343272</v>
      </c>
      <c r="S48" s="220">
        <f t="shared" si="6"/>
        <v>-7493949</v>
      </c>
      <c r="T48" s="219">
        <f t="shared" si="6"/>
        <v>-6036151</v>
      </c>
      <c r="U48" s="219">
        <f t="shared" si="6"/>
        <v>-6193381</v>
      </c>
      <c r="V48" s="220">
        <f t="shared" si="6"/>
        <v>-19723481</v>
      </c>
      <c r="W48" s="220">
        <f t="shared" si="6"/>
        <v>97478797</v>
      </c>
      <c r="X48" s="220">
        <f t="shared" si="6"/>
        <v>99992398</v>
      </c>
      <c r="Y48" s="220">
        <f t="shared" si="6"/>
        <v>-2513601</v>
      </c>
      <c r="Z48" s="221">
        <f>+IF(X48&lt;&gt;0,+(Y48/X48)*100,0)</f>
        <v>-2.513792098475326</v>
      </c>
      <c r="AA48" s="222">
        <f>SUM(AA46:AA47)</f>
        <v>99992398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13032489</v>
      </c>
      <c r="D5" s="153">
        <f>SUM(D6:D8)</f>
        <v>0</v>
      </c>
      <c r="E5" s="154">
        <f t="shared" si="0"/>
        <v>7628200</v>
      </c>
      <c r="F5" s="100">
        <f t="shared" si="0"/>
        <v>7628200</v>
      </c>
      <c r="G5" s="100">
        <f t="shared" si="0"/>
        <v>0</v>
      </c>
      <c r="H5" s="100">
        <f t="shared" si="0"/>
        <v>648728</v>
      </c>
      <c r="I5" s="100">
        <f t="shared" si="0"/>
        <v>189637</v>
      </c>
      <c r="J5" s="100">
        <f t="shared" si="0"/>
        <v>838365</v>
      </c>
      <c r="K5" s="100">
        <f t="shared" si="0"/>
        <v>383258</v>
      </c>
      <c r="L5" s="100">
        <f t="shared" si="0"/>
        <v>330728</v>
      </c>
      <c r="M5" s="100">
        <f t="shared" si="0"/>
        <v>613142</v>
      </c>
      <c r="N5" s="100">
        <f t="shared" si="0"/>
        <v>1327128</v>
      </c>
      <c r="O5" s="100">
        <f t="shared" si="0"/>
        <v>7972</v>
      </c>
      <c r="P5" s="100">
        <f t="shared" si="0"/>
        <v>2760</v>
      </c>
      <c r="Q5" s="100">
        <f t="shared" si="0"/>
        <v>127652</v>
      </c>
      <c r="R5" s="100">
        <f t="shared" si="0"/>
        <v>138384</v>
      </c>
      <c r="S5" s="100">
        <f t="shared" si="0"/>
        <v>7794</v>
      </c>
      <c r="T5" s="100">
        <f t="shared" si="0"/>
        <v>204166</v>
      </c>
      <c r="U5" s="100">
        <f t="shared" si="0"/>
        <v>422015</v>
      </c>
      <c r="V5" s="100">
        <f t="shared" si="0"/>
        <v>633975</v>
      </c>
      <c r="W5" s="100">
        <f t="shared" si="0"/>
        <v>2937852</v>
      </c>
      <c r="X5" s="100">
        <f t="shared" si="0"/>
        <v>7628200</v>
      </c>
      <c r="Y5" s="100">
        <f t="shared" si="0"/>
        <v>-4690348</v>
      </c>
      <c r="Z5" s="137">
        <f>+IF(X5&lt;&gt;0,+(Y5/X5)*100,0)</f>
        <v>-61.48695629375213</v>
      </c>
      <c r="AA5" s="153">
        <f>SUM(AA6:AA8)</f>
        <v>7628200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12164215</v>
      </c>
      <c r="D7" s="157"/>
      <c r="E7" s="158">
        <v>126200</v>
      </c>
      <c r="F7" s="159">
        <v>126200</v>
      </c>
      <c r="G7" s="159"/>
      <c r="H7" s="159"/>
      <c r="I7" s="159"/>
      <c r="J7" s="159"/>
      <c r="K7" s="159"/>
      <c r="L7" s="159"/>
      <c r="M7" s="159">
        <v>471</v>
      </c>
      <c r="N7" s="159">
        <v>471</v>
      </c>
      <c r="O7" s="159"/>
      <c r="P7" s="159"/>
      <c r="Q7" s="159">
        <v>130412</v>
      </c>
      <c r="R7" s="159">
        <v>130412</v>
      </c>
      <c r="S7" s="159"/>
      <c r="T7" s="159"/>
      <c r="U7" s="159"/>
      <c r="V7" s="159"/>
      <c r="W7" s="159">
        <v>130883</v>
      </c>
      <c r="X7" s="159">
        <v>126200</v>
      </c>
      <c r="Y7" s="159">
        <v>4683</v>
      </c>
      <c r="Z7" s="141">
        <v>3.71</v>
      </c>
      <c r="AA7" s="225">
        <v>126200</v>
      </c>
    </row>
    <row r="8" spans="1:27" ht="13.5">
      <c r="A8" s="138" t="s">
        <v>77</v>
      </c>
      <c r="B8" s="136"/>
      <c r="C8" s="155">
        <v>868274</v>
      </c>
      <c r="D8" s="155"/>
      <c r="E8" s="156">
        <v>7502000</v>
      </c>
      <c r="F8" s="60">
        <v>7502000</v>
      </c>
      <c r="G8" s="60"/>
      <c r="H8" s="60">
        <v>648728</v>
      </c>
      <c r="I8" s="60">
        <v>189637</v>
      </c>
      <c r="J8" s="60">
        <v>838365</v>
      </c>
      <c r="K8" s="60">
        <v>383258</v>
      </c>
      <c r="L8" s="60">
        <v>330728</v>
      </c>
      <c r="M8" s="60">
        <v>612671</v>
      </c>
      <c r="N8" s="60">
        <v>1326657</v>
      </c>
      <c r="O8" s="60">
        <v>7972</v>
      </c>
      <c r="P8" s="60">
        <v>2760</v>
      </c>
      <c r="Q8" s="60">
        <v>-2760</v>
      </c>
      <c r="R8" s="60">
        <v>7972</v>
      </c>
      <c r="S8" s="60">
        <v>7794</v>
      </c>
      <c r="T8" s="60">
        <v>204166</v>
      </c>
      <c r="U8" s="60">
        <v>422015</v>
      </c>
      <c r="V8" s="60">
        <v>633975</v>
      </c>
      <c r="W8" s="60">
        <v>2806969</v>
      </c>
      <c r="X8" s="60">
        <v>7502000</v>
      </c>
      <c r="Y8" s="60">
        <v>-4695031</v>
      </c>
      <c r="Z8" s="140">
        <v>-62.58</v>
      </c>
      <c r="AA8" s="62">
        <v>7502000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14050000</v>
      </c>
      <c r="F9" s="100">
        <f t="shared" si="1"/>
        <v>14050000</v>
      </c>
      <c r="G9" s="100">
        <f t="shared" si="1"/>
        <v>0</v>
      </c>
      <c r="H9" s="100">
        <f t="shared" si="1"/>
        <v>1183090</v>
      </c>
      <c r="I9" s="100">
        <f t="shared" si="1"/>
        <v>5231909</v>
      </c>
      <c r="J9" s="100">
        <f t="shared" si="1"/>
        <v>6414999</v>
      </c>
      <c r="K9" s="100">
        <f t="shared" si="1"/>
        <v>2750303</v>
      </c>
      <c r="L9" s="100">
        <f t="shared" si="1"/>
        <v>3975804</v>
      </c>
      <c r="M9" s="100">
        <f t="shared" si="1"/>
        <v>1762895</v>
      </c>
      <c r="N9" s="100">
        <f t="shared" si="1"/>
        <v>8489002</v>
      </c>
      <c r="O9" s="100">
        <f t="shared" si="1"/>
        <v>527742</v>
      </c>
      <c r="P9" s="100">
        <f t="shared" si="1"/>
        <v>4637847</v>
      </c>
      <c r="Q9" s="100">
        <f t="shared" si="1"/>
        <v>2091310</v>
      </c>
      <c r="R9" s="100">
        <f t="shared" si="1"/>
        <v>7256899</v>
      </c>
      <c r="S9" s="100">
        <f t="shared" si="1"/>
        <v>2354634</v>
      </c>
      <c r="T9" s="100">
        <f t="shared" si="1"/>
        <v>6458119</v>
      </c>
      <c r="U9" s="100">
        <f t="shared" si="1"/>
        <v>689818</v>
      </c>
      <c r="V9" s="100">
        <f t="shared" si="1"/>
        <v>9502571</v>
      </c>
      <c r="W9" s="100">
        <f t="shared" si="1"/>
        <v>31663471</v>
      </c>
      <c r="X9" s="100">
        <f t="shared" si="1"/>
        <v>14050000</v>
      </c>
      <c r="Y9" s="100">
        <f t="shared" si="1"/>
        <v>17613471</v>
      </c>
      <c r="Z9" s="137">
        <f>+IF(X9&lt;&gt;0,+(Y9/X9)*100,0)</f>
        <v>125.36278291814946</v>
      </c>
      <c r="AA9" s="102">
        <f>SUM(AA10:AA14)</f>
        <v>14050000</v>
      </c>
    </row>
    <row r="10" spans="1:27" ht="13.5">
      <c r="A10" s="138" t="s">
        <v>79</v>
      </c>
      <c r="B10" s="136"/>
      <c r="C10" s="155"/>
      <c r="D10" s="155"/>
      <c r="E10" s="156">
        <v>3600000</v>
      </c>
      <c r="F10" s="60">
        <v>3600000</v>
      </c>
      <c r="G10" s="60"/>
      <c r="H10" s="60"/>
      <c r="I10" s="60">
        <v>206282</v>
      </c>
      <c r="J10" s="60">
        <v>206282</v>
      </c>
      <c r="K10" s="60">
        <v>-123771</v>
      </c>
      <c r="L10" s="60"/>
      <c r="M10" s="60"/>
      <c r="N10" s="60">
        <v>-123771</v>
      </c>
      <c r="O10" s="60"/>
      <c r="P10" s="60"/>
      <c r="Q10" s="60"/>
      <c r="R10" s="60"/>
      <c r="S10" s="60"/>
      <c r="T10" s="60"/>
      <c r="U10" s="60"/>
      <c r="V10" s="60"/>
      <c r="W10" s="60">
        <v>82511</v>
      </c>
      <c r="X10" s="60">
        <v>3600000</v>
      </c>
      <c r="Y10" s="60">
        <v>-3517489</v>
      </c>
      <c r="Z10" s="140">
        <v>-97.71</v>
      </c>
      <c r="AA10" s="62">
        <v>3600000</v>
      </c>
    </row>
    <row r="11" spans="1:27" ht="13.5">
      <c r="A11" s="138" t="s">
        <v>80</v>
      </c>
      <c r="B11" s="136"/>
      <c r="C11" s="155"/>
      <c r="D11" s="155"/>
      <c r="E11" s="156">
        <v>550000</v>
      </c>
      <c r="F11" s="60">
        <v>550000</v>
      </c>
      <c r="G11" s="60"/>
      <c r="H11" s="60">
        <v>196240</v>
      </c>
      <c r="I11" s="60">
        <v>3016573</v>
      </c>
      <c r="J11" s="60">
        <v>3212813</v>
      </c>
      <c r="K11" s="60">
        <v>2541195</v>
      </c>
      <c r="L11" s="60">
        <v>2902547</v>
      </c>
      <c r="M11" s="60">
        <v>920492</v>
      </c>
      <c r="N11" s="60">
        <v>6364234</v>
      </c>
      <c r="O11" s="60">
        <v>527742</v>
      </c>
      <c r="P11" s="60">
        <v>3606593</v>
      </c>
      <c r="Q11" s="60">
        <v>2145974</v>
      </c>
      <c r="R11" s="60">
        <v>6280309</v>
      </c>
      <c r="S11" s="60">
        <v>2354634</v>
      </c>
      <c r="T11" s="60">
        <v>6264619</v>
      </c>
      <c r="U11" s="60">
        <v>246435</v>
      </c>
      <c r="V11" s="60">
        <v>8865688</v>
      </c>
      <c r="W11" s="60">
        <v>24723044</v>
      </c>
      <c r="X11" s="60">
        <v>550000</v>
      </c>
      <c r="Y11" s="60">
        <v>24173044</v>
      </c>
      <c r="Z11" s="140">
        <v>4395.1</v>
      </c>
      <c r="AA11" s="62">
        <v>550000</v>
      </c>
    </row>
    <row r="12" spans="1:27" ht="13.5">
      <c r="A12" s="138" t="s">
        <v>81</v>
      </c>
      <c r="B12" s="136"/>
      <c r="C12" s="155"/>
      <c r="D12" s="155"/>
      <c r="E12" s="156">
        <v>9900000</v>
      </c>
      <c r="F12" s="60">
        <v>9900000</v>
      </c>
      <c r="G12" s="60"/>
      <c r="H12" s="60">
        <v>986850</v>
      </c>
      <c r="I12" s="60">
        <v>2009054</v>
      </c>
      <c r="J12" s="60">
        <v>2995904</v>
      </c>
      <c r="K12" s="60">
        <v>332879</v>
      </c>
      <c r="L12" s="60">
        <v>1073257</v>
      </c>
      <c r="M12" s="60">
        <v>842403</v>
      </c>
      <c r="N12" s="60">
        <v>2248539</v>
      </c>
      <c r="O12" s="60"/>
      <c r="P12" s="60">
        <v>1031254</v>
      </c>
      <c r="Q12" s="60">
        <v>-54664</v>
      </c>
      <c r="R12" s="60">
        <v>976590</v>
      </c>
      <c r="S12" s="60"/>
      <c r="T12" s="60">
        <v>193500</v>
      </c>
      <c r="U12" s="60">
        <v>443383</v>
      </c>
      <c r="V12" s="60">
        <v>636883</v>
      </c>
      <c r="W12" s="60">
        <v>6857916</v>
      </c>
      <c r="X12" s="60">
        <v>9900000</v>
      </c>
      <c r="Y12" s="60">
        <v>-3042084</v>
      </c>
      <c r="Z12" s="140">
        <v>-30.73</v>
      </c>
      <c r="AA12" s="62">
        <v>9900000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43140706</v>
      </c>
      <c r="D15" s="153">
        <f>SUM(D16:D18)</f>
        <v>0</v>
      </c>
      <c r="E15" s="154">
        <f t="shared" si="2"/>
        <v>71130000</v>
      </c>
      <c r="F15" s="100">
        <f t="shared" si="2"/>
        <v>71130000</v>
      </c>
      <c r="G15" s="100">
        <f t="shared" si="2"/>
        <v>405682</v>
      </c>
      <c r="H15" s="100">
        <f t="shared" si="2"/>
        <v>7218363</v>
      </c>
      <c r="I15" s="100">
        <f t="shared" si="2"/>
        <v>653923</v>
      </c>
      <c r="J15" s="100">
        <f t="shared" si="2"/>
        <v>8277968</v>
      </c>
      <c r="K15" s="100">
        <f t="shared" si="2"/>
        <v>-183998</v>
      </c>
      <c r="L15" s="100">
        <f t="shared" si="2"/>
        <v>-3155714</v>
      </c>
      <c r="M15" s="100">
        <f t="shared" si="2"/>
        <v>4180517</v>
      </c>
      <c r="N15" s="100">
        <f t="shared" si="2"/>
        <v>840805</v>
      </c>
      <c r="O15" s="100">
        <f t="shared" si="2"/>
        <v>442726</v>
      </c>
      <c r="P15" s="100">
        <f t="shared" si="2"/>
        <v>475331</v>
      </c>
      <c r="Q15" s="100">
        <f t="shared" si="2"/>
        <v>5929581</v>
      </c>
      <c r="R15" s="100">
        <f t="shared" si="2"/>
        <v>6847638</v>
      </c>
      <c r="S15" s="100">
        <f t="shared" si="2"/>
        <v>1259756</v>
      </c>
      <c r="T15" s="100">
        <f t="shared" si="2"/>
        <v>3833087</v>
      </c>
      <c r="U15" s="100">
        <f t="shared" si="2"/>
        <v>2304784</v>
      </c>
      <c r="V15" s="100">
        <f t="shared" si="2"/>
        <v>7397627</v>
      </c>
      <c r="W15" s="100">
        <f t="shared" si="2"/>
        <v>23364038</v>
      </c>
      <c r="X15" s="100">
        <f t="shared" si="2"/>
        <v>71130000</v>
      </c>
      <c r="Y15" s="100">
        <f t="shared" si="2"/>
        <v>-47765962</v>
      </c>
      <c r="Z15" s="137">
        <f>+IF(X15&lt;&gt;0,+(Y15/X15)*100,0)</f>
        <v>-67.15304653451427</v>
      </c>
      <c r="AA15" s="102">
        <f>SUM(AA16:AA18)</f>
        <v>71130000</v>
      </c>
    </row>
    <row r="16" spans="1:27" ht="13.5">
      <c r="A16" s="138" t="s">
        <v>85</v>
      </c>
      <c r="B16" s="136"/>
      <c r="C16" s="155">
        <v>13023538</v>
      </c>
      <c r="D16" s="155"/>
      <c r="E16" s="156">
        <v>358000</v>
      </c>
      <c r="F16" s="60">
        <v>358000</v>
      </c>
      <c r="G16" s="60"/>
      <c r="H16" s="60"/>
      <c r="I16" s="60">
        <v>395543</v>
      </c>
      <c r="J16" s="60">
        <v>395543</v>
      </c>
      <c r="K16" s="60">
        <v>23524</v>
      </c>
      <c r="L16" s="60">
        <v>42889</v>
      </c>
      <c r="M16" s="60">
        <v>26068</v>
      </c>
      <c r="N16" s="60">
        <v>92481</v>
      </c>
      <c r="O16" s="60"/>
      <c r="P16" s="60">
        <v>15777</v>
      </c>
      <c r="Q16" s="60"/>
      <c r="R16" s="60">
        <v>15777</v>
      </c>
      <c r="S16" s="60"/>
      <c r="T16" s="60">
        <v>1798</v>
      </c>
      <c r="U16" s="60">
        <v>40123</v>
      </c>
      <c r="V16" s="60">
        <v>41921</v>
      </c>
      <c r="W16" s="60">
        <v>545722</v>
      </c>
      <c r="X16" s="60">
        <v>358000</v>
      </c>
      <c r="Y16" s="60">
        <v>187722</v>
      </c>
      <c r="Z16" s="140">
        <v>52.44</v>
      </c>
      <c r="AA16" s="62">
        <v>358000</v>
      </c>
    </row>
    <row r="17" spans="1:27" ht="13.5">
      <c r="A17" s="138" t="s">
        <v>86</v>
      </c>
      <c r="B17" s="136"/>
      <c r="C17" s="155">
        <v>30117168</v>
      </c>
      <c r="D17" s="155"/>
      <c r="E17" s="156">
        <v>70772000</v>
      </c>
      <c r="F17" s="60">
        <v>70772000</v>
      </c>
      <c r="G17" s="60">
        <v>405682</v>
      </c>
      <c r="H17" s="60">
        <v>7218363</v>
      </c>
      <c r="I17" s="60">
        <v>258380</v>
      </c>
      <c r="J17" s="60">
        <v>7882425</v>
      </c>
      <c r="K17" s="60">
        <v>-207522</v>
      </c>
      <c r="L17" s="60">
        <v>-3198603</v>
      </c>
      <c r="M17" s="60">
        <v>4154449</v>
      </c>
      <c r="N17" s="60">
        <v>748324</v>
      </c>
      <c r="O17" s="60">
        <v>442726</v>
      </c>
      <c r="P17" s="60">
        <v>459554</v>
      </c>
      <c r="Q17" s="60">
        <v>5929581</v>
      </c>
      <c r="R17" s="60">
        <v>6831861</v>
      </c>
      <c r="S17" s="60">
        <v>1259756</v>
      </c>
      <c r="T17" s="60">
        <v>3831289</v>
      </c>
      <c r="U17" s="60">
        <v>2264661</v>
      </c>
      <c r="V17" s="60">
        <v>7355706</v>
      </c>
      <c r="W17" s="60">
        <v>22818316</v>
      </c>
      <c r="X17" s="60">
        <v>70772000</v>
      </c>
      <c r="Y17" s="60">
        <v>-47953684</v>
      </c>
      <c r="Z17" s="140">
        <v>-67.76</v>
      </c>
      <c r="AA17" s="62">
        <v>70772000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1388186</v>
      </c>
      <c r="D19" s="153">
        <f>SUM(D20:D23)</f>
        <v>0</v>
      </c>
      <c r="E19" s="154">
        <f t="shared" si="3"/>
        <v>7184000</v>
      </c>
      <c r="F19" s="100">
        <f t="shared" si="3"/>
        <v>7184000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5625</v>
      </c>
      <c r="L19" s="100">
        <f t="shared" si="3"/>
        <v>0</v>
      </c>
      <c r="M19" s="100">
        <f t="shared" si="3"/>
        <v>0</v>
      </c>
      <c r="N19" s="100">
        <f t="shared" si="3"/>
        <v>5625</v>
      </c>
      <c r="O19" s="100">
        <f t="shared" si="3"/>
        <v>15990</v>
      </c>
      <c r="P19" s="100">
        <f t="shared" si="3"/>
        <v>0</v>
      </c>
      <c r="Q19" s="100">
        <f t="shared" si="3"/>
        <v>-15990</v>
      </c>
      <c r="R19" s="100">
        <f t="shared" si="3"/>
        <v>0</v>
      </c>
      <c r="S19" s="100">
        <f t="shared" si="3"/>
        <v>610102</v>
      </c>
      <c r="T19" s="100">
        <f t="shared" si="3"/>
        <v>0</v>
      </c>
      <c r="U19" s="100">
        <f t="shared" si="3"/>
        <v>0</v>
      </c>
      <c r="V19" s="100">
        <f t="shared" si="3"/>
        <v>610102</v>
      </c>
      <c r="W19" s="100">
        <f t="shared" si="3"/>
        <v>615727</v>
      </c>
      <c r="X19" s="100">
        <f t="shared" si="3"/>
        <v>7184000</v>
      </c>
      <c r="Y19" s="100">
        <f t="shared" si="3"/>
        <v>-6568273</v>
      </c>
      <c r="Z19" s="137">
        <f>+IF(X19&lt;&gt;0,+(Y19/X19)*100,0)</f>
        <v>-91.42918986636971</v>
      </c>
      <c r="AA19" s="102">
        <f>SUM(AA20:AA23)</f>
        <v>7184000</v>
      </c>
    </row>
    <row r="20" spans="1:27" ht="13.5">
      <c r="A20" s="138" t="s">
        <v>89</v>
      </c>
      <c r="B20" s="136"/>
      <c r="C20" s="155">
        <v>1388186</v>
      </c>
      <c r="D20" s="155"/>
      <c r="E20" s="156">
        <v>2745000</v>
      </c>
      <c r="F20" s="60">
        <v>2745000</v>
      </c>
      <c r="G20" s="60"/>
      <c r="H20" s="60"/>
      <c r="I20" s="60"/>
      <c r="J20" s="60"/>
      <c r="K20" s="60"/>
      <c r="L20" s="60"/>
      <c r="M20" s="60"/>
      <c r="N20" s="60"/>
      <c r="O20" s="60">
        <v>15990</v>
      </c>
      <c r="P20" s="60"/>
      <c r="Q20" s="60">
        <v>-15990</v>
      </c>
      <c r="R20" s="60"/>
      <c r="S20" s="60">
        <v>610102</v>
      </c>
      <c r="T20" s="60"/>
      <c r="U20" s="60"/>
      <c r="V20" s="60">
        <v>610102</v>
      </c>
      <c r="W20" s="60">
        <v>610102</v>
      </c>
      <c r="X20" s="60">
        <v>2745000</v>
      </c>
      <c r="Y20" s="60">
        <v>-2134898</v>
      </c>
      <c r="Z20" s="140">
        <v>-77.77</v>
      </c>
      <c r="AA20" s="62">
        <v>2745000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>
        <v>2634000</v>
      </c>
      <c r="F22" s="159">
        <v>2634000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2634000</v>
      </c>
      <c r="Y22" s="159">
        <v>-2634000</v>
      </c>
      <c r="Z22" s="141">
        <v>-100</v>
      </c>
      <c r="AA22" s="225">
        <v>2634000</v>
      </c>
    </row>
    <row r="23" spans="1:27" ht="13.5">
      <c r="A23" s="138" t="s">
        <v>92</v>
      </c>
      <c r="B23" s="136"/>
      <c r="C23" s="155"/>
      <c r="D23" s="155"/>
      <c r="E23" s="156">
        <v>1805000</v>
      </c>
      <c r="F23" s="60">
        <v>1805000</v>
      </c>
      <c r="G23" s="60"/>
      <c r="H23" s="60"/>
      <c r="I23" s="60"/>
      <c r="J23" s="60"/>
      <c r="K23" s="60">
        <v>5625</v>
      </c>
      <c r="L23" s="60"/>
      <c r="M23" s="60"/>
      <c r="N23" s="60">
        <v>5625</v>
      </c>
      <c r="O23" s="60"/>
      <c r="P23" s="60"/>
      <c r="Q23" s="60"/>
      <c r="R23" s="60"/>
      <c r="S23" s="60"/>
      <c r="T23" s="60"/>
      <c r="U23" s="60"/>
      <c r="V23" s="60"/>
      <c r="W23" s="60">
        <v>5625</v>
      </c>
      <c r="X23" s="60">
        <v>1805000</v>
      </c>
      <c r="Y23" s="60">
        <v>-1799375</v>
      </c>
      <c r="Z23" s="140">
        <v>-99.69</v>
      </c>
      <c r="AA23" s="62">
        <v>1805000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57561381</v>
      </c>
      <c r="D25" s="217">
        <f>+D5+D9+D15+D19+D24</f>
        <v>0</v>
      </c>
      <c r="E25" s="230">
        <f t="shared" si="4"/>
        <v>99992200</v>
      </c>
      <c r="F25" s="219">
        <f t="shared" si="4"/>
        <v>99992200</v>
      </c>
      <c r="G25" s="219">
        <f t="shared" si="4"/>
        <v>405682</v>
      </c>
      <c r="H25" s="219">
        <f t="shared" si="4"/>
        <v>9050181</v>
      </c>
      <c r="I25" s="219">
        <f t="shared" si="4"/>
        <v>6075469</v>
      </c>
      <c r="J25" s="219">
        <f t="shared" si="4"/>
        <v>15531332</v>
      </c>
      <c r="K25" s="219">
        <f t="shared" si="4"/>
        <v>2955188</v>
      </c>
      <c r="L25" s="219">
        <f t="shared" si="4"/>
        <v>1150818</v>
      </c>
      <c r="M25" s="219">
        <f t="shared" si="4"/>
        <v>6556554</v>
      </c>
      <c r="N25" s="219">
        <f t="shared" si="4"/>
        <v>10662560</v>
      </c>
      <c r="O25" s="219">
        <f t="shared" si="4"/>
        <v>994430</v>
      </c>
      <c r="P25" s="219">
        <f t="shared" si="4"/>
        <v>5115938</v>
      </c>
      <c r="Q25" s="219">
        <f t="shared" si="4"/>
        <v>8132553</v>
      </c>
      <c r="R25" s="219">
        <f t="shared" si="4"/>
        <v>14242921</v>
      </c>
      <c r="S25" s="219">
        <f t="shared" si="4"/>
        <v>4232286</v>
      </c>
      <c r="T25" s="219">
        <f t="shared" si="4"/>
        <v>10495372</v>
      </c>
      <c r="U25" s="219">
        <f t="shared" si="4"/>
        <v>3416617</v>
      </c>
      <c r="V25" s="219">
        <f t="shared" si="4"/>
        <v>18144275</v>
      </c>
      <c r="W25" s="219">
        <f t="shared" si="4"/>
        <v>58581088</v>
      </c>
      <c r="X25" s="219">
        <f t="shared" si="4"/>
        <v>99992200</v>
      </c>
      <c r="Y25" s="219">
        <f t="shared" si="4"/>
        <v>-41411112</v>
      </c>
      <c r="Z25" s="231">
        <f>+IF(X25&lt;&gt;0,+(Y25/X25)*100,0)</f>
        <v>-41.41434231870086</v>
      </c>
      <c r="AA25" s="232">
        <f>+AA5+AA9+AA15+AA19+AA24</f>
        <v>99992200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55172313</v>
      </c>
      <c r="D28" s="155"/>
      <c r="E28" s="156">
        <v>40027000</v>
      </c>
      <c r="F28" s="60">
        <v>40027000</v>
      </c>
      <c r="G28" s="60">
        <v>405682</v>
      </c>
      <c r="H28" s="60">
        <v>390517</v>
      </c>
      <c r="I28" s="60">
        <v>3412492</v>
      </c>
      <c r="J28" s="60">
        <v>4208691</v>
      </c>
      <c r="K28" s="60">
        <v>2827959</v>
      </c>
      <c r="L28" s="60">
        <v>1412560</v>
      </c>
      <c r="M28" s="60">
        <v>2612273</v>
      </c>
      <c r="N28" s="60">
        <v>6852792</v>
      </c>
      <c r="O28" s="60">
        <v>527742</v>
      </c>
      <c r="P28" s="60">
        <v>4066147</v>
      </c>
      <c r="Q28" s="60">
        <v>4087325</v>
      </c>
      <c r="R28" s="60">
        <v>8681214</v>
      </c>
      <c r="S28" s="60">
        <v>2354634</v>
      </c>
      <c r="T28" s="60">
        <v>9770653</v>
      </c>
      <c r="U28" s="60">
        <v>1668655</v>
      </c>
      <c r="V28" s="60">
        <v>13793942</v>
      </c>
      <c r="W28" s="60">
        <v>33536639</v>
      </c>
      <c r="X28" s="60">
        <v>40027000</v>
      </c>
      <c r="Y28" s="60">
        <v>-6490361</v>
      </c>
      <c r="Z28" s="140">
        <v>-16.21</v>
      </c>
      <c r="AA28" s="155">
        <v>40027000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55172313</v>
      </c>
      <c r="D32" s="210">
        <f>SUM(D28:D31)</f>
        <v>0</v>
      </c>
      <c r="E32" s="211">
        <f t="shared" si="5"/>
        <v>40027000</v>
      </c>
      <c r="F32" s="77">
        <f t="shared" si="5"/>
        <v>40027000</v>
      </c>
      <c r="G32" s="77">
        <f t="shared" si="5"/>
        <v>405682</v>
      </c>
      <c r="H32" s="77">
        <f t="shared" si="5"/>
        <v>390517</v>
      </c>
      <c r="I32" s="77">
        <f t="shared" si="5"/>
        <v>3412492</v>
      </c>
      <c r="J32" s="77">
        <f t="shared" si="5"/>
        <v>4208691</v>
      </c>
      <c r="K32" s="77">
        <f t="shared" si="5"/>
        <v>2827959</v>
      </c>
      <c r="L32" s="77">
        <f t="shared" si="5"/>
        <v>1412560</v>
      </c>
      <c r="M32" s="77">
        <f t="shared" si="5"/>
        <v>2612273</v>
      </c>
      <c r="N32" s="77">
        <f t="shared" si="5"/>
        <v>6852792</v>
      </c>
      <c r="O32" s="77">
        <f t="shared" si="5"/>
        <v>527742</v>
      </c>
      <c r="P32" s="77">
        <f t="shared" si="5"/>
        <v>4066147</v>
      </c>
      <c r="Q32" s="77">
        <f t="shared" si="5"/>
        <v>4087325</v>
      </c>
      <c r="R32" s="77">
        <f t="shared" si="5"/>
        <v>8681214</v>
      </c>
      <c r="S32" s="77">
        <f t="shared" si="5"/>
        <v>2354634</v>
      </c>
      <c r="T32" s="77">
        <f t="shared" si="5"/>
        <v>9770653</v>
      </c>
      <c r="U32" s="77">
        <f t="shared" si="5"/>
        <v>1668655</v>
      </c>
      <c r="V32" s="77">
        <f t="shared" si="5"/>
        <v>13793942</v>
      </c>
      <c r="W32" s="77">
        <f t="shared" si="5"/>
        <v>33536639</v>
      </c>
      <c r="X32" s="77">
        <f t="shared" si="5"/>
        <v>40027000</v>
      </c>
      <c r="Y32" s="77">
        <f t="shared" si="5"/>
        <v>-6490361</v>
      </c>
      <c r="Z32" s="212">
        <f>+IF(X32&lt;&gt;0,+(Y32/X32)*100,0)</f>
        <v>-16.214957403752468</v>
      </c>
      <c r="AA32" s="79">
        <f>SUM(AA28:AA31)</f>
        <v>40027000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2389068</v>
      </c>
      <c r="D35" s="155"/>
      <c r="E35" s="156">
        <v>59965200</v>
      </c>
      <c r="F35" s="60">
        <v>59965200</v>
      </c>
      <c r="G35" s="60"/>
      <c r="H35" s="60">
        <v>8659664</v>
      </c>
      <c r="I35" s="60">
        <v>2662977</v>
      </c>
      <c r="J35" s="60">
        <v>11322641</v>
      </c>
      <c r="K35" s="60">
        <v>127229</v>
      </c>
      <c r="L35" s="60">
        <v>-261742</v>
      </c>
      <c r="M35" s="60">
        <v>3944281</v>
      </c>
      <c r="N35" s="60">
        <v>3809768</v>
      </c>
      <c r="O35" s="60">
        <v>466688</v>
      </c>
      <c r="P35" s="60">
        <v>1049791</v>
      </c>
      <c r="Q35" s="60">
        <v>4045228</v>
      </c>
      <c r="R35" s="60">
        <v>5561707</v>
      </c>
      <c r="S35" s="60">
        <v>1877652</v>
      </c>
      <c r="T35" s="60">
        <v>724719</v>
      </c>
      <c r="U35" s="60">
        <v>1747962</v>
      </c>
      <c r="V35" s="60">
        <v>4350333</v>
      </c>
      <c r="W35" s="60">
        <v>25044449</v>
      </c>
      <c r="X35" s="60">
        <v>59965200</v>
      </c>
      <c r="Y35" s="60">
        <v>-34920751</v>
      </c>
      <c r="Z35" s="140">
        <v>-58.24</v>
      </c>
      <c r="AA35" s="62">
        <v>59965200</v>
      </c>
    </row>
    <row r="36" spans="1:27" ht="13.5">
      <c r="A36" s="238" t="s">
        <v>139</v>
      </c>
      <c r="B36" s="149"/>
      <c r="C36" s="222">
        <f aca="true" t="shared" si="6" ref="C36:Y36">SUM(C32:C35)</f>
        <v>57561381</v>
      </c>
      <c r="D36" s="222">
        <f>SUM(D32:D35)</f>
        <v>0</v>
      </c>
      <c r="E36" s="218">
        <f t="shared" si="6"/>
        <v>99992200</v>
      </c>
      <c r="F36" s="220">
        <f t="shared" si="6"/>
        <v>99992200</v>
      </c>
      <c r="G36" s="220">
        <f t="shared" si="6"/>
        <v>405682</v>
      </c>
      <c r="H36" s="220">
        <f t="shared" si="6"/>
        <v>9050181</v>
      </c>
      <c r="I36" s="220">
        <f t="shared" si="6"/>
        <v>6075469</v>
      </c>
      <c r="J36" s="220">
        <f t="shared" si="6"/>
        <v>15531332</v>
      </c>
      <c r="K36" s="220">
        <f t="shared" si="6"/>
        <v>2955188</v>
      </c>
      <c r="L36" s="220">
        <f t="shared" si="6"/>
        <v>1150818</v>
      </c>
      <c r="M36" s="220">
        <f t="shared" si="6"/>
        <v>6556554</v>
      </c>
      <c r="N36" s="220">
        <f t="shared" si="6"/>
        <v>10662560</v>
      </c>
      <c r="O36" s="220">
        <f t="shared" si="6"/>
        <v>994430</v>
      </c>
      <c r="P36" s="220">
        <f t="shared" si="6"/>
        <v>5115938</v>
      </c>
      <c r="Q36" s="220">
        <f t="shared" si="6"/>
        <v>8132553</v>
      </c>
      <c r="R36" s="220">
        <f t="shared" si="6"/>
        <v>14242921</v>
      </c>
      <c r="S36" s="220">
        <f t="shared" si="6"/>
        <v>4232286</v>
      </c>
      <c r="T36" s="220">
        <f t="shared" si="6"/>
        <v>10495372</v>
      </c>
      <c r="U36" s="220">
        <f t="shared" si="6"/>
        <v>3416617</v>
      </c>
      <c r="V36" s="220">
        <f t="shared" si="6"/>
        <v>18144275</v>
      </c>
      <c r="W36" s="220">
        <f t="shared" si="6"/>
        <v>58581088</v>
      </c>
      <c r="X36" s="220">
        <f t="shared" si="6"/>
        <v>99992200</v>
      </c>
      <c r="Y36" s="220">
        <f t="shared" si="6"/>
        <v>-41411112</v>
      </c>
      <c r="Z36" s="221">
        <f>+IF(X36&lt;&gt;0,+(Y36/X36)*100,0)</f>
        <v>-41.41434231870086</v>
      </c>
      <c r="AA36" s="239">
        <f>SUM(AA32:AA35)</f>
        <v>99992200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33695355</v>
      </c>
      <c r="D6" s="155"/>
      <c r="E6" s="59">
        <v>13316500</v>
      </c>
      <c r="F6" s="60">
        <v>13316500</v>
      </c>
      <c r="G6" s="60">
        <v>32031752</v>
      </c>
      <c r="H6" s="60">
        <v>56005220</v>
      </c>
      <c r="I6" s="60">
        <v>39254400</v>
      </c>
      <c r="J6" s="60">
        <v>39254400</v>
      </c>
      <c r="K6" s="60">
        <v>51340959</v>
      </c>
      <c r="L6" s="60">
        <v>97416440</v>
      </c>
      <c r="M6" s="60">
        <v>84373339</v>
      </c>
      <c r="N6" s="60">
        <v>84373339</v>
      </c>
      <c r="O6" s="60">
        <v>80429025</v>
      </c>
      <c r="P6" s="60">
        <v>67799591</v>
      </c>
      <c r="Q6" s="60">
        <v>92611807</v>
      </c>
      <c r="R6" s="60">
        <v>92611807</v>
      </c>
      <c r="S6" s="60">
        <v>79497413</v>
      </c>
      <c r="T6" s="60">
        <v>62239136</v>
      </c>
      <c r="U6" s="60">
        <v>46801356</v>
      </c>
      <c r="V6" s="60">
        <v>46801356</v>
      </c>
      <c r="W6" s="60">
        <v>46801356</v>
      </c>
      <c r="X6" s="60">
        <v>13316500</v>
      </c>
      <c r="Y6" s="60">
        <v>33484856</v>
      </c>
      <c r="Z6" s="140">
        <v>251.45</v>
      </c>
      <c r="AA6" s="62">
        <v>13316500</v>
      </c>
    </row>
    <row r="7" spans="1:27" ht="13.5">
      <c r="A7" s="249" t="s">
        <v>144</v>
      </c>
      <c r="B7" s="182"/>
      <c r="C7" s="155">
        <v>52656390</v>
      </c>
      <c r="D7" s="155"/>
      <c r="E7" s="59"/>
      <c r="F7" s="60"/>
      <c r="G7" s="60">
        <v>32094580</v>
      </c>
      <c r="H7" s="60">
        <v>32094580</v>
      </c>
      <c r="I7" s="60">
        <v>32094580</v>
      </c>
      <c r="J7" s="60">
        <v>32094580</v>
      </c>
      <c r="K7" s="60">
        <v>32094580</v>
      </c>
      <c r="L7" s="60">
        <v>32094580</v>
      </c>
      <c r="M7" s="60">
        <v>32094580</v>
      </c>
      <c r="N7" s="60">
        <v>32094580</v>
      </c>
      <c r="O7" s="60">
        <v>32094580</v>
      </c>
      <c r="P7" s="60">
        <v>32094580</v>
      </c>
      <c r="Q7" s="60">
        <v>32094580</v>
      </c>
      <c r="R7" s="60">
        <v>32094580</v>
      </c>
      <c r="S7" s="60">
        <v>32094580</v>
      </c>
      <c r="T7" s="60">
        <v>32094580</v>
      </c>
      <c r="U7" s="60">
        <v>32094580</v>
      </c>
      <c r="V7" s="60">
        <v>32094580</v>
      </c>
      <c r="W7" s="60">
        <v>32094580</v>
      </c>
      <c r="X7" s="60"/>
      <c r="Y7" s="60">
        <v>32094580</v>
      </c>
      <c r="Z7" s="140"/>
      <c r="AA7" s="62"/>
    </row>
    <row r="8" spans="1:27" ht="13.5">
      <c r="A8" s="249" t="s">
        <v>145</v>
      </c>
      <c r="B8" s="182"/>
      <c r="C8" s="155">
        <v>24077710</v>
      </c>
      <c r="D8" s="155"/>
      <c r="E8" s="59">
        <v>9734000</v>
      </c>
      <c r="F8" s="60">
        <v>9734000</v>
      </c>
      <c r="G8" s="60">
        <v>52515501</v>
      </c>
      <c r="H8" s="60">
        <v>55680211</v>
      </c>
      <c r="I8" s="60">
        <v>55712600</v>
      </c>
      <c r="J8" s="60">
        <v>55712600</v>
      </c>
      <c r="K8" s="60">
        <v>56007316</v>
      </c>
      <c r="L8" s="60">
        <v>58210191</v>
      </c>
      <c r="M8" s="60">
        <v>59414513</v>
      </c>
      <c r="N8" s="60">
        <v>59414513</v>
      </c>
      <c r="O8" s="60">
        <v>60440848</v>
      </c>
      <c r="P8" s="60">
        <v>60280035</v>
      </c>
      <c r="Q8" s="60">
        <v>61243013</v>
      </c>
      <c r="R8" s="60">
        <v>61243013</v>
      </c>
      <c r="S8" s="60">
        <v>61569446</v>
      </c>
      <c r="T8" s="60">
        <v>59926480</v>
      </c>
      <c r="U8" s="60">
        <v>60554051</v>
      </c>
      <c r="V8" s="60">
        <v>60554051</v>
      </c>
      <c r="W8" s="60">
        <v>60554051</v>
      </c>
      <c r="X8" s="60">
        <v>9734000</v>
      </c>
      <c r="Y8" s="60">
        <v>50820051</v>
      </c>
      <c r="Z8" s="140">
        <v>522.09</v>
      </c>
      <c r="AA8" s="62">
        <v>9734000</v>
      </c>
    </row>
    <row r="9" spans="1:27" ht="13.5">
      <c r="A9" s="249" t="s">
        <v>146</v>
      </c>
      <c r="B9" s="182"/>
      <c r="C9" s="155">
        <v>1405049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2932468</v>
      </c>
      <c r="D11" s="155"/>
      <c r="E11" s="59">
        <v>2500000</v>
      </c>
      <c r="F11" s="60">
        <v>2500000</v>
      </c>
      <c r="G11" s="60">
        <v>975278</v>
      </c>
      <c r="H11" s="60">
        <v>975278</v>
      </c>
      <c r="I11" s="60">
        <v>839606</v>
      </c>
      <c r="J11" s="60">
        <v>839606</v>
      </c>
      <c r="K11" s="60">
        <v>781648</v>
      </c>
      <c r="L11" s="60">
        <v>836894</v>
      </c>
      <c r="M11" s="60">
        <v>781980</v>
      </c>
      <c r="N11" s="60">
        <v>781980</v>
      </c>
      <c r="O11" s="60">
        <v>771522</v>
      </c>
      <c r="P11" s="60">
        <v>771825</v>
      </c>
      <c r="Q11" s="60">
        <v>879396</v>
      </c>
      <c r="R11" s="60">
        <v>879396</v>
      </c>
      <c r="S11" s="60">
        <v>840708</v>
      </c>
      <c r="T11" s="60">
        <v>908135</v>
      </c>
      <c r="U11" s="60">
        <v>1388399</v>
      </c>
      <c r="V11" s="60">
        <v>1388399</v>
      </c>
      <c r="W11" s="60">
        <v>1388399</v>
      </c>
      <c r="X11" s="60">
        <v>2500000</v>
      </c>
      <c r="Y11" s="60">
        <v>-1111601</v>
      </c>
      <c r="Z11" s="140">
        <v>-44.46</v>
      </c>
      <c r="AA11" s="62">
        <v>2500000</v>
      </c>
    </row>
    <row r="12" spans="1:27" ht="13.5">
      <c r="A12" s="250" t="s">
        <v>56</v>
      </c>
      <c r="B12" s="251"/>
      <c r="C12" s="168">
        <f aca="true" t="shared" si="0" ref="C12:Y12">SUM(C6:C11)</f>
        <v>114766972</v>
      </c>
      <c r="D12" s="168">
        <f>SUM(D6:D11)</f>
        <v>0</v>
      </c>
      <c r="E12" s="72">
        <f t="shared" si="0"/>
        <v>25550500</v>
      </c>
      <c r="F12" s="73">
        <f t="shared" si="0"/>
        <v>25550500</v>
      </c>
      <c r="G12" s="73">
        <f t="shared" si="0"/>
        <v>117617111</v>
      </c>
      <c r="H12" s="73">
        <f t="shared" si="0"/>
        <v>144755289</v>
      </c>
      <c r="I12" s="73">
        <f t="shared" si="0"/>
        <v>127901186</v>
      </c>
      <c r="J12" s="73">
        <f t="shared" si="0"/>
        <v>127901186</v>
      </c>
      <c r="K12" s="73">
        <f t="shared" si="0"/>
        <v>140224503</v>
      </c>
      <c r="L12" s="73">
        <f t="shared" si="0"/>
        <v>188558105</v>
      </c>
      <c r="M12" s="73">
        <f t="shared" si="0"/>
        <v>176664412</v>
      </c>
      <c r="N12" s="73">
        <f t="shared" si="0"/>
        <v>176664412</v>
      </c>
      <c r="O12" s="73">
        <f t="shared" si="0"/>
        <v>173735975</v>
      </c>
      <c r="P12" s="73">
        <f t="shared" si="0"/>
        <v>160946031</v>
      </c>
      <c r="Q12" s="73">
        <f t="shared" si="0"/>
        <v>186828796</v>
      </c>
      <c r="R12" s="73">
        <f t="shared" si="0"/>
        <v>186828796</v>
      </c>
      <c r="S12" s="73">
        <f t="shared" si="0"/>
        <v>174002147</v>
      </c>
      <c r="T12" s="73">
        <f t="shared" si="0"/>
        <v>155168331</v>
      </c>
      <c r="U12" s="73">
        <f t="shared" si="0"/>
        <v>140838386</v>
      </c>
      <c r="V12" s="73">
        <f t="shared" si="0"/>
        <v>140838386</v>
      </c>
      <c r="W12" s="73">
        <f t="shared" si="0"/>
        <v>140838386</v>
      </c>
      <c r="X12" s="73">
        <f t="shared" si="0"/>
        <v>25550500</v>
      </c>
      <c r="Y12" s="73">
        <f t="shared" si="0"/>
        <v>115287886</v>
      </c>
      <c r="Z12" s="170">
        <f>+IF(X12&lt;&gt;0,+(Y12/X12)*100,0)</f>
        <v>451.21577268546605</v>
      </c>
      <c r="AA12" s="74">
        <f>SUM(AA6:AA11)</f>
        <v>25550500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7307576</v>
      </c>
      <c r="D16" s="155"/>
      <c r="E16" s="59">
        <v>52095000</v>
      </c>
      <c r="F16" s="60">
        <v>52095000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52095000</v>
      </c>
      <c r="Y16" s="159">
        <v>-52095000</v>
      </c>
      <c r="Z16" s="141">
        <v>-100</v>
      </c>
      <c r="AA16" s="225">
        <v>52095000</v>
      </c>
    </row>
    <row r="17" spans="1:27" ht="13.5">
      <c r="A17" s="249" t="s">
        <v>152</v>
      </c>
      <c r="B17" s="182"/>
      <c r="C17" s="155">
        <v>423279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237353951</v>
      </c>
      <c r="D19" s="155"/>
      <c r="E19" s="59">
        <v>340076500</v>
      </c>
      <c r="F19" s="60">
        <v>340076500</v>
      </c>
      <c r="G19" s="60">
        <v>405682</v>
      </c>
      <c r="H19" s="60">
        <v>9050181</v>
      </c>
      <c r="I19" s="60">
        <v>15531331</v>
      </c>
      <c r="J19" s="60">
        <v>15531331</v>
      </c>
      <c r="K19" s="60">
        <v>18486517</v>
      </c>
      <c r="L19" s="60">
        <v>19637335</v>
      </c>
      <c r="M19" s="60">
        <v>26193889</v>
      </c>
      <c r="N19" s="60">
        <v>26193889</v>
      </c>
      <c r="O19" s="60">
        <v>27188319</v>
      </c>
      <c r="P19" s="60">
        <v>32304257</v>
      </c>
      <c r="Q19" s="60">
        <v>40436811</v>
      </c>
      <c r="R19" s="60">
        <v>40436811</v>
      </c>
      <c r="S19" s="60">
        <v>44669090</v>
      </c>
      <c r="T19" s="60">
        <v>55164462</v>
      </c>
      <c r="U19" s="60">
        <v>59168833</v>
      </c>
      <c r="V19" s="60">
        <v>59168833</v>
      </c>
      <c r="W19" s="60">
        <v>59168833</v>
      </c>
      <c r="X19" s="60">
        <v>340076500</v>
      </c>
      <c r="Y19" s="60">
        <v>-280907667</v>
      </c>
      <c r="Z19" s="140">
        <v>-82.6</v>
      </c>
      <c r="AA19" s="62">
        <v>340076500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461401</v>
      </c>
      <c r="D22" s="155"/>
      <c r="E22" s="59">
        <v>650000</v>
      </c>
      <c r="F22" s="60">
        <v>650000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650000</v>
      </c>
      <c r="Y22" s="60">
        <v>-650000</v>
      </c>
      <c r="Z22" s="140">
        <v>-100</v>
      </c>
      <c r="AA22" s="62">
        <v>650000</v>
      </c>
    </row>
    <row r="23" spans="1:27" ht="13.5">
      <c r="A23" s="249" t="s">
        <v>158</v>
      </c>
      <c r="B23" s="182"/>
      <c r="C23" s="155">
        <v>221249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245767456</v>
      </c>
      <c r="D24" s="168">
        <f>SUM(D15:D23)</f>
        <v>0</v>
      </c>
      <c r="E24" s="76">
        <f t="shared" si="1"/>
        <v>392821500</v>
      </c>
      <c r="F24" s="77">
        <f t="shared" si="1"/>
        <v>392821500</v>
      </c>
      <c r="G24" s="77">
        <f t="shared" si="1"/>
        <v>405682</v>
      </c>
      <c r="H24" s="77">
        <f t="shared" si="1"/>
        <v>9050181</v>
      </c>
      <c r="I24" s="77">
        <f t="shared" si="1"/>
        <v>15531331</v>
      </c>
      <c r="J24" s="77">
        <f t="shared" si="1"/>
        <v>15531331</v>
      </c>
      <c r="K24" s="77">
        <f t="shared" si="1"/>
        <v>18486517</v>
      </c>
      <c r="L24" s="77">
        <f t="shared" si="1"/>
        <v>19637335</v>
      </c>
      <c r="M24" s="77">
        <f t="shared" si="1"/>
        <v>26193889</v>
      </c>
      <c r="N24" s="77">
        <f t="shared" si="1"/>
        <v>26193889</v>
      </c>
      <c r="O24" s="77">
        <f t="shared" si="1"/>
        <v>27188319</v>
      </c>
      <c r="P24" s="77">
        <f t="shared" si="1"/>
        <v>32304257</v>
      </c>
      <c r="Q24" s="77">
        <f t="shared" si="1"/>
        <v>40436811</v>
      </c>
      <c r="R24" s="77">
        <f t="shared" si="1"/>
        <v>40436811</v>
      </c>
      <c r="S24" s="77">
        <f t="shared" si="1"/>
        <v>44669090</v>
      </c>
      <c r="T24" s="77">
        <f t="shared" si="1"/>
        <v>55164462</v>
      </c>
      <c r="U24" s="77">
        <f t="shared" si="1"/>
        <v>59168833</v>
      </c>
      <c r="V24" s="77">
        <f t="shared" si="1"/>
        <v>59168833</v>
      </c>
      <c r="W24" s="77">
        <f t="shared" si="1"/>
        <v>59168833</v>
      </c>
      <c r="X24" s="77">
        <f t="shared" si="1"/>
        <v>392821500</v>
      </c>
      <c r="Y24" s="77">
        <f t="shared" si="1"/>
        <v>-333652667</v>
      </c>
      <c r="Z24" s="212">
        <f>+IF(X24&lt;&gt;0,+(Y24/X24)*100,0)</f>
        <v>-84.9374759273614</v>
      </c>
      <c r="AA24" s="79">
        <f>SUM(AA15:AA23)</f>
        <v>392821500</v>
      </c>
    </row>
    <row r="25" spans="1:27" ht="13.5">
      <c r="A25" s="250" t="s">
        <v>159</v>
      </c>
      <c r="B25" s="251"/>
      <c r="C25" s="168">
        <f aca="true" t="shared" si="2" ref="C25:Y25">+C12+C24</f>
        <v>360534428</v>
      </c>
      <c r="D25" s="168">
        <f>+D12+D24</f>
        <v>0</v>
      </c>
      <c r="E25" s="72">
        <f t="shared" si="2"/>
        <v>418372000</v>
      </c>
      <c r="F25" s="73">
        <f t="shared" si="2"/>
        <v>418372000</v>
      </c>
      <c r="G25" s="73">
        <f t="shared" si="2"/>
        <v>118022793</v>
      </c>
      <c r="H25" s="73">
        <f t="shared" si="2"/>
        <v>153805470</v>
      </c>
      <c r="I25" s="73">
        <f t="shared" si="2"/>
        <v>143432517</v>
      </c>
      <c r="J25" s="73">
        <f t="shared" si="2"/>
        <v>143432517</v>
      </c>
      <c r="K25" s="73">
        <f t="shared" si="2"/>
        <v>158711020</v>
      </c>
      <c r="L25" s="73">
        <f t="shared" si="2"/>
        <v>208195440</v>
      </c>
      <c r="M25" s="73">
        <f t="shared" si="2"/>
        <v>202858301</v>
      </c>
      <c r="N25" s="73">
        <f t="shared" si="2"/>
        <v>202858301</v>
      </c>
      <c r="O25" s="73">
        <f t="shared" si="2"/>
        <v>200924294</v>
      </c>
      <c r="P25" s="73">
        <f t="shared" si="2"/>
        <v>193250288</v>
      </c>
      <c r="Q25" s="73">
        <f t="shared" si="2"/>
        <v>227265607</v>
      </c>
      <c r="R25" s="73">
        <f t="shared" si="2"/>
        <v>227265607</v>
      </c>
      <c r="S25" s="73">
        <f t="shared" si="2"/>
        <v>218671237</v>
      </c>
      <c r="T25" s="73">
        <f t="shared" si="2"/>
        <v>210332793</v>
      </c>
      <c r="U25" s="73">
        <f t="shared" si="2"/>
        <v>200007219</v>
      </c>
      <c r="V25" s="73">
        <f t="shared" si="2"/>
        <v>200007219</v>
      </c>
      <c r="W25" s="73">
        <f t="shared" si="2"/>
        <v>200007219</v>
      </c>
      <c r="X25" s="73">
        <f t="shared" si="2"/>
        <v>418372000</v>
      </c>
      <c r="Y25" s="73">
        <f t="shared" si="2"/>
        <v>-218364781</v>
      </c>
      <c r="Z25" s="170">
        <f>+IF(X25&lt;&gt;0,+(Y25/X25)*100,0)</f>
        <v>-52.193928130945665</v>
      </c>
      <c r="AA25" s="74">
        <f>+AA12+AA24</f>
        <v>418372000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705780</v>
      </c>
      <c r="D30" s="155"/>
      <c r="E30" s="59">
        <v>620000</v>
      </c>
      <c r="F30" s="60">
        <v>620000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620000</v>
      </c>
      <c r="Y30" s="60">
        <v>-620000</v>
      </c>
      <c r="Z30" s="140">
        <v>-100</v>
      </c>
      <c r="AA30" s="62">
        <v>620000</v>
      </c>
    </row>
    <row r="31" spans="1:27" ht="13.5">
      <c r="A31" s="249" t="s">
        <v>163</v>
      </c>
      <c r="B31" s="182"/>
      <c r="C31" s="155">
        <v>196992</v>
      </c>
      <c r="D31" s="155"/>
      <c r="E31" s="59">
        <v>230000</v>
      </c>
      <c r="F31" s="60">
        <v>230000</v>
      </c>
      <c r="G31" s="60">
        <v>217146</v>
      </c>
      <c r="H31" s="60">
        <v>361504</v>
      </c>
      <c r="I31" s="60">
        <v>361504</v>
      </c>
      <c r="J31" s="60">
        <v>361504</v>
      </c>
      <c r="K31" s="60">
        <v>361504</v>
      </c>
      <c r="L31" s="60">
        <v>361504</v>
      </c>
      <c r="M31" s="60">
        <v>361504</v>
      </c>
      <c r="N31" s="60">
        <v>361504</v>
      </c>
      <c r="O31" s="60">
        <v>361504</v>
      </c>
      <c r="P31" s="60">
        <v>361504</v>
      </c>
      <c r="Q31" s="60">
        <v>361504</v>
      </c>
      <c r="R31" s="60">
        <v>361504</v>
      </c>
      <c r="S31" s="60">
        <v>361504</v>
      </c>
      <c r="T31" s="60">
        <v>361504</v>
      </c>
      <c r="U31" s="60">
        <v>361504</v>
      </c>
      <c r="V31" s="60">
        <v>361504</v>
      </c>
      <c r="W31" s="60">
        <v>361504</v>
      </c>
      <c r="X31" s="60">
        <v>230000</v>
      </c>
      <c r="Y31" s="60">
        <v>131504</v>
      </c>
      <c r="Z31" s="140">
        <v>57.18</v>
      </c>
      <c r="AA31" s="62">
        <v>230000</v>
      </c>
    </row>
    <row r="32" spans="1:27" ht="13.5">
      <c r="A32" s="249" t="s">
        <v>164</v>
      </c>
      <c r="B32" s="182"/>
      <c r="C32" s="155">
        <v>36181820</v>
      </c>
      <c r="D32" s="155"/>
      <c r="E32" s="59">
        <v>37659000</v>
      </c>
      <c r="F32" s="60">
        <v>37659000</v>
      </c>
      <c r="G32" s="60">
        <v>1994403</v>
      </c>
      <c r="H32" s="60">
        <v>2081367</v>
      </c>
      <c r="I32" s="60">
        <v>1601654</v>
      </c>
      <c r="J32" s="60">
        <v>1601654</v>
      </c>
      <c r="K32" s="60">
        <v>1490267</v>
      </c>
      <c r="L32" s="60">
        <v>1276584</v>
      </c>
      <c r="M32" s="60">
        <v>1328362</v>
      </c>
      <c r="N32" s="60">
        <v>1328362</v>
      </c>
      <c r="O32" s="60">
        <v>1308213</v>
      </c>
      <c r="P32" s="60">
        <v>1289487</v>
      </c>
      <c r="Q32" s="60">
        <v>1239084</v>
      </c>
      <c r="R32" s="60">
        <v>1239084</v>
      </c>
      <c r="S32" s="60">
        <v>1305030</v>
      </c>
      <c r="T32" s="60">
        <v>1509905</v>
      </c>
      <c r="U32" s="60">
        <v>1688859</v>
      </c>
      <c r="V32" s="60">
        <v>1688859</v>
      </c>
      <c r="W32" s="60">
        <v>1688859</v>
      </c>
      <c r="X32" s="60">
        <v>37659000</v>
      </c>
      <c r="Y32" s="60">
        <v>-35970141</v>
      </c>
      <c r="Z32" s="140">
        <v>-95.52</v>
      </c>
      <c r="AA32" s="62">
        <v>37659000</v>
      </c>
    </row>
    <row r="33" spans="1:27" ht="13.5">
      <c r="A33" s="249" t="s">
        <v>165</v>
      </c>
      <c r="B33" s="182"/>
      <c r="C33" s="155"/>
      <c r="D33" s="155"/>
      <c r="E33" s="59">
        <v>300000</v>
      </c>
      <c r="F33" s="60">
        <v>300000</v>
      </c>
      <c r="G33" s="60">
        <v>349805</v>
      </c>
      <c r="H33" s="60">
        <v>349805</v>
      </c>
      <c r="I33" s="60">
        <v>349805</v>
      </c>
      <c r="J33" s="60">
        <v>349805</v>
      </c>
      <c r="K33" s="60">
        <v>349805</v>
      </c>
      <c r="L33" s="60">
        <v>349805</v>
      </c>
      <c r="M33" s="60">
        <v>349805</v>
      </c>
      <c r="N33" s="60">
        <v>349805</v>
      </c>
      <c r="O33" s="60">
        <v>349805</v>
      </c>
      <c r="P33" s="60">
        <v>349805</v>
      </c>
      <c r="Q33" s="60">
        <v>349805</v>
      </c>
      <c r="R33" s="60">
        <v>349805</v>
      </c>
      <c r="S33" s="60">
        <v>349805</v>
      </c>
      <c r="T33" s="60">
        <v>349805</v>
      </c>
      <c r="U33" s="60">
        <v>349805</v>
      </c>
      <c r="V33" s="60">
        <v>349805</v>
      </c>
      <c r="W33" s="60">
        <v>349805</v>
      </c>
      <c r="X33" s="60">
        <v>300000</v>
      </c>
      <c r="Y33" s="60">
        <v>49805</v>
      </c>
      <c r="Z33" s="140">
        <v>16.6</v>
      </c>
      <c r="AA33" s="62">
        <v>300000</v>
      </c>
    </row>
    <row r="34" spans="1:27" ht="13.5">
      <c r="A34" s="250" t="s">
        <v>58</v>
      </c>
      <c r="B34" s="251"/>
      <c r="C34" s="168">
        <f aca="true" t="shared" si="3" ref="C34:Y34">SUM(C29:C33)</f>
        <v>37084592</v>
      </c>
      <c r="D34" s="168">
        <f>SUM(D29:D33)</f>
        <v>0</v>
      </c>
      <c r="E34" s="72">
        <f t="shared" si="3"/>
        <v>38809000</v>
      </c>
      <c r="F34" s="73">
        <f t="shared" si="3"/>
        <v>38809000</v>
      </c>
      <c r="G34" s="73">
        <f t="shared" si="3"/>
        <v>2561354</v>
      </c>
      <c r="H34" s="73">
        <f t="shared" si="3"/>
        <v>2792676</v>
      </c>
      <c r="I34" s="73">
        <f t="shared" si="3"/>
        <v>2312963</v>
      </c>
      <c r="J34" s="73">
        <f t="shared" si="3"/>
        <v>2312963</v>
      </c>
      <c r="K34" s="73">
        <f t="shared" si="3"/>
        <v>2201576</v>
      </c>
      <c r="L34" s="73">
        <f t="shared" si="3"/>
        <v>1987893</v>
      </c>
      <c r="M34" s="73">
        <f t="shared" si="3"/>
        <v>2039671</v>
      </c>
      <c r="N34" s="73">
        <f t="shared" si="3"/>
        <v>2039671</v>
      </c>
      <c r="O34" s="73">
        <f t="shared" si="3"/>
        <v>2019522</v>
      </c>
      <c r="P34" s="73">
        <f t="shared" si="3"/>
        <v>2000796</v>
      </c>
      <c r="Q34" s="73">
        <f t="shared" si="3"/>
        <v>1950393</v>
      </c>
      <c r="R34" s="73">
        <f t="shared" si="3"/>
        <v>1950393</v>
      </c>
      <c r="S34" s="73">
        <f t="shared" si="3"/>
        <v>2016339</v>
      </c>
      <c r="T34" s="73">
        <f t="shared" si="3"/>
        <v>2221214</v>
      </c>
      <c r="U34" s="73">
        <f t="shared" si="3"/>
        <v>2400168</v>
      </c>
      <c r="V34" s="73">
        <f t="shared" si="3"/>
        <v>2400168</v>
      </c>
      <c r="W34" s="73">
        <f t="shared" si="3"/>
        <v>2400168</v>
      </c>
      <c r="X34" s="73">
        <f t="shared" si="3"/>
        <v>38809000</v>
      </c>
      <c r="Y34" s="73">
        <f t="shared" si="3"/>
        <v>-36408832</v>
      </c>
      <c r="Z34" s="170">
        <f>+IF(X34&lt;&gt;0,+(Y34/X34)*100,0)</f>
        <v>-93.8154345641475</v>
      </c>
      <c r="AA34" s="74">
        <f>SUM(AA29:AA33)</f>
        <v>38809000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9269115</v>
      </c>
      <c r="D37" s="155"/>
      <c r="E37" s="59">
        <v>8994000</v>
      </c>
      <c r="F37" s="60">
        <v>8994000</v>
      </c>
      <c r="G37" s="60">
        <v>9974894</v>
      </c>
      <c r="H37" s="60">
        <v>9974894</v>
      </c>
      <c r="I37" s="60">
        <v>9434239</v>
      </c>
      <c r="J37" s="60">
        <v>9434239</v>
      </c>
      <c r="K37" s="60">
        <v>9434239</v>
      </c>
      <c r="L37" s="60">
        <v>9434239</v>
      </c>
      <c r="M37" s="60">
        <v>8959981</v>
      </c>
      <c r="N37" s="60">
        <v>8959981</v>
      </c>
      <c r="O37" s="60">
        <v>8959981</v>
      </c>
      <c r="P37" s="60">
        <v>8959981</v>
      </c>
      <c r="Q37" s="60">
        <v>9457571</v>
      </c>
      <c r="R37" s="60">
        <v>9457571</v>
      </c>
      <c r="S37" s="60">
        <v>9457571</v>
      </c>
      <c r="T37" s="60">
        <v>9457571</v>
      </c>
      <c r="U37" s="60">
        <v>9270813</v>
      </c>
      <c r="V37" s="60">
        <v>9270813</v>
      </c>
      <c r="W37" s="60">
        <v>9270813</v>
      </c>
      <c r="X37" s="60">
        <v>8994000</v>
      </c>
      <c r="Y37" s="60">
        <v>276813</v>
      </c>
      <c r="Z37" s="140">
        <v>3.08</v>
      </c>
      <c r="AA37" s="62">
        <v>8994000</v>
      </c>
    </row>
    <row r="38" spans="1:27" ht="13.5">
      <c r="A38" s="249" t="s">
        <v>165</v>
      </c>
      <c r="B38" s="182"/>
      <c r="C38" s="155">
        <v>7506652</v>
      </c>
      <c r="D38" s="155"/>
      <c r="E38" s="59">
        <v>5140000</v>
      </c>
      <c r="F38" s="60">
        <v>5140000</v>
      </c>
      <c r="G38" s="60">
        <v>6558949</v>
      </c>
      <c r="H38" s="60">
        <v>6558949</v>
      </c>
      <c r="I38" s="60">
        <v>6558949</v>
      </c>
      <c r="J38" s="60">
        <v>6558949</v>
      </c>
      <c r="K38" s="60">
        <v>6558949</v>
      </c>
      <c r="L38" s="60">
        <v>6558949</v>
      </c>
      <c r="M38" s="60">
        <v>6558949</v>
      </c>
      <c r="N38" s="60">
        <v>6558949</v>
      </c>
      <c r="O38" s="60">
        <v>6558949</v>
      </c>
      <c r="P38" s="60">
        <v>6558949</v>
      </c>
      <c r="Q38" s="60">
        <v>6558949</v>
      </c>
      <c r="R38" s="60">
        <v>6558949</v>
      </c>
      <c r="S38" s="60">
        <v>6558949</v>
      </c>
      <c r="T38" s="60">
        <v>6558949</v>
      </c>
      <c r="U38" s="60">
        <v>6558949</v>
      </c>
      <c r="V38" s="60">
        <v>6558949</v>
      </c>
      <c r="W38" s="60">
        <v>6558949</v>
      </c>
      <c r="X38" s="60">
        <v>5140000</v>
      </c>
      <c r="Y38" s="60">
        <v>1418949</v>
      </c>
      <c r="Z38" s="140">
        <v>27.61</v>
      </c>
      <c r="AA38" s="62">
        <v>5140000</v>
      </c>
    </row>
    <row r="39" spans="1:27" ht="13.5">
      <c r="A39" s="250" t="s">
        <v>59</v>
      </c>
      <c r="B39" s="253"/>
      <c r="C39" s="168">
        <f aca="true" t="shared" si="4" ref="C39:Y39">SUM(C37:C38)</f>
        <v>16775767</v>
      </c>
      <c r="D39" s="168">
        <f>SUM(D37:D38)</f>
        <v>0</v>
      </c>
      <c r="E39" s="76">
        <f t="shared" si="4"/>
        <v>14134000</v>
      </c>
      <c r="F39" s="77">
        <f t="shared" si="4"/>
        <v>14134000</v>
      </c>
      <c r="G39" s="77">
        <f t="shared" si="4"/>
        <v>16533843</v>
      </c>
      <c r="H39" s="77">
        <f t="shared" si="4"/>
        <v>16533843</v>
      </c>
      <c r="I39" s="77">
        <f t="shared" si="4"/>
        <v>15993188</v>
      </c>
      <c r="J39" s="77">
        <f t="shared" si="4"/>
        <v>15993188</v>
      </c>
      <c r="K39" s="77">
        <f t="shared" si="4"/>
        <v>15993188</v>
      </c>
      <c r="L39" s="77">
        <f t="shared" si="4"/>
        <v>15993188</v>
      </c>
      <c r="M39" s="77">
        <f t="shared" si="4"/>
        <v>15518930</v>
      </c>
      <c r="N39" s="77">
        <f t="shared" si="4"/>
        <v>15518930</v>
      </c>
      <c r="O39" s="77">
        <f t="shared" si="4"/>
        <v>15518930</v>
      </c>
      <c r="P39" s="77">
        <f t="shared" si="4"/>
        <v>15518930</v>
      </c>
      <c r="Q39" s="77">
        <f t="shared" si="4"/>
        <v>16016520</v>
      </c>
      <c r="R39" s="77">
        <f t="shared" si="4"/>
        <v>16016520</v>
      </c>
      <c r="S39" s="77">
        <f t="shared" si="4"/>
        <v>16016520</v>
      </c>
      <c r="T39" s="77">
        <f t="shared" si="4"/>
        <v>16016520</v>
      </c>
      <c r="U39" s="77">
        <f t="shared" si="4"/>
        <v>15829762</v>
      </c>
      <c r="V39" s="77">
        <f t="shared" si="4"/>
        <v>15829762</v>
      </c>
      <c r="W39" s="77">
        <f t="shared" si="4"/>
        <v>15829762</v>
      </c>
      <c r="X39" s="77">
        <f t="shared" si="4"/>
        <v>14134000</v>
      </c>
      <c r="Y39" s="77">
        <f t="shared" si="4"/>
        <v>1695762</v>
      </c>
      <c r="Z39" s="212">
        <f>+IF(X39&lt;&gt;0,+(Y39/X39)*100,0)</f>
        <v>11.99775010612707</v>
      </c>
      <c r="AA39" s="79">
        <f>SUM(AA37:AA38)</f>
        <v>14134000</v>
      </c>
    </row>
    <row r="40" spans="1:27" ht="13.5">
      <c r="A40" s="250" t="s">
        <v>167</v>
      </c>
      <c r="B40" s="251"/>
      <c r="C40" s="168">
        <f aca="true" t="shared" si="5" ref="C40:Y40">+C34+C39</f>
        <v>53860359</v>
      </c>
      <c r="D40" s="168">
        <f>+D34+D39</f>
        <v>0</v>
      </c>
      <c r="E40" s="72">
        <f t="shared" si="5"/>
        <v>52943000</v>
      </c>
      <c r="F40" s="73">
        <f t="shared" si="5"/>
        <v>52943000</v>
      </c>
      <c r="G40" s="73">
        <f t="shared" si="5"/>
        <v>19095197</v>
      </c>
      <c r="H40" s="73">
        <f t="shared" si="5"/>
        <v>19326519</v>
      </c>
      <c r="I40" s="73">
        <f t="shared" si="5"/>
        <v>18306151</v>
      </c>
      <c r="J40" s="73">
        <f t="shared" si="5"/>
        <v>18306151</v>
      </c>
      <c r="K40" s="73">
        <f t="shared" si="5"/>
        <v>18194764</v>
      </c>
      <c r="L40" s="73">
        <f t="shared" si="5"/>
        <v>17981081</v>
      </c>
      <c r="M40" s="73">
        <f t="shared" si="5"/>
        <v>17558601</v>
      </c>
      <c r="N40" s="73">
        <f t="shared" si="5"/>
        <v>17558601</v>
      </c>
      <c r="O40" s="73">
        <f t="shared" si="5"/>
        <v>17538452</v>
      </c>
      <c r="P40" s="73">
        <f t="shared" si="5"/>
        <v>17519726</v>
      </c>
      <c r="Q40" s="73">
        <f t="shared" si="5"/>
        <v>17966913</v>
      </c>
      <c r="R40" s="73">
        <f t="shared" si="5"/>
        <v>17966913</v>
      </c>
      <c r="S40" s="73">
        <f t="shared" si="5"/>
        <v>18032859</v>
      </c>
      <c r="T40" s="73">
        <f t="shared" si="5"/>
        <v>18237734</v>
      </c>
      <c r="U40" s="73">
        <f t="shared" si="5"/>
        <v>18229930</v>
      </c>
      <c r="V40" s="73">
        <f t="shared" si="5"/>
        <v>18229930</v>
      </c>
      <c r="W40" s="73">
        <f t="shared" si="5"/>
        <v>18229930</v>
      </c>
      <c r="X40" s="73">
        <f t="shared" si="5"/>
        <v>52943000</v>
      </c>
      <c r="Y40" s="73">
        <f t="shared" si="5"/>
        <v>-34713070</v>
      </c>
      <c r="Z40" s="170">
        <f>+IF(X40&lt;&gt;0,+(Y40/X40)*100,0)</f>
        <v>-65.56687380767995</v>
      </c>
      <c r="AA40" s="74">
        <f>+AA34+AA39</f>
        <v>52943000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306674069</v>
      </c>
      <c r="D42" s="257">
        <f>+D25-D40</f>
        <v>0</v>
      </c>
      <c r="E42" s="258">
        <f t="shared" si="6"/>
        <v>365429000</v>
      </c>
      <c r="F42" s="259">
        <f t="shared" si="6"/>
        <v>365429000</v>
      </c>
      <c r="G42" s="259">
        <f t="shared" si="6"/>
        <v>98927596</v>
      </c>
      <c r="H42" s="259">
        <f t="shared" si="6"/>
        <v>134478951</v>
      </c>
      <c r="I42" s="259">
        <f t="shared" si="6"/>
        <v>125126366</v>
      </c>
      <c r="J42" s="259">
        <f t="shared" si="6"/>
        <v>125126366</v>
      </c>
      <c r="K42" s="259">
        <f t="shared" si="6"/>
        <v>140516256</v>
      </c>
      <c r="L42" s="259">
        <f t="shared" si="6"/>
        <v>190214359</v>
      </c>
      <c r="M42" s="259">
        <f t="shared" si="6"/>
        <v>185299700</v>
      </c>
      <c r="N42" s="259">
        <f t="shared" si="6"/>
        <v>185299700</v>
      </c>
      <c r="O42" s="259">
        <f t="shared" si="6"/>
        <v>183385842</v>
      </c>
      <c r="P42" s="259">
        <f t="shared" si="6"/>
        <v>175730562</v>
      </c>
      <c r="Q42" s="259">
        <f t="shared" si="6"/>
        <v>209298694</v>
      </c>
      <c r="R42" s="259">
        <f t="shared" si="6"/>
        <v>209298694</v>
      </c>
      <c r="S42" s="259">
        <f t="shared" si="6"/>
        <v>200638378</v>
      </c>
      <c r="T42" s="259">
        <f t="shared" si="6"/>
        <v>192095059</v>
      </c>
      <c r="U42" s="259">
        <f t="shared" si="6"/>
        <v>181777289</v>
      </c>
      <c r="V42" s="259">
        <f t="shared" si="6"/>
        <v>181777289</v>
      </c>
      <c r="W42" s="259">
        <f t="shared" si="6"/>
        <v>181777289</v>
      </c>
      <c r="X42" s="259">
        <f t="shared" si="6"/>
        <v>365429000</v>
      </c>
      <c r="Y42" s="259">
        <f t="shared" si="6"/>
        <v>-183651711</v>
      </c>
      <c r="Z42" s="260">
        <f>+IF(X42&lt;&gt;0,+(Y42/X42)*100,0)</f>
        <v>-50.2564686984339</v>
      </c>
      <c r="AA42" s="261">
        <f>+AA25-AA40</f>
        <v>365429000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306674069</v>
      </c>
      <c r="D45" s="155"/>
      <c r="E45" s="59">
        <v>365429000</v>
      </c>
      <c r="F45" s="60">
        <v>365429000</v>
      </c>
      <c r="G45" s="60">
        <v>98927596</v>
      </c>
      <c r="H45" s="60">
        <v>134478951</v>
      </c>
      <c r="I45" s="60">
        <v>125126366</v>
      </c>
      <c r="J45" s="60">
        <v>125126366</v>
      </c>
      <c r="K45" s="60">
        <v>140516256</v>
      </c>
      <c r="L45" s="60">
        <v>190214359</v>
      </c>
      <c r="M45" s="60">
        <v>185299700</v>
      </c>
      <c r="N45" s="60">
        <v>185299700</v>
      </c>
      <c r="O45" s="60">
        <v>183385842</v>
      </c>
      <c r="P45" s="60">
        <v>175730562</v>
      </c>
      <c r="Q45" s="60">
        <v>209298694</v>
      </c>
      <c r="R45" s="60">
        <v>209298694</v>
      </c>
      <c r="S45" s="60">
        <v>200638378</v>
      </c>
      <c r="T45" s="60">
        <v>192095059</v>
      </c>
      <c r="U45" s="60">
        <v>181777289</v>
      </c>
      <c r="V45" s="60">
        <v>181777289</v>
      </c>
      <c r="W45" s="60">
        <v>181777289</v>
      </c>
      <c r="X45" s="60">
        <v>365429000</v>
      </c>
      <c r="Y45" s="60">
        <v>-183651711</v>
      </c>
      <c r="Z45" s="139">
        <v>-50.26</v>
      </c>
      <c r="AA45" s="62">
        <v>365429000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306674069</v>
      </c>
      <c r="D48" s="217">
        <f>SUM(D45:D47)</f>
        <v>0</v>
      </c>
      <c r="E48" s="264">
        <f t="shared" si="7"/>
        <v>365429000</v>
      </c>
      <c r="F48" s="219">
        <f t="shared" si="7"/>
        <v>365429000</v>
      </c>
      <c r="G48" s="219">
        <f t="shared" si="7"/>
        <v>98927596</v>
      </c>
      <c r="H48" s="219">
        <f t="shared" si="7"/>
        <v>134478951</v>
      </c>
      <c r="I48" s="219">
        <f t="shared" si="7"/>
        <v>125126366</v>
      </c>
      <c r="J48" s="219">
        <f t="shared" si="7"/>
        <v>125126366</v>
      </c>
      <c r="K48" s="219">
        <f t="shared" si="7"/>
        <v>140516256</v>
      </c>
      <c r="L48" s="219">
        <f t="shared" si="7"/>
        <v>190214359</v>
      </c>
      <c r="M48" s="219">
        <f t="shared" si="7"/>
        <v>185299700</v>
      </c>
      <c r="N48" s="219">
        <f t="shared" si="7"/>
        <v>185299700</v>
      </c>
      <c r="O48" s="219">
        <f t="shared" si="7"/>
        <v>183385842</v>
      </c>
      <c r="P48" s="219">
        <f t="shared" si="7"/>
        <v>175730562</v>
      </c>
      <c r="Q48" s="219">
        <f t="shared" si="7"/>
        <v>209298694</v>
      </c>
      <c r="R48" s="219">
        <f t="shared" si="7"/>
        <v>209298694</v>
      </c>
      <c r="S48" s="219">
        <f t="shared" si="7"/>
        <v>200638378</v>
      </c>
      <c r="T48" s="219">
        <f t="shared" si="7"/>
        <v>192095059</v>
      </c>
      <c r="U48" s="219">
        <f t="shared" si="7"/>
        <v>181777289</v>
      </c>
      <c r="V48" s="219">
        <f t="shared" si="7"/>
        <v>181777289</v>
      </c>
      <c r="W48" s="219">
        <f t="shared" si="7"/>
        <v>181777289</v>
      </c>
      <c r="X48" s="219">
        <f t="shared" si="7"/>
        <v>365429000</v>
      </c>
      <c r="Y48" s="219">
        <f t="shared" si="7"/>
        <v>-183651711</v>
      </c>
      <c r="Z48" s="265">
        <f>+IF(X48&lt;&gt;0,+(Y48/X48)*100,0)</f>
        <v>-50.2564686984339</v>
      </c>
      <c r="AA48" s="232">
        <f>SUM(AA45:AA47)</f>
        <v>365429000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12777704</v>
      </c>
      <c r="D6" s="155"/>
      <c r="E6" s="59">
        <v>46263690</v>
      </c>
      <c r="F6" s="60">
        <v>46263690</v>
      </c>
      <c r="G6" s="60">
        <v>86048</v>
      </c>
      <c r="H6" s="60">
        <v>641805</v>
      </c>
      <c r="I6" s="60">
        <v>1524758</v>
      </c>
      <c r="J6" s="60">
        <v>2252611</v>
      </c>
      <c r="K6" s="60">
        <v>2871574</v>
      </c>
      <c r="L6" s="60">
        <v>1780717</v>
      </c>
      <c r="M6" s="60">
        <v>1829709</v>
      </c>
      <c r="N6" s="60">
        <v>6482000</v>
      </c>
      <c r="O6" s="60">
        <v>1709984</v>
      </c>
      <c r="P6" s="60">
        <v>2150133</v>
      </c>
      <c r="Q6" s="60">
        <v>1662890</v>
      </c>
      <c r="R6" s="60">
        <v>5523007</v>
      </c>
      <c r="S6" s="60">
        <v>1771990</v>
      </c>
      <c r="T6" s="60">
        <v>2290722</v>
      </c>
      <c r="U6" s="60">
        <v>2383720</v>
      </c>
      <c r="V6" s="60">
        <v>6446432</v>
      </c>
      <c r="W6" s="60">
        <v>20704050</v>
      </c>
      <c r="X6" s="60">
        <v>46263690</v>
      </c>
      <c r="Y6" s="60">
        <v>-25559640</v>
      </c>
      <c r="Z6" s="140">
        <v>-55.25</v>
      </c>
      <c r="AA6" s="62">
        <v>46263690</v>
      </c>
    </row>
    <row r="7" spans="1:27" ht="13.5">
      <c r="A7" s="249" t="s">
        <v>178</v>
      </c>
      <c r="B7" s="182"/>
      <c r="C7" s="155">
        <v>123917382</v>
      </c>
      <c r="D7" s="155"/>
      <c r="E7" s="59">
        <v>136608000</v>
      </c>
      <c r="F7" s="60">
        <v>136608000</v>
      </c>
      <c r="G7" s="60">
        <v>55486000</v>
      </c>
      <c r="H7" s="60">
        <v>456000</v>
      </c>
      <c r="I7" s="60">
        <v>685000</v>
      </c>
      <c r="J7" s="60">
        <v>56627000</v>
      </c>
      <c r="K7" s="60"/>
      <c r="L7" s="60">
        <v>44058000</v>
      </c>
      <c r="M7" s="60"/>
      <c r="N7" s="60">
        <v>44058000</v>
      </c>
      <c r="O7" s="60"/>
      <c r="P7" s="60"/>
      <c r="Q7" s="60">
        <v>33291000</v>
      </c>
      <c r="R7" s="60">
        <v>33291000</v>
      </c>
      <c r="S7" s="60">
        <v>177000</v>
      </c>
      <c r="T7" s="60"/>
      <c r="U7" s="60"/>
      <c r="V7" s="60">
        <v>177000</v>
      </c>
      <c r="W7" s="60">
        <v>134153000</v>
      </c>
      <c r="X7" s="60">
        <v>136608000</v>
      </c>
      <c r="Y7" s="60">
        <v>-2455000</v>
      </c>
      <c r="Z7" s="140">
        <v>-1.8</v>
      </c>
      <c r="AA7" s="62">
        <v>136608000</v>
      </c>
    </row>
    <row r="8" spans="1:27" ht="13.5">
      <c r="A8" s="249" t="s">
        <v>179</v>
      </c>
      <c r="B8" s="182"/>
      <c r="C8" s="155">
        <v>32199979</v>
      </c>
      <c r="D8" s="155"/>
      <c r="E8" s="59">
        <v>40027000</v>
      </c>
      <c r="F8" s="60">
        <v>40027000</v>
      </c>
      <c r="G8" s="60">
        <v>18870000</v>
      </c>
      <c r="H8" s="60"/>
      <c r="I8" s="60"/>
      <c r="J8" s="60">
        <v>18870000</v>
      </c>
      <c r="K8" s="60"/>
      <c r="L8" s="60">
        <v>14900000</v>
      </c>
      <c r="M8" s="60"/>
      <c r="N8" s="60">
        <v>14900000</v>
      </c>
      <c r="O8" s="60"/>
      <c r="P8" s="60"/>
      <c r="Q8" s="60">
        <v>6257000</v>
      </c>
      <c r="R8" s="60">
        <v>6257000</v>
      </c>
      <c r="S8" s="60"/>
      <c r="T8" s="60"/>
      <c r="U8" s="60"/>
      <c r="V8" s="60"/>
      <c r="W8" s="60">
        <v>40027000</v>
      </c>
      <c r="X8" s="60">
        <v>40027000</v>
      </c>
      <c r="Y8" s="60"/>
      <c r="Z8" s="140"/>
      <c r="AA8" s="62">
        <v>40027000</v>
      </c>
    </row>
    <row r="9" spans="1:27" ht="13.5">
      <c r="A9" s="249" t="s">
        <v>180</v>
      </c>
      <c r="B9" s="182"/>
      <c r="C9" s="155">
        <v>8855898</v>
      </c>
      <c r="D9" s="155"/>
      <c r="E9" s="59">
        <v>3831312</v>
      </c>
      <c r="F9" s="60">
        <v>3831312</v>
      </c>
      <c r="G9" s="60">
        <v>572856</v>
      </c>
      <c r="H9" s="60">
        <v>569150</v>
      </c>
      <c r="I9" s="60">
        <v>630016</v>
      </c>
      <c r="J9" s="60">
        <v>1772022</v>
      </c>
      <c r="K9" s="60">
        <v>612753</v>
      </c>
      <c r="L9" s="60">
        <v>618801</v>
      </c>
      <c r="M9" s="60">
        <v>657470</v>
      </c>
      <c r="N9" s="60">
        <v>1889024</v>
      </c>
      <c r="O9" s="60">
        <v>622071</v>
      </c>
      <c r="P9" s="60">
        <v>665099</v>
      </c>
      <c r="Q9" s="60">
        <v>695040</v>
      </c>
      <c r="R9" s="60">
        <v>1982210</v>
      </c>
      <c r="S9" s="60">
        <v>658657</v>
      </c>
      <c r="T9" s="60">
        <v>676883</v>
      </c>
      <c r="U9" s="60"/>
      <c r="V9" s="60">
        <v>1335540</v>
      </c>
      <c r="W9" s="60">
        <v>6978796</v>
      </c>
      <c r="X9" s="60">
        <v>3831312</v>
      </c>
      <c r="Y9" s="60">
        <v>3147484</v>
      </c>
      <c r="Z9" s="140">
        <v>82.15</v>
      </c>
      <c r="AA9" s="62">
        <v>3831312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-116839686</v>
      </c>
      <c r="D12" s="155"/>
      <c r="E12" s="59">
        <v>-136801994</v>
      </c>
      <c r="F12" s="60">
        <v>-136801994</v>
      </c>
      <c r="G12" s="60">
        <v>-9026549</v>
      </c>
      <c r="H12" s="60">
        <v>-9687278</v>
      </c>
      <c r="I12" s="60">
        <v>-8770264</v>
      </c>
      <c r="J12" s="60">
        <v>-27484091</v>
      </c>
      <c r="K12" s="60">
        <v>-8782223</v>
      </c>
      <c r="L12" s="60">
        <v>-9144878</v>
      </c>
      <c r="M12" s="60">
        <v>-8710493</v>
      </c>
      <c r="N12" s="60">
        <v>-26637594</v>
      </c>
      <c r="O12" s="60">
        <v>-9251277</v>
      </c>
      <c r="P12" s="60">
        <v>-8596783</v>
      </c>
      <c r="Q12" s="60">
        <v>-8908900</v>
      </c>
      <c r="R12" s="60">
        <v>-26756960</v>
      </c>
      <c r="S12" s="60">
        <v>-10101827</v>
      </c>
      <c r="T12" s="60">
        <v>-9344798</v>
      </c>
      <c r="U12" s="60">
        <v>-11155882</v>
      </c>
      <c r="V12" s="60">
        <v>-30602507</v>
      </c>
      <c r="W12" s="60">
        <v>-111481152</v>
      </c>
      <c r="X12" s="60">
        <v>-136801994</v>
      </c>
      <c r="Y12" s="60">
        <v>25320842</v>
      </c>
      <c r="Z12" s="140">
        <v>-18.51</v>
      </c>
      <c r="AA12" s="62">
        <v>-136801994</v>
      </c>
    </row>
    <row r="13" spans="1:27" ht="13.5">
      <c r="A13" s="249" t="s">
        <v>40</v>
      </c>
      <c r="B13" s="182"/>
      <c r="C13" s="155">
        <v>-1558604</v>
      </c>
      <c r="D13" s="155"/>
      <c r="E13" s="59">
        <v>-1879000</v>
      </c>
      <c r="F13" s="60">
        <v>-1879000</v>
      </c>
      <c r="G13" s="60"/>
      <c r="H13" s="60"/>
      <c r="I13" s="60">
        <v>-377327</v>
      </c>
      <c r="J13" s="60">
        <v>-377327</v>
      </c>
      <c r="K13" s="60"/>
      <c r="L13" s="60"/>
      <c r="M13" s="60">
        <v>-370226</v>
      </c>
      <c r="N13" s="60">
        <v>-370226</v>
      </c>
      <c r="O13" s="60"/>
      <c r="P13" s="60"/>
      <c r="Q13" s="60">
        <v>-356380</v>
      </c>
      <c r="R13" s="60">
        <v>-356380</v>
      </c>
      <c r="S13" s="60"/>
      <c r="T13" s="60"/>
      <c r="U13" s="60">
        <v>-353897</v>
      </c>
      <c r="V13" s="60">
        <v>-353897</v>
      </c>
      <c r="W13" s="60">
        <v>-1457830</v>
      </c>
      <c r="X13" s="60">
        <v>-1879000</v>
      </c>
      <c r="Y13" s="60">
        <v>421170</v>
      </c>
      <c r="Z13" s="140">
        <v>-22.41</v>
      </c>
      <c r="AA13" s="62">
        <v>-1879000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59352673</v>
      </c>
      <c r="D15" s="168">
        <f>SUM(D6:D14)</f>
        <v>0</v>
      </c>
      <c r="E15" s="72">
        <f t="shared" si="0"/>
        <v>88049008</v>
      </c>
      <c r="F15" s="73">
        <f t="shared" si="0"/>
        <v>88049008</v>
      </c>
      <c r="G15" s="73">
        <f t="shared" si="0"/>
        <v>65988355</v>
      </c>
      <c r="H15" s="73">
        <f t="shared" si="0"/>
        <v>-8020323</v>
      </c>
      <c r="I15" s="73">
        <f t="shared" si="0"/>
        <v>-6307817</v>
      </c>
      <c r="J15" s="73">
        <f t="shared" si="0"/>
        <v>51660215</v>
      </c>
      <c r="K15" s="73">
        <f t="shared" si="0"/>
        <v>-5297896</v>
      </c>
      <c r="L15" s="73">
        <f t="shared" si="0"/>
        <v>52212640</v>
      </c>
      <c r="M15" s="73">
        <f t="shared" si="0"/>
        <v>-6593540</v>
      </c>
      <c r="N15" s="73">
        <f t="shared" si="0"/>
        <v>40321204</v>
      </c>
      <c r="O15" s="73">
        <f t="shared" si="0"/>
        <v>-6919222</v>
      </c>
      <c r="P15" s="73">
        <f t="shared" si="0"/>
        <v>-5781551</v>
      </c>
      <c r="Q15" s="73">
        <f t="shared" si="0"/>
        <v>32640650</v>
      </c>
      <c r="R15" s="73">
        <f t="shared" si="0"/>
        <v>19939877</v>
      </c>
      <c r="S15" s="73">
        <f t="shared" si="0"/>
        <v>-7494180</v>
      </c>
      <c r="T15" s="73">
        <f t="shared" si="0"/>
        <v>-6377193</v>
      </c>
      <c r="U15" s="73">
        <f t="shared" si="0"/>
        <v>-9126059</v>
      </c>
      <c r="V15" s="73">
        <f t="shared" si="0"/>
        <v>-22997432</v>
      </c>
      <c r="W15" s="73">
        <f t="shared" si="0"/>
        <v>88923864</v>
      </c>
      <c r="X15" s="73">
        <f t="shared" si="0"/>
        <v>88049008</v>
      </c>
      <c r="Y15" s="73">
        <f t="shared" si="0"/>
        <v>874856</v>
      </c>
      <c r="Z15" s="170">
        <f>+IF(X15&lt;&gt;0,+(Y15/X15)*100,0)</f>
        <v>0.9936011999135754</v>
      </c>
      <c r="AA15" s="74">
        <f>SUM(AA6:AA14)</f>
        <v>88049008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-349618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-57561380</v>
      </c>
      <c r="D24" s="155"/>
      <c r="E24" s="59">
        <v>-99992000</v>
      </c>
      <c r="F24" s="60">
        <v>-99992000</v>
      </c>
      <c r="G24" s="60">
        <v>-405682</v>
      </c>
      <c r="H24" s="60">
        <v>-9050181</v>
      </c>
      <c r="I24" s="60">
        <v>-6075468</v>
      </c>
      <c r="J24" s="60">
        <v>-15531331</v>
      </c>
      <c r="K24" s="60">
        <v>-2955186</v>
      </c>
      <c r="L24" s="60">
        <v>-1150818</v>
      </c>
      <c r="M24" s="60">
        <v>-6556555</v>
      </c>
      <c r="N24" s="60">
        <v>-10662559</v>
      </c>
      <c r="O24" s="60">
        <v>-994430</v>
      </c>
      <c r="P24" s="60">
        <v>-5115937</v>
      </c>
      <c r="Q24" s="60">
        <v>-8132553</v>
      </c>
      <c r="R24" s="60">
        <v>-14242920</v>
      </c>
      <c r="S24" s="60">
        <v>-4232286</v>
      </c>
      <c r="T24" s="60">
        <v>-10495372</v>
      </c>
      <c r="U24" s="60">
        <v>-3416617</v>
      </c>
      <c r="V24" s="60">
        <v>-18144275</v>
      </c>
      <c r="W24" s="60">
        <v>-58581085</v>
      </c>
      <c r="X24" s="60">
        <v>-99992000</v>
      </c>
      <c r="Y24" s="60">
        <v>41410915</v>
      </c>
      <c r="Z24" s="140">
        <v>-41.41</v>
      </c>
      <c r="AA24" s="62">
        <v>-99992000</v>
      </c>
    </row>
    <row r="25" spans="1:27" ht="13.5">
      <c r="A25" s="250" t="s">
        <v>191</v>
      </c>
      <c r="B25" s="251"/>
      <c r="C25" s="168">
        <f aca="true" t="shared" si="1" ref="C25:Y25">SUM(C19:C24)</f>
        <v>-57910998</v>
      </c>
      <c r="D25" s="168">
        <f>SUM(D19:D24)</f>
        <v>0</v>
      </c>
      <c r="E25" s="72">
        <f t="shared" si="1"/>
        <v>-99992000</v>
      </c>
      <c r="F25" s="73">
        <f t="shared" si="1"/>
        <v>-99992000</v>
      </c>
      <c r="G25" s="73">
        <f t="shared" si="1"/>
        <v>-405682</v>
      </c>
      <c r="H25" s="73">
        <f t="shared" si="1"/>
        <v>-9050181</v>
      </c>
      <c r="I25" s="73">
        <f t="shared" si="1"/>
        <v>-6075468</v>
      </c>
      <c r="J25" s="73">
        <f t="shared" si="1"/>
        <v>-15531331</v>
      </c>
      <c r="K25" s="73">
        <f t="shared" si="1"/>
        <v>-2955186</v>
      </c>
      <c r="L25" s="73">
        <f t="shared" si="1"/>
        <v>-1150818</v>
      </c>
      <c r="M25" s="73">
        <f t="shared" si="1"/>
        <v>-6556555</v>
      </c>
      <c r="N25" s="73">
        <f t="shared" si="1"/>
        <v>-10662559</v>
      </c>
      <c r="O25" s="73">
        <f t="shared" si="1"/>
        <v>-994430</v>
      </c>
      <c r="P25" s="73">
        <f t="shared" si="1"/>
        <v>-5115937</v>
      </c>
      <c r="Q25" s="73">
        <f t="shared" si="1"/>
        <v>-8132553</v>
      </c>
      <c r="R25" s="73">
        <f t="shared" si="1"/>
        <v>-14242920</v>
      </c>
      <c r="S25" s="73">
        <f t="shared" si="1"/>
        <v>-4232286</v>
      </c>
      <c r="T25" s="73">
        <f t="shared" si="1"/>
        <v>-10495372</v>
      </c>
      <c r="U25" s="73">
        <f t="shared" si="1"/>
        <v>-3416617</v>
      </c>
      <c r="V25" s="73">
        <f t="shared" si="1"/>
        <v>-18144275</v>
      </c>
      <c r="W25" s="73">
        <f t="shared" si="1"/>
        <v>-58581085</v>
      </c>
      <c r="X25" s="73">
        <f t="shared" si="1"/>
        <v>-99992000</v>
      </c>
      <c r="Y25" s="73">
        <f t="shared" si="1"/>
        <v>41410915</v>
      </c>
      <c r="Z25" s="170">
        <f>+IF(X25&lt;&gt;0,+(Y25/X25)*100,0)</f>
        <v>-41.414228138251055</v>
      </c>
      <c r="AA25" s="74">
        <f>SUM(AA19:AA24)</f>
        <v>-99992000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-604016</v>
      </c>
      <c r="D33" s="155"/>
      <c r="E33" s="59">
        <v>620000</v>
      </c>
      <c r="F33" s="60">
        <v>620000</v>
      </c>
      <c r="G33" s="60"/>
      <c r="H33" s="60"/>
      <c r="I33" s="60">
        <v>-163328</v>
      </c>
      <c r="J33" s="60">
        <v>-163328</v>
      </c>
      <c r="K33" s="60"/>
      <c r="L33" s="60"/>
      <c r="M33" s="60">
        <v>-169720</v>
      </c>
      <c r="N33" s="60">
        <v>-169720</v>
      </c>
      <c r="O33" s="60"/>
      <c r="P33" s="60"/>
      <c r="Q33" s="60">
        <v>-184275</v>
      </c>
      <c r="R33" s="60">
        <v>-184275</v>
      </c>
      <c r="S33" s="60"/>
      <c r="T33" s="60"/>
      <c r="U33" s="60">
        <v>-186758</v>
      </c>
      <c r="V33" s="60">
        <v>-186758</v>
      </c>
      <c r="W33" s="60">
        <v>-704081</v>
      </c>
      <c r="X33" s="60">
        <v>620000</v>
      </c>
      <c r="Y33" s="60">
        <v>-1324081</v>
      </c>
      <c r="Z33" s="140">
        <v>-213.56</v>
      </c>
      <c r="AA33" s="62">
        <v>620000</v>
      </c>
    </row>
    <row r="34" spans="1:27" ht="13.5">
      <c r="A34" s="250" t="s">
        <v>197</v>
      </c>
      <c r="B34" s="251"/>
      <c r="C34" s="168">
        <f aca="true" t="shared" si="2" ref="C34:Y34">SUM(C29:C33)</f>
        <v>-604016</v>
      </c>
      <c r="D34" s="168">
        <f>SUM(D29:D33)</f>
        <v>0</v>
      </c>
      <c r="E34" s="72">
        <f t="shared" si="2"/>
        <v>620000</v>
      </c>
      <c r="F34" s="73">
        <f t="shared" si="2"/>
        <v>620000</v>
      </c>
      <c r="G34" s="73">
        <f t="shared" si="2"/>
        <v>0</v>
      </c>
      <c r="H34" s="73">
        <f t="shared" si="2"/>
        <v>0</v>
      </c>
      <c r="I34" s="73">
        <f t="shared" si="2"/>
        <v>-163328</v>
      </c>
      <c r="J34" s="73">
        <f t="shared" si="2"/>
        <v>-163328</v>
      </c>
      <c r="K34" s="73">
        <f t="shared" si="2"/>
        <v>0</v>
      </c>
      <c r="L34" s="73">
        <f t="shared" si="2"/>
        <v>0</v>
      </c>
      <c r="M34" s="73">
        <f t="shared" si="2"/>
        <v>-169720</v>
      </c>
      <c r="N34" s="73">
        <f t="shared" si="2"/>
        <v>-169720</v>
      </c>
      <c r="O34" s="73">
        <f t="shared" si="2"/>
        <v>0</v>
      </c>
      <c r="P34" s="73">
        <f t="shared" si="2"/>
        <v>0</v>
      </c>
      <c r="Q34" s="73">
        <f t="shared" si="2"/>
        <v>-184275</v>
      </c>
      <c r="R34" s="73">
        <f t="shared" si="2"/>
        <v>-184275</v>
      </c>
      <c r="S34" s="73">
        <f t="shared" si="2"/>
        <v>0</v>
      </c>
      <c r="T34" s="73">
        <f t="shared" si="2"/>
        <v>0</v>
      </c>
      <c r="U34" s="73">
        <f t="shared" si="2"/>
        <v>-186758</v>
      </c>
      <c r="V34" s="73">
        <f t="shared" si="2"/>
        <v>-186758</v>
      </c>
      <c r="W34" s="73">
        <f t="shared" si="2"/>
        <v>-704081</v>
      </c>
      <c r="X34" s="73">
        <f t="shared" si="2"/>
        <v>620000</v>
      </c>
      <c r="Y34" s="73">
        <f t="shared" si="2"/>
        <v>-1324081</v>
      </c>
      <c r="Z34" s="170">
        <f>+IF(X34&lt;&gt;0,+(Y34/X34)*100,0)</f>
        <v>-213.56145161290323</v>
      </c>
      <c r="AA34" s="74">
        <f>SUM(AA29:AA33)</f>
        <v>620000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837659</v>
      </c>
      <c r="D36" s="153">
        <f>+D15+D25+D34</f>
        <v>0</v>
      </c>
      <c r="E36" s="99">
        <f t="shared" si="3"/>
        <v>-11322992</v>
      </c>
      <c r="F36" s="100">
        <f t="shared" si="3"/>
        <v>-11322992</v>
      </c>
      <c r="G36" s="100">
        <f t="shared" si="3"/>
        <v>65582673</v>
      </c>
      <c r="H36" s="100">
        <f t="shared" si="3"/>
        <v>-17070504</v>
      </c>
      <c r="I36" s="100">
        <f t="shared" si="3"/>
        <v>-12546613</v>
      </c>
      <c r="J36" s="100">
        <f t="shared" si="3"/>
        <v>35965556</v>
      </c>
      <c r="K36" s="100">
        <f t="shared" si="3"/>
        <v>-8253082</v>
      </c>
      <c r="L36" s="100">
        <f t="shared" si="3"/>
        <v>51061822</v>
      </c>
      <c r="M36" s="100">
        <f t="shared" si="3"/>
        <v>-13319815</v>
      </c>
      <c r="N36" s="100">
        <f t="shared" si="3"/>
        <v>29488925</v>
      </c>
      <c r="O36" s="100">
        <f t="shared" si="3"/>
        <v>-7913652</v>
      </c>
      <c r="P36" s="100">
        <f t="shared" si="3"/>
        <v>-10897488</v>
      </c>
      <c r="Q36" s="100">
        <f t="shared" si="3"/>
        <v>24323822</v>
      </c>
      <c r="R36" s="100">
        <f t="shared" si="3"/>
        <v>5512682</v>
      </c>
      <c r="S36" s="100">
        <f t="shared" si="3"/>
        <v>-11726466</v>
      </c>
      <c r="T36" s="100">
        <f t="shared" si="3"/>
        <v>-16872565</v>
      </c>
      <c r="U36" s="100">
        <f t="shared" si="3"/>
        <v>-12729434</v>
      </c>
      <c r="V36" s="100">
        <f t="shared" si="3"/>
        <v>-41328465</v>
      </c>
      <c r="W36" s="100">
        <f t="shared" si="3"/>
        <v>29638698</v>
      </c>
      <c r="X36" s="100">
        <f t="shared" si="3"/>
        <v>-11322992</v>
      </c>
      <c r="Y36" s="100">
        <f t="shared" si="3"/>
        <v>40961690</v>
      </c>
      <c r="Z36" s="137">
        <f>+IF(X36&lt;&gt;0,+(Y36/X36)*100,0)</f>
        <v>-361.7567688822883</v>
      </c>
      <c r="AA36" s="102">
        <f>+AA15+AA25+AA34</f>
        <v>-11322992</v>
      </c>
    </row>
    <row r="37" spans="1:27" ht="13.5">
      <c r="A37" s="249" t="s">
        <v>199</v>
      </c>
      <c r="B37" s="182"/>
      <c r="C37" s="153">
        <v>32857697</v>
      </c>
      <c r="D37" s="153"/>
      <c r="E37" s="99">
        <v>12563000</v>
      </c>
      <c r="F37" s="100">
        <v>12563000</v>
      </c>
      <c r="G37" s="100">
        <v>32031752</v>
      </c>
      <c r="H37" s="100">
        <v>97614425</v>
      </c>
      <c r="I37" s="100">
        <v>80543921</v>
      </c>
      <c r="J37" s="100">
        <v>32031752</v>
      </c>
      <c r="K37" s="100">
        <v>67997308</v>
      </c>
      <c r="L37" s="100">
        <v>59744226</v>
      </c>
      <c r="M37" s="100">
        <v>110806048</v>
      </c>
      <c r="N37" s="100">
        <v>67997308</v>
      </c>
      <c r="O37" s="100">
        <v>97486233</v>
      </c>
      <c r="P37" s="100">
        <v>89572581</v>
      </c>
      <c r="Q37" s="100">
        <v>78675093</v>
      </c>
      <c r="R37" s="100">
        <v>97486233</v>
      </c>
      <c r="S37" s="100">
        <v>102998915</v>
      </c>
      <c r="T37" s="100">
        <v>91272449</v>
      </c>
      <c r="U37" s="100">
        <v>74399884</v>
      </c>
      <c r="V37" s="100">
        <v>102998915</v>
      </c>
      <c r="W37" s="100">
        <v>32031752</v>
      </c>
      <c r="X37" s="100">
        <v>12563000</v>
      </c>
      <c r="Y37" s="100">
        <v>19468752</v>
      </c>
      <c r="Z37" s="137">
        <v>154.97</v>
      </c>
      <c r="AA37" s="102">
        <v>12563000</v>
      </c>
    </row>
    <row r="38" spans="1:27" ht="13.5">
      <c r="A38" s="269" t="s">
        <v>200</v>
      </c>
      <c r="B38" s="256"/>
      <c r="C38" s="257">
        <v>33695356</v>
      </c>
      <c r="D38" s="257"/>
      <c r="E38" s="258">
        <v>1240008</v>
      </c>
      <c r="F38" s="259">
        <v>1240008</v>
      </c>
      <c r="G38" s="259">
        <v>97614425</v>
      </c>
      <c r="H38" s="259">
        <v>80543921</v>
      </c>
      <c r="I38" s="259">
        <v>67997308</v>
      </c>
      <c r="J38" s="259">
        <v>67997308</v>
      </c>
      <c r="K38" s="259">
        <v>59744226</v>
      </c>
      <c r="L38" s="259">
        <v>110806048</v>
      </c>
      <c r="M38" s="259">
        <v>97486233</v>
      </c>
      <c r="N38" s="259">
        <v>97486233</v>
      </c>
      <c r="O38" s="259">
        <v>89572581</v>
      </c>
      <c r="P38" s="259">
        <v>78675093</v>
      </c>
      <c r="Q38" s="259">
        <v>102998915</v>
      </c>
      <c r="R38" s="259">
        <v>89572581</v>
      </c>
      <c r="S38" s="259">
        <v>91272449</v>
      </c>
      <c r="T38" s="259">
        <v>74399884</v>
      </c>
      <c r="U38" s="259">
        <v>61670450</v>
      </c>
      <c r="V38" s="259">
        <v>61670450</v>
      </c>
      <c r="W38" s="259">
        <v>61670450</v>
      </c>
      <c r="X38" s="259">
        <v>1240008</v>
      </c>
      <c r="Y38" s="259">
        <v>60430442</v>
      </c>
      <c r="Z38" s="260">
        <v>4873.39</v>
      </c>
      <c r="AA38" s="261">
        <v>1240008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57561381</v>
      </c>
      <c r="D5" s="200">
        <f t="shared" si="0"/>
        <v>0</v>
      </c>
      <c r="E5" s="106">
        <f t="shared" si="0"/>
        <v>99992200</v>
      </c>
      <c r="F5" s="106">
        <f t="shared" si="0"/>
        <v>99992200</v>
      </c>
      <c r="G5" s="106">
        <f t="shared" si="0"/>
        <v>405682</v>
      </c>
      <c r="H5" s="106">
        <f t="shared" si="0"/>
        <v>9050181</v>
      </c>
      <c r="I5" s="106">
        <f t="shared" si="0"/>
        <v>6075469</v>
      </c>
      <c r="J5" s="106">
        <f t="shared" si="0"/>
        <v>15531332</v>
      </c>
      <c r="K5" s="106">
        <f t="shared" si="0"/>
        <v>2955188</v>
      </c>
      <c r="L5" s="106">
        <f t="shared" si="0"/>
        <v>1150818</v>
      </c>
      <c r="M5" s="106">
        <f t="shared" si="0"/>
        <v>6556554</v>
      </c>
      <c r="N5" s="106">
        <f t="shared" si="0"/>
        <v>10662560</v>
      </c>
      <c r="O5" s="106">
        <f t="shared" si="0"/>
        <v>994430</v>
      </c>
      <c r="P5" s="106">
        <f t="shared" si="0"/>
        <v>5115938</v>
      </c>
      <c r="Q5" s="106">
        <f t="shared" si="0"/>
        <v>8132553</v>
      </c>
      <c r="R5" s="106">
        <f t="shared" si="0"/>
        <v>14242921</v>
      </c>
      <c r="S5" s="106">
        <f t="shared" si="0"/>
        <v>4232286</v>
      </c>
      <c r="T5" s="106">
        <f t="shared" si="0"/>
        <v>10495372</v>
      </c>
      <c r="U5" s="106">
        <f t="shared" si="0"/>
        <v>3416617</v>
      </c>
      <c r="V5" s="106">
        <f t="shared" si="0"/>
        <v>18144275</v>
      </c>
      <c r="W5" s="106">
        <f t="shared" si="0"/>
        <v>58581088</v>
      </c>
      <c r="X5" s="106">
        <f t="shared" si="0"/>
        <v>99992200</v>
      </c>
      <c r="Y5" s="106">
        <f t="shared" si="0"/>
        <v>-41411112</v>
      </c>
      <c r="Z5" s="201">
        <f>+IF(X5&lt;&gt;0,+(Y5/X5)*100,0)</f>
        <v>-41.41434231870086</v>
      </c>
      <c r="AA5" s="199">
        <f>SUM(AA11:AA18)</f>
        <v>99992200</v>
      </c>
    </row>
    <row r="6" spans="1:27" ht="13.5">
      <c r="A6" s="291" t="s">
        <v>204</v>
      </c>
      <c r="B6" s="142"/>
      <c r="C6" s="62">
        <v>29984560</v>
      </c>
      <c r="D6" s="156"/>
      <c r="E6" s="60">
        <v>35759000</v>
      </c>
      <c r="F6" s="60">
        <v>35759000</v>
      </c>
      <c r="G6" s="60"/>
      <c r="H6" s="60">
        <v>7282270</v>
      </c>
      <c r="I6" s="60">
        <v>258380</v>
      </c>
      <c r="J6" s="60">
        <v>7540650</v>
      </c>
      <c r="K6" s="60">
        <v>-795497</v>
      </c>
      <c r="L6" s="60">
        <v>-3377563</v>
      </c>
      <c r="M6" s="60">
        <v>3441327</v>
      </c>
      <c r="N6" s="60">
        <v>-731733</v>
      </c>
      <c r="O6" s="60">
        <v>442726</v>
      </c>
      <c r="P6" s="60">
        <v>459554</v>
      </c>
      <c r="Q6" s="60">
        <v>2081861</v>
      </c>
      <c r="R6" s="60">
        <v>2984141</v>
      </c>
      <c r="S6" s="60">
        <v>741356</v>
      </c>
      <c r="T6" s="60">
        <v>3831289</v>
      </c>
      <c r="U6" s="60">
        <v>2264661</v>
      </c>
      <c r="V6" s="60">
        <v>6837306</v>
      </c>
      <c r="W6" s="60">
        <v>16630364</v>
      </c>
      <c r="X6" s="60">
        <v>35759000</v>
      </c>
      <c r="Y6" s="60">
        <v>-19128636</v>
      </c>
      <c r="Z6" s="140">
        <v>-53.49</v>
      </c>
      <c r="AA6" s="155">
        <v>35759000</v>
      </c>
    </row>
    <row r="7" spans="1:27" ht="13.5">
      <c r="A7" s="291" t="s">
        <v>205</v>
      </c>
      <c r="B7" s="142"/>
      <c r="C7" s="62">
        <v>1388186</v>
      </c>
      <c r="D7" s="156"/>
      <c r="E7" s="60">
        <v>9900000</v>
      </c>
      <c r="F7" s="60">
        <v>9900000</v>
      </c>
      <c r="G7" s="60"/>
      <c r="H7" s="60">
        <v>986850</v>
      </c>
      <c r="I7" s="60">
        <v>2009054</v>
      </c>
      <c r="J7" s="60">
        <v>2995904</v>
      </c>
      <c r="K7" s="60">
        <v>332879</v>
      </c>
      <c r="L7" s="60">
        <v>1073257</v>
      </c>
      <c r="M7" s="60">
        <v>842403</v>
      </c>
      <c r="N7" s="60">
        <v>2248539</v>
      </c>
      <c r="O7" s="60"/>
      <c r="P7" s="60">
        <v>1031254</v>
      </c>
      <c r="Q7" s="60">
        <v>-54664</v>
      </c>
      <c r="R7" s="60">
        <v>976590</v>
      </c>
      <c r="S7" s="60"/>
      <c r="T7" s="60">
        <v>193500</v>
      </c>
      <c r="U7" s="60">
        <v>443383</v>
      </c>
      <c r="V7" s="60">
        <v>636883</v>
      </c>
      <c r="W7" s="60">
        <v>6857916</v>
      </c>
      <c r="X7" s="60">
        <v>9900000</v>
      </c>
      <c r="Y7" s="60">
        <v>-3042084</v>
      </c>
      <c r="Z7" s="140">
        <v>-30.73</v>
      </c>
      <c r="AA7" s="155">
        <v>9900000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10821497</v>
      </c>
      <c r="D10" s="156"/>
      <c r="E10" s="60">
        <v>1575000</v>
      </c>
      <c r="F10" s="60">
        <v>1575000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1575000</v>
      </c>
      <c r="Y10" s="60">
        <v>-1575000</v>
      </c>
      <c r="Z10" s="140">
        <v>-100</v>
      </c>
      <c r="AA10" s="155">
        <v>1575000</v>
      </c>
    </row>
    <row r="11" spans="1:27" ht="13.5">
      <c r="A11" s="292" t="s">
        <v>209</v>
      </c>
      <c r="B11" s="142"/>
      <c r="C11" s="293">
        <f aca="true" t="shared" si="1" ref="C11:Y11">SUM(C6:C10)</f>
        <v>42194243</v>
      </c>
      <c r="D11" s="294">
        <f t="shared" si="1"/>
        <v>0</v>
      </c>
      <c r="E11" s="295">
        <f t="shared" si="1"/>
        <v>47234000</v>
      </c>
      <c r="F11" s="295">
        <f t="shared" si="1"/>
        <v>47234000</v>
      </c>
      <c r="G11" s="295">
        <f t="shared" si="1"/>
        <v>0</v>
      </c>
      <c r="H11" s="295">
        <f t="shared" si="1"/>
        <v>8269120</v>
      </c>
      <c r="I11" s="295">
        <f t="shared" si="1"/>
        <v>2267434</v>
      </c>
      <c r="J11" s="295">
        <f t="shared" si="1"/>
        <v>10536554</v>
      </c>
      <c r="K11" s="295">
        <f t="shared" si="1"/>
        <v>-462618</v>
      </c>
      <c r="L11" s="295">
        <f t="shared" si="1"/>
        <v>-2304306</v>
      </c>
      <c r="M11" s="295">
        <f t="shared" si="1"/>
        <v>4283730</v>
      </c>
      <c r="N11" s="295">
        <f t="shared" si="1"/>
        <v>1516806</v>
      </c>
      <c r="O11" s="295">
        <f t="shared" si="1"/>
        <v>442726</v>
      </c>
      <c r="P11" s="295">
        <f t="shared" si="1"/>
        <v>1490808</v>
      </c>
      <c r="Q11" s="295">
        <f t="shared" si="1"/>
        <v>2027197</v>
      </c>
      <c r="R11" s="295">
        <f t="shared" si="1"/>
        <v>3960731</v>
      </c>
      <c r="S11" s="295">
        <f t="shared" si="1"/>
        <v>741356</v>
      </c>
      <c r="T11" s="295">
        <f t="shared" si="1"/>
        <v>4024789</v>
      </c>
      <c r="U11" s="295">
        <f t="shared" si="1"/>
        <v>2708044</v>
      </c>
      <c r="V11" s="295">
        <f t="shared" si="1"/>
        <v>7474189</v>
      </c>
      <c r="W11" s="295">
        <f t="shared" si="1"/>
        <v>23488280</v>
      </c>
      <c r="X11" s="295">
        <f t="shared" si="1"/>
        <v>47234000</v>
      </c>
      <c r="Y11" s="295">
        <f t="shared" si="1"/>
        <v>-23745720</v>
      </c>
      <c r="Z11" s="296">
        <f>+IF(X11&lt;&gt;0,+(Y11/X11)*100,0)</f>
        <v>-50.27251556082483</v>
      </c>
      <c r="AA11" s="297">
        <f>SUM(AA6:AA10)</f>
        <v>47234000</v>
      </c>
    </row>
    <row r="12" spans="1:27" ht="13.5">
      <c r="A12" s="298" t="s">
        <v>210</v>
      </c>
      <c r="B12" s="136"/>
      <c r="C12" s="62"/>
      <c r="D12" s="156"/>
      <c r="E12" s="60">
        <v>34777000</v>
      </c>
      <c r="F12" s="60">
        <v>34777000</v>
      </c>
      <c r="G12" s="60"/>
      <c r="H12" s="60">
        <v>196240</v>
      </c>
      <c r="I12" s="60">
        <v>3222855</v>
      </c>
      <c r="J12" s="60">
        <v>3419095</v>
      </c>
      <c r="K12" s="60">
        <v>2417424</v>
      </c>
      <c r="L12" s="60">
        <v>2902547</v>
      </c>
      <c r="M12" s="60">
        <v>920492</v>
      </c>
      <c r="N12" s="60">
        <v>6240463</v>
      </c>
      <c r="O12" s="60">
        <v>527742</v>
      </c>
      <c r="P12" s="60">
        <v>3606593</v>
      </c>
      <c r="Q12" s="60">
        <v>2145974</v>
      </c>
      <c r="R12" s="60">
        <v>6280309</v>
      </c>
      <c r="S12" s="60">
        <v>2354634</v>
      </c>
      <c r="T12" s="60">
        <v>6264619</v>
      </c>
      <c r="U12" s="60">
        <v>246435</v>
      </c>
      <c r="V12" s="60">
        <v>8865688</v>
      </c>
      <c r="W12" s="60">
        <v>24805555</v>
      </c>
      <c r="X12" s="60">
        <v>34777000</v>
      </c>
      <c r="Y12" s="60">
        <v>-9971445</v>
      </c>
      <c r="Z12" s="140">
        <v>-28.67</v>
      </c>
      <c r="AA12" s="155">
        <v>34777000</v>
      </c>
    </row>
    <row r="13" spans="1:27" ht="13.5">
      <c r="A13" s="298" t="s">
        <v>211</v>
      </c>
      <c r="B13" s="136"/>
      <c r="C13" s="273"/>
      <c r="D13" s="274"/>
      <c r="E13" s="275">
        <v>250000</v>
      </c>
      <c r="F13" s="275">
        <v>250000</v>
      </c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>
        <v>250000</v>
      </c>
      <c r="Y13" s="275">
        <v>-250000</v>
      </c>
      <c r="Z13" s="140">
        <v>-100</v>
      </c>
      <c r="AA13" s="277">
        <v>250000</v>
      </c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15367138</v>
      </c>
      <c r="D15" s="156"/>
      <c r="E15" s="60">
        <v>16981200</v>
      </c>
      <c r="F15" s="60">
        <v>16981200</v>
      </c>
      <c r="G15" s="60">
        <v>405682</v>
      </c>
      <c r="H15" s="60">
        <v>584821</v>
      </c>
      <c r="I15" s="60">
        <v>585180</v>
      </c>
      <c r="J15" s="60">
        <v>1575683</v>
      </c>
      <c r="K15" s="60">
        <v>1000382</v>
      </c>
      <c r="L15" s="60">
        <v>442337</v>
      </c>
      <c r="M15" s="60">
        <v>1144332</v>
      </c>
      <c r="N15" s="60">
        <v>2587051</v>
      </c>
      <c r="O15" s="60">
        <v>23962</v>
      </c>
      <c r="P15" s="60">
        <v>18537</v>
      </c>
      <c r="Q15" s="60">
        <v>3959382</v>
      </c>
      <c r="R15" s="60">
        <v>4001881</v>
      </c>
      <c r="S15" s="60">
        <v>1136296</v>
      </c>
      <c r="T15" s="60">
        <v>205964</v>
      </c>
      <c r="U15" s="60">
        <v>462138</v>
      </c>
      <c r="V15" s="60">
        <v>1804398</v>
      </c>
      <c r="W15" s="60">
        <v>9969013</v>
      </c>
      <c r="X15" s="60">
        <v>16981200</v>
      </c>
      <c r="Y15" s="60">
        <v>-7012187</v>
      </c>
      <c r="Z15" s="140">
        <v>-41.29</v>
      </c>
      <c r="AA15" s="155">
        <v>16981200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750000</v>
      </c>
      <c r="F18" s="82">
        <v>750000</v>
      </c>
      <c r="G18" s="82"/>
      <c r="H18" s="82"/>
      <c r="I18" s="82"/>
      <c r="J18" s="82"/>
      <c r="K18" s="82"/>
      <c r="L18" s="82">
        <v>110240</v>
      </c>
      <c r="M18" s="82">
        <v>208000</v>
      </c>
      <c r="N18" s="82">
        <v>318240</v>
      </c>
      <c r="O18" s="82"/>
      <c r="P18" s="82"/>
      <c r="Q18" s="82"/>
      <c r="R18" s="82"/>
      <c r="S18" s="82"/>
      <c r="T18" s="82"/>
      <c r="U18" s="82"/>
      <c r="V18" s="82"/>
      <c r="W18" s="82">
        <v>318240</v>
      </c>
      <c r="X18" s="82">
        <v>750000</v>
      </c>
      <c r="Y18" s="82">
        <v>-431760</v>
      </c>
      <c r="Z18" s="270">
        <v>-57.57</v>
      </c>
      <c r="AA18" s="278">
        <v>750000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29984560</v>
      </c>
      <c r="D36" s="156">
        <f t="shared" si="4"/>
        <v>0</v>
      </c>
      <c r="E36" s="60">
        <f t="shared" si="4"/>
        <v>35759000</v>
      </c>
      <c r="F36" s="60">
        <f t="shared" si="4"/>
        <v>35759000</v>
      </c>
      <c r="G36" s="60">
        <f t="shared" si="4"/>
        <v>0</v>
      </c>
      <c r="H36" s="60">
        <f t="shared" si="4"/>
        <v>7282270</v>
      </c>
      <c r="I36" s="60">
        <f t="shared" si="4"/>
        <v>258380</v>
      </c>
      <c r="J36" s="60">
        <f t="shared" si="4"/>
        <v>7540650</v>
      </c>
      <c r="K36" s="60">
        <f t="shared" si="4"/>
        <v>-795497</v>
      </c>
      <c r="L36" s="60">
        <f t="shared" si="4"/>
        <v>-3377563</v>
      </c>
      <c r="M36" s="60">
        <f t="shared" si="4"/>
        <v>3441327</v>
      </c>
      <c r="N36" s="60">
        <f t="shared" si="4"/>
        <v>-731733</v>
      </c>
      <c r="O36" s="60">
        <f t="shared" si="4"/>
        <v>442726</v>
      </c>
      <c r="P36" s="60">
        <f t="shared" si="4"/>
        <v>459554</v>
      </c>
      <c r="Q36" s="60">
        <f t="shared" si="4"/>
        <v>2081861</v>
      </c>
      <c r="R36" s="60">
        <f t="shared" si="4"/>
        <v>2984141</v>
      </c>
      <c r="S36" s="60">
        <f t="shared" si="4"/>
        <v>741356</v>
      </c>
      <c r="T36" s="60">
        <f t="shared" si="4"/>
        <v>3831289</v>
      </c>
      <c r="U36" s="60">
        <f t="shared" si="4"/>
        <v>2264661</v>
      </c>
      <c r="V36" s="60">
        <f t="shared" si="4"/>
        <v>6837306</v>
      </c>
      <c r="W36" s="60">
        <f t="shared" si="4"/>
        <v>16630364</v>
      </c>
      <c r="X36" s="60">
        <f t="shared" si="4"/>
        <v>35759000</v>
      </c>
      <c r="Y36" s="60">
        <f t="shared" si="4"/>
        <v>-19128636</v>
      </c>
      <c r="Z36" s="140">
        <f aca="true" t="shared" si="5" ref="Z36:Z49">+IF(X36&lt;&gt;0,+(Y36/X36)*100,0)</f>
        <v>-53.49320730445483</v>
      </c>
      <c r="AA36" s="155">
        <f>AA6+AA21</f>
        <v>35759000</v>
      </c>
    </row>
    <row r="37" spans="1:27" ht="13.5">
      <c r="A37" s="291" t="s">
        <v>205</v>
      </c>
      <c r="B37" s="142"/>
      <c r="C37" s="62">
        <f t="shared" si="4"/>
        <v>1388186</v>
      </c>
      <c r="D37" s="156">
        <f t="shared" si="4"/>
        <v>0</v>
      </c>
      <c r="E37" s="60">
        <f t="shared" si="4"/>
        <v>9900000</v>
      </c>
      <c r="F37" s="60">
        <f t="shared" si="4"/>
        <v>9900000</v>
      </c>
      <c r="G37" s="60">
        <f t="shared" si="4"/>
        <v>0</v>
      </c>
      <c r="H37" s="60">
        <f t="shared" si="4"/>
        <v>986850</v>
      </c>
      <c r="I37" s="60">
        <f t="shared" si="4"/>
        <v>2009054</v>
      </c>
      <c r="J37" s="60">
        <f t="shared" si="4"/>
        <v>2995904</v>
      </c>
      <c r="K37" s="60">
        <f t="shared" si="4"/>
        <v>332879</v>
      </c>
      <c r="L37" s="60">
        <f t="shared" si="4"/>
        <v>1073257</v>
      </c>
      <c r="M37" s="60">
        <f t="shared" si="4"/>
        <v>842403</v>
      </c>
      <c r="N37" s="60">
        <f t="shared" si="4"/>
        <v>2248539</v>
      </c>
      <c r="O37" s="60">
        <f t="shared" si="4"/>
        <v>0</v>
      </c>
      <c r="P37" s="60">
        <f t="shared" si="4"/>
        <v>1031254</v>
      </c>
      <c r="Q37" s="60">
        <f t="shared" si="4"/>
        <v>-54664</v>
      </c>
      <c r="R37" s="60">
        <f t="shared" si="4"/>
        <v>976590</v>
      </c>
      <c r="S37" s="60">
        <f t="shared" si="4"/>
        <v>0</v>
      </c>
      <c r="T37" s="60">
        <f t="shared" si="4"/>
        <v>193500</v>
      </c>
      <c r="U37" s="60">
        <f t="shared" si="4"/>
        <v>443383</v>
      </c>
      <c r="V37" s="60">
        <f t="shared" si="4"/>
        <v>636883</v>
      </c>
      <c r="W37" s="60">
        <f t="shared" si="4"/>
        <v>6857916</v>
      </c>
      <c r="X37" s="60">
        <f t="shared" si="4"/>
        <v>9900000</v>
      </c>
      <c r="Y37" s="60">
        <f t="shared" si="4"/>
        <v>-3042084</v>
      </c>
      <c r="Z37" s="140">
        <f t="shared" si="5"/>
        <v>-30.728121212121213</v>
      </c>
      <c r="AA37" s="155">
        <f>AA7+AA22</f>
        <v>9900000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10821497</v>
      </c>
      <c r="D40" s="156">
        <f t="shared" si="4"/>
        <v>0</v>
      </c>
      <c r="E40" s="60">
        <f t="shared" si="4"/>
        <v>1575000</v>
      </c>
      <c r="F40" s="60">
        <f t="shared" si="4"/>
        <v>1575000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1575000</v>
      </c>
      <c r="Y40" s="60">
        <f t="shared" si="4"/>
        <v>-1575000</v>
      </c>
      <c r="Z40" s="140">
        <f t="shared" si="5"/>
        <v>-100</v>
      </c>
      <c r="AA40" s="155">
        <f>AA10+AA25</f>
        <v>1575000</v>
      </c>
    </row>
    <row r="41" spans="1:27" ht="13.5">
      <c r="A41" s="292" t="s">
        <v>209</v>
      </c>
      <c r="B41" s="142"/>
      <c r="C41" s="293">
        <f aca="true" t="shared" si="6" ref="C41:Y41">SUM(C36:C40)</f>
        <v>42194243</v>
      </c>
      <c r="D41" s="294">
        <f t="shared" si="6"/>
        <v>0</v>
      </c>
      <c r="E41" s="295">
        <f t="shared" si="6"/>
        <v>47234000</v>
      </c>
      <c r="F41" s="295">
        <f t="shared" si="6"/>
        <v>47234000</v>
      </c>
      <c r="G41" s="295">
        <f t="shared" si="6"/>
        <v>0</v>
      </c>
      <c r="H41" s="295">
        <f t="shared" si="6"/>
        <v>8269120</v>
      </c>
      <c r="I41" s="295">
        <f t="shared" si="6"/>
        <v>2267434</v>
      </c>
      <c r="J41" s="295">
        <f t="shared" si="6"/>
        <v>10536554</v>
      </c>
      <c r="K41" s="295">
        <f t="shared" si="6"/>
        <v>-462618</v>
      </c>
      <c r="L41" s="295">
        <f t="shared" si="6"/>
        <v>-2304306</v>
      </c>
      <c r="M41" s="295">
        <f t="shared" si="6"/>
        <v>4283730</v>
      </c>
      <c r="N41" s="295">
        <f t="shared" si="6"/>
        <v>1516806</v>
      </c>
      <c r="O41" s="295">
        <f t="shared" si="6"/>
        <v>442726</v>
      </c>
      <c r="P41" s="295">
        <f t="shared" si="6"/>
        <v>1490808</v>
      </c>
      <c r="Q41" s="295">
        <f t="shared" si="6"/>
        <v>2027197</v>
      </c>
      <c r="R41" s="295">
        <f t="shared" si="6"/>
        <v>3960731</v>
      </c>
      <c r="S41" s="295">
        <f t="shared" si="6"/>
        <v>741356</v>
      </c>
      <c r="T41" s="295">
        <f t="shared" si="6"/>
        <v>4024789</v>
      </c>
      <c r="U41" s="295">
        <f t="shared" si="6"/>
        <v>2708044</v>
      </c>
      <c r="V41" s="295">
        <f t="shared" si="6"/>
        <v>7474189</v>
      </c>
      <c r="W41" s="295">
        <f t="shared" si="6"/>
        <v>23488280</v>
      </c>
      <c r="X41" s="295">
        <f t="shared" si="6"/>
        <v>47234000</v>
      </c>
      <c r="Y41" s="295">
        <f t="shared" si="6"/>
        <v>-23745720</v>
      </c>
      <c r="Z41" s="296">
        <f t="shared" si="5"/>
        <v>-50.27251556082483</v>
      </c>
      <c r="AA41" s="297">
        <f>SUM(AA36:AA40)</f>
        <v>47234000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34777000</v>
      </c>
      <c r="F42" s="54">
        <f t="shared" si="7"/>
        <v>34777000</v>
      </c>
      <c r="G42" s="54">
        <f t="shared" si="7"/>
        <v>0</v>
      </c>
      <c r="H42" s="54">
        <f t="shared" si="7"/>
        <v>196240</v>
      </c>
      <c r="I42" s="54">
        <f t="shared" si="7"/>
        <v>3222855</v>
      </c>
      <c r="J42" s="54">
        <f t="shared" si="7"/>
        <v>3419095</v>
      </c>
      <c r="K42" s="54">
        <f t="shared" si="7"/>
        <v>2417424</v>
      </c>
      <c r="L42" s="54">
        <f t="shared" si="7"/>
        <v>2902547</v>
      </c>
      <c r="M42" s="54">
        <f t="shared" si="7"/>
        <v>920492</v>
      </c>
      <c r="N42" s="54">
        <f t="shared" si="7"/>
        <v>6240463</v>
      </c>
      <c r="O42" s="54">
        <f t="shared" si="7"/>
        <v>527742</v>
      </c>
      <c r="P42" s="54">
        <f t="shared" si="7"/>
        <v>3606593</v>
      </c>
      <c r="Q42" s="54">
        <f t="shared" si="7"/>
        <v>2145974</v>
      </c>
      <c r="R42" s="54">
        <f t="shared" si="7"/>
        <v>6280309</v>
      </c>
      <c r="S42" s="54">
        <f t="shared" si="7"/>
        <v>2354634</v>
      </c>
      <c r="T42" s="54">
        <f t="shared" si="7"/>
        <v>6264619</v>
      </c>
      <c r="U42" s="54">
        <f t="shared" si="7"/>
        <v>246435</v>
      </c>
      <c r="V42" s="54">
        <f t="shared" si="7"/>
        <v>8865688</v>
      </c>
      <c r="W42" s="54">
        <f t="shared" si="7"/>
        <v>24805555</v>
      </c>
      <c r="X42" s="54">
        <f t="shared" si="7"/>
        <v>34777000</v>
      </c>
      <c r="Y42" s="54">
        <f t="shared" si="7"/>
        <v>-9971445</v>
      </c>
      <c r="Z42" s="184">
        <f t="shared" si="5"/>
        <v>-28.672527820110993</v>
      </c>
      <c r="AA42" s="130">
        <f aca="true" t="shared" si="8" ref="AA42:AA48">AA12+AA27</f>
        <v>34777000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250000</v>
      </c>
      <c r="F43" s="305">
        <f t="shared" si="7"/>
        <v>250000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250000</v>
      </c>
      <c r="Y43" s="305">
        <f t="shared" si="7"/>
        <v>-250000</v>
      </c>
      <c r="Z43" s="306">
        <f t="shared" si="5"/>
        <v>-100</v>
      </c>
      <c r="AA43" s="307">
        <f t="shared" si="8"/>
        <v>250000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15367138</v>
      </c>
      <c r="D45" s="129">
        <f t="shared" si="7"/>
        <v>0</v>
      </c>
      <c r="E45" s="54">
        <f t="shared" si="7"/>
        <v>16981200</v>
      </c>
      <c r="F45" s="54">
        <f t="shared" si="7"/>
        <v>16981200</v>
      </c>
      <c r="G45" s="54">
        <f t="shared" si="7"/>
        <v>405682</v>
      </c>
      <c r="H45" s="54">
        <f t="shared" si="7"/>
        <v>584821</v>
      </c>
      <c r="I45" s="54">
        <f t="shared" si="7"/>
        <v>585180</v>
      </c>
      <c r="J45" s="54">
        <f t="shared" si="7"/>
        <v>1575683</v>
      </c>
      <c r="K45" s="54">
        <f t="shared" si="7"/>
        <v>1000382</v>
      </c>
      <c r="L45" s="54">
        <f t="shared" si="7"/>
        <v>442337</v>
      </c>
      <c r="M45" s="54">
        <f t="shared" si="7"/>
        <v>1144332</v>
      </c>
      <c r="N45" s="54">
        <f t="shared" si="7"/>
        <v>2587051</v>
      </c>
      <c r="O45" s="54">
        <f t="shared" si="7"/>
        <v>23962</v>
      </c>
      <c r="P45" s="54">
        <f t="shared" si="7"/>
        <v>18537</v>
      </c>
      <c r="Q45" s="54">
        <f t="shared" si="7"/>
        <v>3959382</v>
      </c>
      <c r="R45" s="54">
        <f t="shared" si="7"/>
        <v>4001881</v>
      </c>
      <c r="S45" s="54">
        <f t="shared" si="7"/>
        <v>1136296</v>
      </c>
      <c r="T45" s="54">
        <f t="shared" si="7"/>
        <v>205964</v>
      </c>
      <c r="U45" s="54">
        <f t="shared" si="7"/>
        <v>462138</v>
      </c>
      <c r="V45" s="54">
        <f t="shared" si="7"/>
        <v>1804398</v>
      </c>
      <c r="W45" s="54">
        <f t="shared" si="7"/>
        <v>9969013</v>
      </c>
      <c r="X45" s="54">
        <f t="shared" si="7"/>
        <v>16981200</v>
      </c>
      <c r="Y45" s="54">
        <f t="shared" si="7"/>
        <v>-7012187</v>
      </c>
      <c r="Z45" s="184">
        <f t="shared" si="5"/>
        <v>-41.293824935811365</v>
      </c>
      <c r="AA45" s="130">
        <f t="shared" si="8"/>
        <v>16981200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750000</v>
      </c>
      <c r="F48" s="54">
        <f t="shared" si="7"/>
        <v>750000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110240</v>
      </c>
      <c r="M48" s="54">
        <f t="shared" si="7"/>
        <v>208000</v>
      </c>
      <c r="N48" s="54">
        <f t="shared" si="7"/>
        <v>318240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318240</v>
      </c>
      <c r="X48" s="54">
        <f t="shared" si="7"/>
        <v>750000</v>
      </c>
      <c r="Y48" s="54">
        <f t="shared" si="7"/>
        <v>-431760</v>
      </c>
      <c r="Z48" s="184">
        <f t="shared" si="5"/>
        <v>-57.568</v>
      </c>
      <c r="AA48" s="130">
        <f t="shared" si="8"/>
        <v>750000</v>
      </c>
    </row>
    <row r="49" spans="1:27" ht="13.5">
      <c r="A49" s="308" t="s">
        <v>219</v>
      </c>
      <c r="B49" s="149"/>
      <c r="C49" s="239">
        <f aca="true" t="shared" si="9" ref="C49:Y49">SUM(C41:C48)</f>
        <v>57561381</v>
      </c>
      <c r="D49" s="218">
        <f t="shared" si="9"/>
        <v>0</v>
      </c>
      <c r="E49" s="220">
        <f t="shared" si="9"/>
        <v>99992200</v>
      </c>
      <c r="F49" s="220">
        <f t="shared" si="9"/>
        <v>99992200</v>
      </c>
      <c r="G49" s="220">
        <f t="shared" si="9"/>
        <v>405682</v>
      </c>
      <c r="H49" s="220">
        <f t="shared" si="9"/>
        <v>9050181</v>
      </c>
      <c r="I49" s="220">
        <f t="shared" si="9"/>
        <v>6075469</v>
      </c>
      <c r="J49" s="220">
        <f t="shared" si="9"/>
        <v>15531332</v>
      </c>
      <c r="K49" s="220">
        <f t="shared" si="9"/>
        <v>2955188</v>
      </c>
      <c r="L49" s="220">
        <f t="shared" si="9"/>
        <v>1150818</v>
      </c>
      <c r="M49" s="220">
        <f t="shared" si="9"/>
        <v>6556554</v>
      </c>
      <c r="N49" s="220">
        <f t="shared" si="9"/>
        <v>10662560</v>
      </c>
      <c r="O49" s="220">
        <f t="shared" si="9"/>
        <v>994430</v>
      </c>
      <c r="P49" s="220">
        <f t="shared" si="9"/>
        <v>5115938</v>
      </c>
      <c r="Q49" s="220">
        <f t="shared" si="9"/>
        <v>8132553</v>
      </c>
      <c r="R49" s="220">
        <f t="shared" si="9"/>
        <v>14242921</v>
      </c>
      <c r="S49" s="220">
        <f t="shared" si="9"/>
        <v>4232286</v>
      </c>
      <c r="T49" s="220">
        <f t="shared" si="9"/>
        <v>10495372</v>
      </c>
      <c r="U49" s="220">
        <f t="shared" si="9"/>
        <v>3416617</v>
      </c>
      <c r="V49" s="220">
        <f t="shared" si="9"/>
        <v>18144275</v>
      </c>
      <c r="W49" s="220">
        <f t="shared" si="9"/>
        <v>58581088</v>
      </c>
      <c r="X49" s="220">
        <f t="shared" si="9"/>
        <v>99992200</v>
      </c>
      <c r="Y49" s="220">
        <f t="shared" si="9"/>
        <v>-41411112</v>
      </c>
      <c r="Z49" s="221">
        <f t="shared" si="5"/>
        <v>-41.41434231870086</v>
      </c>
      <c r="AA49" s="222">
        <f>SUM(AA41:AA48)</f>
        <v>99992200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>
        <v>2555290</v>
      </c>
      <c r="D65" s="156">
        <v>4616759</v>
      </c>
      <c r="E65" s="60">
        <v>5638759</v>
      </c>
      <c r="F65" s="60">
        <v>4616759</v>
      </c>
      <c r="G65" s="60">
        <v>429263</v>
      </c>
      <c r="H65" s="60">
        <v>553303</v>
      </c>
      <c r="I65" s="60">
        <v>481727</v>
      </c>
      <c r="J65" s="60">
        <v>1464293</v>
      </c>
      <c r="K65" s="60">
        <v>459192</v>
      </c>
      <c r="L65" s="60">
        <v>458968</v>
      </c>
      <c r="M65" s="60">
        <v>438824</v>
      </c>
      <c r="N65" s="60">
        <v>1356984</v>
      </c>
      <c r="O65" s="60">
        <v>513181</v>
      </c>
      <c r="P65" s="60">
        <v>482116</v>
      </c>
      <c r="Q65" s="60">
        <v>525888</v>
      </c>
      <c r="R65" s="60">
        <v>1521185</v>
      </c>
      <c r="S65" s="60">
        <v>544252</v>
      </c>
      <c r="T65" s="60">
        <v>525360</v>
      </c>
      <c r="U65" s="60">
        <v>518293</v>
      </c>
      <c r="V65" s="60">
        <v>1587905</v>
      </c>
      <c r="W65" s="60">
        <v>5930367</v>
      </c>
      <c r="X65" s="60">
        <v>4616759</v>
      </c>
      <c r="Y65" s="60">
        <v>1313608</v>
      </c>
      <c r="Z65" s="140">
        <v>28.45</v>
      </c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>
        <v>162403</v>
      </c>
      <c r="I66" s="275">
        <v>32683</v>
      </c>
      <c r="J66" s="275">
        <v>195086</v>
      </c>
      <c r="K66" s="275">
        <v>166199</v>
      </c>
      <c r="L66" s="275">
        <v>268088</v>
      </c>
      <c r="M66" s="275">
        <v>72416</v>
      </c>
      <c r="N66" s="275">
        <v>506703</v>
      </c>
      <c r="O66" s="275">
        <v>42003</v>
      </c>
      <c r="P66" s="275">
        <v>35274</v>
      </c>
      <c r="Q66" s="275">
        <v>136743</v>
      </c>
      <c r="R66" s="275">
        <v>214020</v>
      </c>
      <c r="S66" s="275">
        <v>14693</v>
      </c>
      <c r="T66" s="275">
        <v>294228</v>
      </c>
      <c r="U66" s="275">
        <v>-83554</v>
      </c>
      <c r="V66" s="275">
        <v>225367</v>
      </c>
      <c r="W66" s="275">
        <v>1141176</v>
      </c>
      <c r="X66" s="275"/>
      <c r="Y66" s="275">
        <v>1141176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370000</v>
      </c>
      <c r="D68" s="156"/>
      <c r="E68" s="60"/>
      <c r="F68" s="60"/>
      <c r="G68" s="60"/>
      <c r="H68" s="60">
        <v>20402</v>
      </c>
      <c r="I68" s="60">
        <v>8137</v>
      </c>
      <c r="J68" s="60">
        <v>28539</v>
      </c>
      <c r="K68" s="60">
        <v>7304</v>
      </c>
      <c r="L68" s="60">
        <v>14159</v>
      </c>
      <c r="M68" s="60">
        <v>17925</v>
      </c>
      <c r="N68" s="60">
        <v>39388</v>
      </c>
      <c r="O68" s="60">
        <v>33809</v>
      </c>
      <c r="P68" s="60">
        <v>19411</v>
      </c>
      <c r="Q68" s="60">
        <v>10513</v>
      </c>
      <c r="R68" s="60">
        <v>63733</v>
      </c>
      <c r="S68" s="60">
        <v>10433</v>
      </c>
      <c r="T68" s="60">
        <v>3020</v>
      </c>
      <c r="U68" s="60"/>
      <c r="V68" s="60">
        <v>13453</v>
      </c>
      <c r="W68" s="60">
        <v>145113</v>
      </c>
      <c r="X68" s="60"/>
      <c r="Y68" s="60">
        <v>145113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2925290</v>
      </c>
      <c r="D69" s="218">
        <f t="shared" si="12"/>
        <v>4616759</v>
      </c>
      <c r="E69" s="220">
        <f t="shared" si="12"/>
        <v>5638759</v>
      </c>
      <c r="F69" s="220">
        <f t="shared" si="12"/>
        <v>4616759</v>
      </c>
      <c r="G69" s="220">
        <f t="shared" si="12"/>
        <v>429263</v>
      </c>
      <c r="H69" s="220">
        <f t="shared" si="12"/>
        <v>736108</v>
      </c>
      <c r="I69" s="220">
        <f t="shared" si="12"/>
        <v>522547</v>
      </c>
      <c r="J69" s="220">
        <f t="shared" si="12"/>
        <v>1687918</v>
      </c>
      <c r="K69" s="220">
        <f t="shared" si="12"/>
        <v>632695</v>
      </c>
      <c r="L69" s="220">
        <f t="shared" si="12"/>
        <v>741215</v>
      </c>
      <c r="M69" s="220">
        <f t="shared" si="12"/>
        <v>529165</v>
      </c>
      <c r="N69" s="220">
        <f t="shared" si="12"/>
        <v>1903075</v>
      </c>
      <c r="O69" s="220">
        <f t="shared" si="12"/>
        <v>588993</v>
      </c>
      <c r="P69" s="220">
        <f t="shared" si="12"/>
        <v>536801</v>
      </c>
      <c r="Q69" s="220">
        <f t="shared" si="12"/>
        <v>673144</v>
      </c>
      <c r="R69" s="220">
        <f t="shared" si="12"/>
        <v>1798938</v>
      </c>
      <c r="S69" s="220">
        <f t="shared" si="12"/>
        <v>569378</v>
      </c>
      <c r="T69" s="220">
        <f t="shared" si="12"/>
        <v>822608</v>
      </c>
      <c r="U69" s="220">
        <f t="shared" si="12"/>
        <v>434739</v>
      </c>
      <c r="V69" s="220">
        <f t="shared" si="12"/>
        <v>1826725</v>
      </c>
      <c r="W69" s="220">
        <f t="shared" si="12"/>
        <v>7216656</v>
      </c>
      <c r="X69" s="220">
        <f t="shared" si="12"/>
        <v>4616759</v>
      </c>
      <c r="Y69" s="220">
        <f t="shared" si="12"/>
        <v>2599897</v>
      </c>
      <c r="Z69" s="221">
        <f>+IF(X69&lt;&gt;0,+(Y69/X69)*100,0)</f>
        <v>56.31433219711057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42194243</v>
      </c>
      <c r="D5" s="357">
        <f t="shared" si="0"/>
        <v>0</v>
      </c>
      <c r="E5" s="356">
        <f t="shared" si="0"/>
        <v>47234000</v>
      </c>
      <c r="F5" s="358">
        <f t="shared" si="0"/>
        <v>47234000</v>
      </c>
      <c r="G5" s="358">
        <f t="shared" si="0"/>
        <v>0</v>
      </c>
      <c r="H5" s="356">
        <f t="shared" si="0"/>
        <v>8269120</v>
      </c>
      <c r="I5" s="356">
        <f t="shared" si="0"/>
        <v>2267434</v>
      </c>
      <c r="J5" s="358">
        <f t="shared" si="0"/>
        <v>0</v>
      </c>
      <c r="K5" s="358">
        <f t="shared" si="0"/>
        <v>-462618</v>
      </c>
      <c r="L5" s="356">
        <f t="shared" si="0"/>
        <v>-2304306</v>
      </c>
      <c r="M5" s="356">
        <f t="shared" si="0"/>
        <v>4283730</v>
      </c>
      <c r="N5" s="358">
        <f t="shared" si="0"/>
        <v>1516806</v>
      </c>
      <c r="O5" s="358">
        <f t="shared" si="0"/>
        <v>442726</v>
      </c>
      <c r="P5" s="356">
        <f t="shared" si="0"/>
        <v>1490808</v>
      </c>
      <c r="Q5" s="356">
        <f t="shared" si="0"/>
        <v>2027197</v>
      </c>
      <c r="R5" s="358">
        <f t="shared" si="0"/>
        <v>2984141</v>
      </c>
      <c r="S5" s="358">
        <f t="shared" si="0"/>
        <v>741356</v>
      </c>
      <c r="T5" s="356">
        <f t="shared" si="0"/>
        <v>4024789</v>
      </c>
      <c r="U5" s="356">
        <f t="shared" si="0"/>
        <v>2708044</v>
      </c>
      <c r="V5" s="358">
        <f t="shared" si="0"/>
        <v>6837306</v>
      </c>
      <c r="W5" s="358">
        <f t="shared" si="0"/>
        <v>0</v>
      </c>
      <c r="X5" s="356">
        <f t="shared" si="0"/>
        <v>47234000</v>
      </c>
      <c r="Y5" s="358">
        <f t="shared" si="0"/>
        <v>-47234000</v>
      </c>
      <c r="Z5" s="359">
        <f>+IF(X5&lt;&gt;0,+(Y5/X5)*100,0)</f>
        <v>-100</v>
      </c>
      <c r="AA5" s="360">
        <f>+AA6+AA8+AA11+AA13+AA15</f>
        <v>47234000</v>
      </c>
    </row>
    <row r="6" spans="1:27" ht="13.5">
      <c r="A6" s="361" t="s">
        <v>204</v>
      </c>
      <c r="B6" s="142"/>
      <c r="C6" s="60">
        <f>+C7</f>
        <v>29984560</v>
      </c>
      <c r="D6" s="340">
        <f aca="true" t="shared" si="1" ref="D6:AA6">+D7</f>
        <v>0</v>
      </c>
      <c r="E6" s="60">
        <f t="shared" si="1"/>
        <v>35759000</v>
      </c>
      <c r="F6" s="59">
        <f t="shared" si="1"/>
        <v>35759000</v>
      </c>
      <c r="G6" s="59">
        <f t="shared" si="1"/>
        <v>0</v>
      </c>
      <c r="H6" s="60">
        <f t="shared" si="1"/>
        <v>7282270</v>
      </c>
      <c r="I6" s="60">
        <f t="shared" si="1"/>
        <v>258380</v>
      </c>
      <c r="J6" s="59">
        <f t="shared" si="1"/>
        <v>0</v>
      </c>
      <c r="K6" s="59">
        <f t="shared" si="1"/>
        <v>-795497</v>
      </c>
      <c r="L6" s="60">
        <f t="shared" si="1"/>
        <v>-3377563</v>
      </c>
      <c r="M6" s="60">
        <f t="shared" si="1"/>
        <v>3441327</v>
      </c>
      <c r="N6" s="59">
        <f t="shared" si="1"/>
        <v>-731733</v>
      </c>
      <c r="O6" s="59">
        <f t="shared" si="1"/>
        <v>442726</v>
      </c>
      <c r="P6" s="60">
        <f t="shared" si="1"/>
        <v>459554</v>
      </c>
      <c r="Q6" s="60">
        <f t="shared" si="1"/>
        <v>2081861</v>
      </c>
      <c r="R6" s="59">
        <f t="shared" si="1"/>
        <v>2984141</v>
      </c>
      <c r="S6" s="59">
        <f t="shared" si="1"/>
        <v>741356</v>
      </c>
      <c r="T6" s="60">
        <f t="shared" si="1"/>
        <v>3831289</v>
      </c>
      <c r="U6" s="60">
        <f t="shared" si="1"/>
        <v>2264661</v>
      </c>
      <c r="V6" s="59">
        <f t="shared" si="1"/>
        <v>6837306</v>
      </c>
      <c r="W6" s="59">
        <f t="shared" si="1"/>
        <v>0</v>
      </c>
      <c r="X6" s="60">
        <f t="shared" si="1"/>
        <v>35759000</v>
      </c>
      <c r="Y6" s="59">
        <f t="shared" si="1"/>
        <v>-35759000</v>
      </c>
      <c r="Z6" s="61">
        <f>+IF(X6&lt;&gt;0,+(Y6/X6)*100,0)</f>
        <v>-100</v>
      </c>
      <c r="AA6" s="62">
        <f t="shared" si="1"/>
        <v>35759000</v>
      </c>
    </row>
    <row r="7" spans="1:27" ht="13.5">
      <c r="A7" s="291" t="s">
        <v>228</v>
      </c>
      <c r="B7" s="142"/>
      <c r="C7" s="60">
        <v>29984560</v>
      </c>
      <c r="D7" s="340"/>
      <c r="E7" s="60">
        <v>35759000</v>
      </c>
      <c r="F7" s="59">
        <v>35759000</v>
      </c>
      <c r="G7" s="59"/>
      <c r="H7" s="60">
        <v>7282270</v>
      </c>
      <c r="I7" s="60">
        <v>258380</v>
      </c>
      <c r="J7" s="59"/>
      <c r="K7" s="59">
        <v>-795497</v>
      </c>
      <c r="L7" s="60">
        <v>-3377563</v>
      </c>
      <c r="M7" s="60">
        <v>3441327</v>
      </c>
      <c r="N7" s="59">
        <v>-731733</v>
      </c>
      <c r="O7" s="59">
        <v>442726</v>
      </c>
      <c r="P7" s="60">
        <v>459554</v>
      </c>
      <c r="Q7" s="60">
        <v>2081861</v>
      </c>
      <c r="R7" s="59">
        <v>2984141</v>
      </c>
      <c r="S7" s="59">
        <v>741356</v>
      </c>
      <c r="T7" s="60">
        <v>3831289</v>
      </c>
      <c r="U7" s="60">
        <v>2264661</v>
      </c>
      <c r="V7" s="59">
        <v>6837306</v>
      </c>
      <c r="W7" s="59"/>
      <c r="X7" s="60">
        <v>35759000</v>
      </c>
      <c r="Y7" s="59">
        <v>-35759000</v>
      </c>
      <c r="Z7" s="61">
        <v>-100</v>
      </c>
      <c r="AA7" s="62">
        <v>35759000</v>
      </c>
    </row>
    <row r="8" spans="1:27" ht="13.5">
      <c r="A8" s="361" t="s">
        <v>205</v>
      </c>
      <c r="B8" s="142"/>
      <c r="C8" s="60">
        <f aca="true" t="shared" si="2" ref="C8:Y8">SUM(C9:C10)</f>
        <v>1388186</v>
      </c>
      <c r="D8" s="340">
        <f t="shared" si="2"/>
        <v>0</v>
      </c>
      <c r="E8" s="60">
        <f t="shared" si="2"/>
        <v>9900000</v>
      </c>
      <c r="F8" s="59">
        <f t="shared" si="2"/>
        <v>9900000</v>
      </c>
      <c r="G8" s="59">
        <f t="shared" si="2"/>
        <v>0</v>
      </c>
      <c r="H8" s="60">
        <f t="shared" si="2"/>
        <v>986850</v>
      </c>
      <c r="I8" s="60">
        <f t="shared" si="2"/>
        <v>2009054</v>
      </c>
      <c r="J8" s="59">
        <f t="shared" si="2"/>
        <v>0</v>
      </c>
      <c r="K8" s="59">
        <f t="shared" si="2"/>
        <v>332879</v>
      </c>
      <c r="L8" s="60">
        <f t="shared" si="2"/>
        <v>1073257</v>
      </c>
      <c r="M8" s="60">
        <f t="shared" si="2"/>
        <v>842403</v>
      </c>
      <c r="N8" s="59">
        <f t="shared" si="2"/>
        <v>2248539</v>
      </c>
      <c r="O8" s="59">
        <f t="shared" si="2"/>
        <v>0</v>
      </c>
      <c r="P8" s="60">
        <f t="shared" si="2"/>
        <v>1031254</v>
      </c>
      <c r="Q8" s="60">
        <f t="shared" si="2"/>
        <v>-54664</v>
      </c>
      <c r="R8" s="59">
        <f t="shared" si="2"/>
        <v>0</v>
      </c>
      <c r="S8" s="59">
        <f t="shared" si="2"/>
        <v>0</v>
      </c>
      <c r="T8" s="60">
        <f t="shared" si="2"/>
        <v>193500</v>
      </c>
      <c r="U8" s="60">
        <f t="shared" si="2"/>
        <v>443383</v>
      </c>
      <c r="V8" s="59">
        <f t="shared" si="2"/>
        <v>0</v>
      </c>
      <c r="W8" s="59">
        <f t="shared" si="2"/>
        <v>0</v>
      </c>
      <c r="X8" s="60">
        <f t="shared" si="2"/>
        <v>9900000</v>
      </c>
      <c r="Y8" s="59">
        <f t="shared" si="2"/>
        <v>-9900000</v>
      </c>
      <c r="Z8" s="61">
        <f>+IF(X8&lt;&gt;0,+(Y8/X8)*100,0)</f>
        <v>-100</v>
      </c>
      <c r="AA8" s="62">
        <f>SUM(AA9:AA10)</f>
        <v>9900000</v>
      </c>
    </row>
    <row r="9" spans="1:27" ht="13.5">
      <c r="A9" s="291" t="s">
        <v>229</v>
      </c>
      <c r="B9" s="142"/>
      <c r="C9" s="60">
        <v>1388186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>
        <v>9900000</v>
      </c>
      <c r="F10" s="59">
        <v>9900000</v>
      </c>
      <c r="G10" s="59"/>
      <c r="H10" s="60">
        <v>986850</v>
      </c>
      <c r="I10" s="60">
        <v>2009054</v>
      </c>
      <c r="J10" s="59"/>
      <c r="K10" s="59">
        <v>332879</v>
      </c>
      <c r="L10" s="60">
        <v>1073257</v>
      </c>
      <c r="M10" s="60">
        <v>842403</v>
      </c>
      <c r="N10" s="59">
        <v>2248539</v>
      </c>
      <c r="O10" s="59"/>
      <c r="P10" s="60">
        <v>1031254</v>
      </c>
      <c r="Q10" s="60">
        <v>-54664</v>
      </c>
      <c r="R10" s="59"/>
      <c r="S10" s="59"/>
      <c r="T10" s="60">
        <v>193500</v>
      </c>
      <c r="U10" s="60">
        <v>443383</v>
      </c>
      <c r="V10" s="59"/>
      <c r="W10" s="59"/>
      <c r="X10" s="60">
        <v>9900000</v>
      </c>
      <c r="Y10" s="59">
        <v>-9900000</v>
      </c>
      <c r="Z10" s="61">
        <v>-100</v>
      </c>
      <c r="AA10" s="62">
        <v>9900000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10821497</v>
      </c>
      <c r="D15" s="340">
        <f t="shared" si="5"/>
        <v>0</v>
      </c>
      <c r="E15" s="60">
        <f t="shared" si="5"/>
        <v>1575000</v>
      </c>
      <c r="F15" s="59">
        <f t="shared" si="5"/>
        <v>1575000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1575000</v>
      </c>
      <c r="Y15" s="59">
        <f t="shared" si="5"/>
        <v>-1575000</v>
      </c>
      <c r="Z15" s="61">
        <f>+IF(X15&lt;&gt;0,+(Y15/X15)*100,0)</f>
        <v>-100</v>
      </c>
      <c r="AA15" s="62">
        <f>SUM(AA16:AA20)</f>
        <v>1575000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10821497</v>
      </c>
      <c r="D20" s="340"/>
      <c r="E20" s="60">
        <v>1575000</v>
      </c>
      <c r="F20" s="59">
        <v>1575000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1575000</v>
      </c>
      <c r="Y20" s="59">
        <v>-1575000</v>
      </c>
      <c r="Z20" s="61">
        <v>-100</v>
      </c>
      <c r="AA20" s="62">
        <v>1575000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34777000</v>
      </c>
      <c r="F22" s="345">
        <f t="shared" si="6"/>
        <v>34777000</v>
      </c>
      <c r="G22" s="345">
        <f t="shared" si="6"/>
        <v>0</v>
      </c>
      <c r="H22" s="343">
        <f t="shared" si="6"/>
        <v>196240</v>
      </c>
      <c r="I22" s="343">
        <f t="shared" si="6"/>
        <v>3222855</v>
      </c>
      <c r="J22" s="345">
        <f t="shared" si="6"/>
        <v>0</v>
      </c>
      <c r="K22" s="345">
        <f t="shared" si="6"/>
        <v>2417424</v>
      </c>
      <c r="L22" s="343">
        <f t="shared" si="6"/>
        <v>2902547</v>
      </c>
      <c r="M22" s="343">
        <f t="shared" si="6"/>
        <v>920492</v>
      </c>
      <c r="N22" s="345">
        <f t="shared" si="6"/>
        <v>6364234</v>
      </c>
      <c r="O22" s="345">
        <f t="shared" si="6"/>
        <v>527742</v>
      </c>
      <c r="P22" s="343">
        <f t="shared" si="6"/>
        <v>3606593</v>
      </c>
      <c r="Q22" s="343">
        <f t="shared" si="6"/>
        <v>2145974</v>
      </c>
      <c r="R22" s="345">
        <f t="shared" si="6"/>
        <v>6144593</v>
      </c>
      <c r="S22" s="345">
        <f t="shared" si="6"/>
        <v>2354634</v>
      </c>
      <c r="T22" s="343">
        <f t="shared" si="6"/>
        <v>6264619</v>
      </c>
      <c r="U22" s="343">
        <f t="shared" si="6"/>
        <v>246435</v>
      </c>
      <c r="V22" s="345">
        <f t="shared" si="6"/>
        <v>8865688</v>
      </c>
      <c r="W22" s="345">
        <f t="shared" si="6"/>
        <v>0</v>
      </c>
      <c r="X22" s="343">
        <f t="shared" si="6"/>
        <v>34777000</v>
      </c>
      <c r="Y22" s="345">
        <f t="shared" si="6"/>
        <v>-34777000</v>
      </c>
      <c r="Z22" s="336">
        <f>+IF(X22&lt;&gt;0,+(Y22/X22)*100,0)</f>
        <v>-100</v>
      </c>
      <c r="AA22" s="350">
        <f>SUM(AA23:AA32)</f>
        <v>34777000</v>
      </c>
    </row>
    <row r="23" spans="1:27" ht="13.5">
      <c r="A23" s="361" t="s">
        <v>236</v>
      </c>
      <c r="B23" s="142"/>
      <c r="C23" s="60"/>
      <c r="D23" s="340"/>
      <c r="E23" s="60">
        <v>300000</v>
      </c>
      <c r="F23" s="59">
        <v>300000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>
        <v>135716</v>
      </c>
      <c r="R23" s="59"/>
      <c r="S23" s="59"/>
      <c r="T23" s="60"/>
      <c r="U23" s="60"/>
      <c r="V23" s="59"/>
      <c r="W23" s="59"/>
      <c r="X23" s="60">
        <v>300000</v>
      </c>
      <c r="Y23" s="59">
        <v>-300000</v>
      </c>
      <c r="Z23" s="61">
        <v>-100</v>
      </c>
      <c r="AA23" s="62">
        <v>300000</v>
      </c>
    </row>
    <row r="24" spans="1:27" ht="13.5">
      <c r="A24" s="361" t="s">
        <v>237</v>
      </c>
      <c r="B24" s="142"/>
      <c r="C24" s="60"/>
      <c r="D24" s="340"/>
      <c r="E24" s="60">
        <v>30627000</v>
      </c>
      <c r="F24" s="59">
        <v>30627000</v>
      </c>
      <c r="G24" s="59"/>
      <c r="H24" s="60">
        <v>196240</v>
      </c>
      <c r="I24" s="60">
        <v>3016573</v>
      </c>
      <c r="J24" s="59"/>
      <c r="K24" s="59">
        <v>2541195</v>
      </c>
      <c r="L24" s="60">
        <v>2902547</v>
      </c>
      <c r="M24" s="60">
        <v>920492</v>
      </c>
      <c r="N24" s="59">
        <v>6364234</v>
      </c>
      <c r="O24" s="59">
        <v>527742</v>
      </c>
      <c r="P24" s="60">
        <v>3606593</v>
      </c>
      <c r="Q24" s="60">
        <v>2010258</v>
      </c>
      <c r="R24" s="59">
        <v>6144593</v>
      </c>
      <c r="S24" s="59">
        <v>2354634</v>
      </c>
      <c r="T24" s="60">
        <v>6264619</v>
      </c>
      <c r="U24" s="60">
        <v>246435</v>
      </c>
      <c r="V24" s="59">
        <v>8865688</v>
      </c>
      <c r="W24" s="59"/>
      <c r="X24" s="60">
        <v>30627000</v>
      </c>
      <c r="Y24" s="59">
        <v>-30627000</v>
      </c>
      <c r="Z24" s="61">
        <v>-100</v>
      </c>
      <c r="AA24" s="62">
        <v>30627000</v>
      </c>
    </row>
    <row r="25" spans="1:27" ht="13.5">
      <c r="A25" s="361" t="s">
        <v>238</v>
      </c>
      <c r="B25" s="142"/>
      <c r="C25" s="60"/>
      <c r="D25" s="340"/>
      <c r="E25" s="60">
        <v>2600000</v>
      </c>
      <c r="F25" s="59">
        <v>2600000</v>
      </c>
      <c r="G25" s="59"/>
      <c r="H25" s="60"/>
      <c r="I25" s="60">
        <v>206282</v>
      </c>
      <c r="J25" s="59"/>
      <c r="K25" s="59">
        <v>-123771</v>
      </c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2600000</v>
      </c>
      <c r="Y25" s="59">
        <v>-2600000</v>
      </c>
      <c r="Z25" s="61">
        <v>-100</v>
      </c>
      <c r="AA25" s="62">
        <v>2600000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1250000</v>
      </c>
      <c r="F32" s="59">
        <v>1250000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1250000</v>
      </c>
      <c r="Y32" s="59">
        <v>-1250000</v>
      </c>
      <c r="Z32" s="61">
        <v>-100</v>
      </c>
      <c r="AA32" s="62">
        <v>1250000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250000</v>
      </c>
      <c r="F34" s="345">
        <f t="shared" si="7"/>
        <v>250000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250000</v>
      </c>
      <c r="Y34" s="345">
        <f t="shared" si="7"/>
        <v>-250000</v>
      </c>
      <c r="Z34" s="336">
        <f>+IF(X34&lt;&gt;0,+(Y34/X34)*100,0)</f>
        <v>-100</v>
      </c>
      <c r="AA34" s="350">
        <f t="shared" si="7"/>
        <v>250000</v>
      </c>
    </row>
    <row r="35" spans="1:27" ht="13.5">
      <c r="A35" s="361" t="s">
        <v>245</v>
      </c>
      <c r="B35" s="136"/>
      <c r="C35" s="54"/>
      <c r="D35" s="368"/>
      <c r="E35" s="54">
        <v>250000</v>
      </c>
      <c r="F35" s="53">
        <v>250000</v>
      </c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>
        <v>250000</v>
      </c>
      <c r="Y35" s="53">
        <v>-250000</v>
      </c>
      <c r="Z35" s="94">
        <v>-100</v>
      </c>
      <c r="AA35" s="95">
        <v>250000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15367138</v>
      </c>
      <c r="D40" s="344">
        <f t="shared" si="9"/>
        <v>0</v>
      </c>
      <c r="E40" s="343">
        <f t="shared" si="9"/>
        <v>16981200</v>
      </c>
      <c r="F40" s="345">
        <f t="shared" si="9"/>
        <v>16981200</v>
      </c>
      <c r="G40" s="345">
        <f t="shared" si="9"/>
        <v>405682</v>
      </c>
      <c r="H40" s="343">
        <f t="shared" si="9"/>
        <v>584821</v>
      </c>
      <c r="I40" s="343">
        <f t="shared" si="9"/>
        <v>585180</v>
      </c>
      <c r="J40" s="345">
        <f t="shared" si="9"/>
        <v>536669</v>
      </c>
      <c r="K40" s="345">
        <f t="shared" si="9"/>
        <v>1000382</v>
      </c>
      <c r="L40" s="343">
        <f t="shared" si="9"/>
        <v>442337</v>
      </c>
      <c r="M40" s="343">
        <f t="shared" si="9"/>
        <v>1144332</v>
      </c>
      <c r="N40" s="345">
        <f t="shared" si="9"/>
        <v>613294</v>
      </c>
      <c r="O40" s="345">
        <f t="shared" si="9"/>
        <v>23962</v>
      </c>
      <c r="P40" s="343">
        <f t="shared" si="9"/>
        <v>18537</v>
      </c>
      <c r="Q40" s="343">
        <f t="shared" si="9"/>
        <v>3959382</v>
      </c>
      <c r="R40" s="345">
        <f t="shared" si="9"/>
        <v>23749</v>
      </c>
      <c r="S40" s="345">
        <f t="shared" si="9"/>
        <v>1136296</v>
      </c>
      <c r="T40" s="343">
        <f t="shared" si="9"/>
        <v>205964</v>
      </c>
      <c r="U40" s="343">
        <f t="shared" si="9"/>
        <v>462138</v>
      </c>
      <c r="V40" s="345">
        <f t="shared" si="9"/>
        <v>1285998</v>
      </c>
      <c r="W40" s="345">
        <f t="shared" si="9"/>
        <v>2238025</v>
      </c>
      <c r="X40" s="343">
        <f t="shared" si="9"/>
        <v>16981200</v>
      </c>
      <c r="Y40" s="345">
        <f t="shared" si="9"/>
        <v>-14743175</v>
      </c>
      <c r="Z40" s="336">
        <f>+IF(X40&lt;&gt;0,+(Y40/X40)*100,0)</f>
        <v>-86.8205721621558</v>
      </c>
      <c r="AA40" s="350">
        <f>SUM(AA41:AA49)</f>
        <v>16981200</v>
      </c>
    </row>
    <row r="41" spans="1:27" ht="13.5">
      <c r="A41" s="361" t="s">
        <v>247</v>
      </c>
      <c r="B41" s="142"/>
      <c r="C41" s="362"/>
      <c r="D41" s="363"/>
      <c r="E41" s="362">
        <v>1325000</v>
      </c>
      <c r="F41" s="364">
        <v>1325000</v>
      </c>
      <c r="G41" s="364"/>
      <c r="H41" s="362"/>
      <c r="I41" s="362">
        <v>200649</v>
      </c>
      <c r="J41" s="364"/>
      <c r="K41" s="364">
        <v>545000</v>
      </c>
      <c r="L41" s="362"/>
      <c r="M41" s="362">
        <v>648800</v>
      </c>
      <c r="N41" s="364"/>
      <c r="O41" s="364"/>
      <c r="P41" s="362"/>
      <c r="Q41" s="362">
        <v>130412</v>
      </c>
      <c r="R41" s="364"/>
      <c r="S41" s="364"/>
      <c r="T41" s="362"/>
      <c r="U41" s="362"/>
      <c r="V41" s="364"/>
      <c r="W41" s="364"/>
      <c r="X41" s="362">
        <v>1325000</v>
      </c>
      <c r="Y41" s="364">
        <v>-1325000</v>
      </c>
      <c r="Z41" s="365">
        <v>-100</v>
      </c>
      <c r="AA41" s="366">
        <v>1325000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6150000</v>
      </c>
      <c r="F43" s="370">
        <v>6150000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>
        <v>3847720</v>
      </c>
      <c r="R43" s="370"/>
      <c r="S43" s="370">
        <v>518400</v>
      </c>
      <c r="T43" s="305"/>
      <c r="U43" s="305"/>
      <c r="V43" s="370"/>
      <c r="W43" s="370"/>
      <c r="X43" s="305">
        <v>6150000</v>
      </c>
      <c r="Y43" s="370">
        <v>-6150000</v>
      </c>
      <c r="Z43" s="371">
        <v>-100</v>
      </c>
      <c r="AA43" s="303">
        <v>6150000</v>
      </c>
    </row>
    <row r="44" spans="1:27" ht="13.5">
      <c r="A44" s="361" t="s">
        <v>250</v>
      </c>
      <c r="B44" s="136"/>
      <c r="C44" s="60"/>
      <c r="D44" s="368"/>
      <c r="E44" s="54">
        <v>3140000</v>
      </c>
      <c r="F44" s="53">
        <v>3140000</v>
      </c>
      <c r="G44" s="53"/>
      <c r="H44" s="54"/>
      <c r="I44" s="54"/>
      <c r="J44" s="53"/>
      <c r="K44" s="53"/>
      <c r="L44" s="54"/>
      <c r="M44" s="54">
        <v>175600</v>
      </c>
      <c r="N44" s="53"/>
      <c r="O44" s="53"/>
      <c r="P44" s="54"/>
      <c r="Q44" s="54"/>
      <c r="R44" s="53"/>
      <c r="S44" s="53">
        <v>7794</v>
      </c>
      <c r="T44" s="54">
        <v>116308</v>
      </c>
      <c r="U44" s="54">
        <v>97583</v>
      </c>
      <c r="V44" s="53">
        <v>221685</v>
      </c>
      <c r="W44" s="53"/>
      <c r="X44" s="54">
        <v>3140000</v>
      </c>
      <c r="Y44" s="53">
        <v>-3140000</v>
      </c>
      <c r="Z44" s="94">
        <v>-100</v>
      </c>
      <c r="AA44" s="95">
        <v>3140000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13023538</v>
      </c>
      <c r="D47" s="368"/>
      <c r="E47" s="54">
        <v>300000</v>
      </c>
      <c r="F47" s="53">
        <v>300000</v>
      </c>
      <c r="G47" s="53"/>
      <c r="H47" s="54">
        <v>258184</v>
      </c>
      <c r="I47" s="54">
        <v>189637</v>
      </c>
      <c r="J47" s="53"/>
      <c r="K47" s="53">
        <v>383258</v>
      </c>
      <c r="L47" s="54"/>
      <c r="M47" s="54">
        <v>229071</v>
      </c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300000</v>
      </c>
      <c r="Y47" s="53">
        <v>-300000</v>
      </c>
      <c r="Z47" s="94">
        <v>-100</v>
      </c>
      <c r="AA47" s="95">
        <v>300000</v>
      </c>
    </row>
    <row r="48" spans="1:27" ht="13.5">
      <c r="A48" s="361" t="s">
        <v>254</v>
      </c>
      <c r="B48" s="136"/>
      <c r="C48" s="60"/>
      <c r="D48" s="368"/>
      <c r="E48" s="54">
        <v>1480000</v>
      </c>
      <c r="F48" s="53">
        <v>1480000</v>
      </c>
      <c r="G48" s="53"/>
      <c r="H48" s="54">
        <v>390544</v>
      </c>
      <c r="I48" s="54"/>
      <c r="J48" s="53"/>
      <c r="K48" s="53"/>
      <c r="L48" s="54">
        <v>-7972</v>
      </c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1480000</v>
      </c>
      <c r="Y48" s="53">
        <v>-1480000</v>
      </c>
      <c r="Z48" s="94">
        <v>-100</v>
      </c>
      <c r="AA48" s="95">
        <v>1480000</v>
      </c>
    </row>
    <row r="49" spans="1:27" ht="13.5">
      <c r="A49" s="361" t="s">
        <v>93</v>
      </c>
      <c r="B49" s="136"/>
      <c r="C49" s="54">
        <v>2343600</v>
      </c>
      <c r="D49" s="368"/>
      <c r="E49" s="54">
        <v>4586200</v>
      </c>
      <c r="F49" s="53">
        <v>4586200</v>
      </c>
      <c r="G49" s="53">
        <v>405682</v>
      </c>
      <c r="H49" s="54">
        <v>-63907</v>
      </c>
      <c r="I49" s="54">
        <v>194894</v>
      </c>
      <c r="J49" s="53">
        <v>536669</v>
      </c>
      <c r="K49" s="53">
        <v>72124</v>
      </c>
      <c r="L49" s="54">
        <v>450309</v>
      </c>
      <c r="M49" s="54">
        <v>90861</v>
      </c>
      <c r="N49" s="53">
        <v>613294</v>
      </c>
      <c r="O49" s="53">
        <v>23962</v>
      </c>
      <c r="P49" s="54">
        <v>18537</v>
      </c>
      <c r="Q49" s="54">
        <v>-18750</v>
      </c>
      <c r="R49" s="53">
        <v>23749</v>
      </c>
      <c r="S49" s="53">
        <v>610102</v>
      </c>
      <c r="T49" s="54">
        <v>89656</v>
      </c>
      <c r="U49" s="54">
        <v>364555</v>
      </c>
      <c r="V49" s="53">
        <v>1064313</v>
      </c>
      <c r="W49" s="53">
        <v>2238025</v>
      </c>
      <c r="X49" s="54">
        <v>4586200</v>
      </c>
      <c r="Y49" s="53">
        <v>-2348175</v>
      </c>
      <c r="Z49" s="94">
        <v>-51.2</v>
      </c>
      <c r="AA49" s="95">
        <v>4586200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750000</v>
      </c>
      <c r="F57" s="345">
        <f t="shared" si="13"/>
        <v>750000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110240</v>
      </c>
      <c r="M57" s="343">
        <f t="shared" si="13"/>
        <v>208000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750000</v>
      </c>
      <c r="Y57" s="345">
        <f t="shared" si="13"/>
        <v>-750000</v>
      </c>
      <c r="Z57" s="336">
        <f>+IF(X57&lt;&gt;0,+(Y57/X57)*100,0)</f>
        <v>-100</v>
      </c>
      <c r="AA57" s="350">
        <f t="shared" si="13"/>
        <v>750000</v>
      </c>
    </row>
    <row r="58" spans="1:27" ht="13.5">
      <c r="A58" s="361" t="s">
        <v>216</v>
      </c>
      <c r="B58" s="136"/>
      <c r="C58" s="60"/>
      <c r="D58" s="340"/>
      <c r="E58" s="60">
        <v>750000</v>
      </c>
      <c r="F58" s="59">
        <v>750000</v>
      </c>
      <c r="G58" s="59"/>
      <c r="H58" s="60"/>
      <c r="I58" s="60"/>
      <c r="J58" s="59"/>
      <c r="K58" s="59"/>
      <c r="L58" s="60">
        <v>110240</v>
      </c>
      <c r="M58" s="60">
        <v>208000</v>
      </c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750000</v>
      </c>
      <c r="Y58" s="59">
        <v>-750000</v>
      </c>
      <c r="Z58" s="61">
        <v>-100</v>
      </c>
      <c r="AA58" s="62">
        <v>750000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57561381</v>
      </c>
      <c r="D60" s="346">
        <f t="shared" si="14"/>
        <v>0</v>
      </c>
      <c r="E60" s="219">
        <f t="shared" si="14"/>
        <v>99992200</v>
      </c>
      <c r="F60" s="264">
        <f t="shared" si="14"/>
        <v>99992200</v>
      </c>
      <c r="G60" s="264">
        <f t="shared" si="14"/>
        <v>405682</v>
      </c>
      <c r="H60" s="219">
        <f t="shared" si="14"/>
        <v>9050181</v>
      </c>
      <c r="I60" s="219">
        <f t="shared" si="14"/>
        <v>6075469</v>
      </c>
      <c r="J60" s="264">
        <f t="shared" si="14"/>
        <v>536669</v>
      </c>
      <c r="K60" s="264">
        <f t="shared" si="14"/>
        <v>2955188</v>
      </c>
      <c r="L60" s="219">
        <f t="shared" si="14"/>
        <v>1150818</v>
      </c>
      <c r="M60" s="219">
        <f t="shared" si="14"/>
        <v>6556554</v>
      </c>
      <c r="N60" s="264">
        <f t="shared" si="14"/>
        <v>8494334</v>
      </c>
      <c r="O60" s="264">
        <f t="shared" si="14"/>
        <v>994430</v>
      </c>
      <c r="P60" s="219">
        <f t="shared" si="14"/>
        <v>5115938</v>
      </c>
      <c r="Q60" s="219">
        <f t="shared" si="14"/>
        <v>8132553</v>
      </c>
      <c r="R60" s="264">
        <f t="shared" si="14"/>
        <v>9152483</v>
      </c>
      <c r="S60" s="264">
        <f t="shared" si="14"/>
        <v>4232286</v>
      </c>
      <c r="T60" s="219">
        <f t="shared" si="14"/>
        <v>10495372</v>
      </c>
      <c r="U60" s="219">
        <f t="shared" si="14"/>
        <v>3416617</v>
      </c>
      <c r="V60" s="264">
        <f t="shared" si="14"/>
        <v>16988992</v>
      </c>
      <c r="W60" s="264">
        <f t="shared" si="14"/>
        <v>2238025</v>
      </c>
      <c r="X60" s="219">
        <f t="shared" si="14"/>
        <v>99992200</v>
      </c>
      <c r="Y60" s="264">
        <f t="shared" si="14"/>
        <v>-97754175</v>
      </c>
      <c r="Z60" s="337">
        <f>+IF(X60&lt;&gt;0,+(Y60/X60)*100,0)</f>
        <v>-97.76180042043279</v>
      </c>
      <c r="AA60" s="232">
        <f>+AA57+AA54+AA51+AA40+AA37+AA34+AA22+AA5</f>
        <v>99992200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2013-08-02T11:57:52Z</dcterms:created>
  <dcterms:modified xsi:type="dcterms:W3CDTF">2013-08-02T11:57:56Z</dcterms:modified>
  <cp:category/>
  <cp:version/>
  <cp:contentType/>
  <cp:contentStatus/>
</cp:coreProperties>
</file>