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<sst xmlns="http://schemas.openxmlformats.org/spreadsheetml/2006/main" count="855" uniqueCount="302">
  <si>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Maruleng(LIM335)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</si>
  <si>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</si>
  <si>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</si>
  <si>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</si>
  <si>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</si>
  <si>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</si>
  <si>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</si>
  <si>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</si>
  <si>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</si>
  <si>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</si>
  <si>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</si>
  <si>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</si>
  <si>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</si>
  <si>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</si>
  <si>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</si>
  <si>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</si>
  <si>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</si>
  <si>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</si>
  <si>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</si>
  <si>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</si>
  <si>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</si>
  <si>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</si>
  <si>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</si>
  <si>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</si>
  <si>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</si>
  <si>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</si>
  <si>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</si>
  <si>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</si>
  <si>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</si>
  <si>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</si>
  <si>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</si>
  <si>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</si>
  <si>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</si>
  <si>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</si>
  <si>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</si>
  <si>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</si>
  <si>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</si>
  <si>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</si>
  <si>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</si>
  <si>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</si>
  <si>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</si>
  <si>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</si>
  <si>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</si>
  <si>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</si>
  <si>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</si>
  <si>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</si>
  <si>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</si>
  <si>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</si>
  <si>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</si>
  <si>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</si>
  <si>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</si>
  <si>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</si>
  <si>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</si>
  <si>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</si>
  <si>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</si>
  <si>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</si>
  <si>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</si>
  <si>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</si>
  <si>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</si>
  <si>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</si>
  <si>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</si>
  <si>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</si>
  <si>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</si>
  <si>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</si>
  <si>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</si>
  <si>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</si>
  <si>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</si>
  <si>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</si>
  <si>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</si>
  <si>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</si>
  <si>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Maruleng(LIM335)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</si>
  <si>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</si>
  <si>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</si>
  <si>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</si>
  <si>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</si>
  <si>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</si>
  <si>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</si>
  <si>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</si>
  <si>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</si>
  <si>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</si>
  <si>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</si>
  <si>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</si>
  <si>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</si>
  <si>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</si>
  <si>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</si>
  <si>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</si>
  <si>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</si>
  <si>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</si>
  <si>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</si>
  <si>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</si>
  <si>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</si>
  <si>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</si>
  <si>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</si>
  <si>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</si>
  <si>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</si>
  <si>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</si>
  <si>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</si>
  <si>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</si>
  <si>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</si>
  <si>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</si>
  <si>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Maruleng(LIM335)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</si>
  <si>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</si>
  <si>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</si>
  <si>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</si>
  <si>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</si>
  <si>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</si>
  <si>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</si>
  <si>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</si>
  <si>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</si>
  <si>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</si>
  <si>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</si>
  <si>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</si>
  <si>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</si>
  <si>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</si>
  <si>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</si>
  <si>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</si>
  <si>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</si>
  <si>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</si>
  <si>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</si>
  <si>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</si>
  <si>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</si>
  <si>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</si>
  <si>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</si>
  <si>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</si>
  <si>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</si>
  <si>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</si>
  <si>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</si>
  <si>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</si>
  <si>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</si>
  <si>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Maruleng(LIM335)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</si>
  <si>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</si>
  <si>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</si>
  <si>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</si>
  <si>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</si>
  <si>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</si>
  <si>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</si>
  <si>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</si>
  <si>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</si>
  <si>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</si>
  <si>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</si>
  <si>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Maruleng(LIM335)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</si>
  <si>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</si>
  <si>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</si>
  <si>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</si>
  <si>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</si>
  <si>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</si>
  <si>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</si>
  <si>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</si>
  <si>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</si>
  <si>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</si>
  <si>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</si>
  <si>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</si>
  <si>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</si>
  <si>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</si>
  <si>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</si>
  <si>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</si>
  <si>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</si>
  <si>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</si>
  <si>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</si>
  <si>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</si>
  <si>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</si>
  <si>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</si>
  <si>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</si>
  <si>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</si>
  <si>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</si>
  <si>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</si>
  <si>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</si>
  <si>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</si>
  <si>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</si>
  <si>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</si>
  <si>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</si>
  <si>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</si>
  <si>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</si>
  <si>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</si>
  <si>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Maruleng(LIM335)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</si>
  <si>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</si>
  <si>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</si>
  <si>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</si>
  <si>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</si>
  <si>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</si>
  <si>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</si>
  <si>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</si>
  <si>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</si>
  <si>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</si>
  <si>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</si>
  <si>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</si>
  <si>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</si>
  <si>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</si>
  <si>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</si>
  <si>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</si>
  <si>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</si>
  <si>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</si>
  <si>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</si>
  <si>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</si>
  <si>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</si>
  <si>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</si>
  <si>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</si>
  <si>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</si>
  <si>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</si>
  <si>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</si>
  <si>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</si>
  <si>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Maruleng(LIM335)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</si>
  <si>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</si>
  <si>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</si>
  <si>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</si>
  <si>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</si>
  <si>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</si>
  <si>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</si>
  <si>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</si>
  <si>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</si>
  <si>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</si>
  <si>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</si>
  <si>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</si>
  <si>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</si>
  <si>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</si>
  <si>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</si>
  <si>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</si>
  <si>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</si>
  <si>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</si>
  <si>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</si>
  <si>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</si>
  <si>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</si>
  <si>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</si>
  <si>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</si>
  <si>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</si>
  <si>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</si>
  <si>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Maruleng(LIM335)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</si>
  <si>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</si>
  <si>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</si>
  <si>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</si>
  <si>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</si>
  <si>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</si>
  <si>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</si>
  <si>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</si>
  <si>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</si>
  <si>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</si>
  <si>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</si>
  <si>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</si>
  <si>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</si>
  <si>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</si>
  <si>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</si>
  <si>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</si>
  <si>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</si>
  <si>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</si>
  <si>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</si>
  <si>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</si>
  <si>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</si>
  <si>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</si>
  <si>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</si>
  <si>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</si>
  <si>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</si>
  <si>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</si>
  <si>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</si>
  <si>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</si>
  <si>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</si>
  <si>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</si>
  <si>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</si>
  <si>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</si>
  <si>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</si>
  <si>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</si>
  <si>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</si>
  <si>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</si>
  <si>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Maruleng(LIM335)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</si>
  <si>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</si>
  <si>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</si>
  <si>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Maruleng(LIM335)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</si>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</sst>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10341899</v>
      </c>
      <c r="C5" s="19"/>
      <c r="D5" s="59">
        <v>12000000</v>
      </c>
      <c r="E5" s="60">
        <v>12000000</v>
      </c>
      <c r="F5" s="60">
        <v>853314</v>
      </c>
      <c r="G5" s="60">
        <v>910287</v>
      </c>
      <c r="H5" s="60">
        <v>957574</v>
      </c>
      <c r="I5" s="60">
        <v>2721175</v>
      </c>
      <c r="J5" s="60">
        <v>961610</v>
      </c>
      <c r="K5" s="60">
        <v>945817</v>
      </c>
      <c r="L5" s="60">
        <v>942868</v>
      </c>
      <c r="M5" s="60">
        <v>2850295</v>
      </c>
      <c r="N5" s="60">
        <v>948836</v>
      </c>
      <c r="O5" s="60">
        <v>960831</v>
      </c>
      <c r="P5" s="60">
        <v>994318</v>
      </c>
      <c r="Q5" s="60">
        <v>2903985</v>
      </c>
      <c r="R5" s="60">
        <v>994358</v>
      </c>
      <c r="S5" s="60">
        <v>894738</v>
      </c>
      <c r="T5" s="60">
        <v>897465</v>
      </c>
      <c r="U5" s="60">
        <v>2786561</v>
      </c>
      <c r="V5" s="60">
        <v>11262016</v>
      </c>
      <c r="W5" s="60">
        <v>12000000</v>
      </c>
      <c r="X5" s="60">
        <v>-737984</v>
      </c>
      <c r="Y5" s="61">
        <v>-6.15</v>
      </c>
      <c r="Z5" s="62">
        <v>12000000</v>
      </c>
    </row>
    <row r="6" spans="1:26" ht="13.5">
      <c r="A6" s="58" t="s">
        <v>32</v>
      </c>
      <c r="B6" s="19">
        <v>2260834</v>
      </c>
      <c r="C6" s="19"/>
      <c r="D6" s="59">
        <v>2207723</v>
      </c>
      <c r="E6" s="60">
        <v>2207723</v>
      </c>
      <c r="F6" s="60">
        <v>209872</v>
      </c>
      <c r="G6" s="60">
        <v>211755</v>
      </c>
      <c r="H6" s="60">
        <v>209491</v>
      </c>
      <c r="I6" s="60">
        <v>631118</v>
      </c>
      <c r="J6" s="60">
        <v>210994</v>
      </c>
      <c r="K6" s="60">
        <v>214275</v>
      </c>
      <c r="L6" s="60">
        <v>215560</v>
      </c>
      <c r="M6" s="60">
        <v>640829</v>
      </c>
      <c r="N6" s="60">
        <v>219868</v>
      </c>
      <c r="O6" s="60">
        <v>220320</v>
      </c>
      <c r="P6" s="60">
        <v>219374</v>
      </c>
      <c r="Q6" s="60">
        <v>659562</v>
      </c>
      <c r="R6" s="60">
        <v>214851</v>
      </c>
      <c r="S6" s="60">
        <v>216660</v>
      </c>
      <c r="T6" s="60">
        <v>202224</v>
      </c>
      <c r="U6" s="60">
        <v>633735</v>
      </c>
      <c r="V6" s="60">
        <v>2565244</v>
      </c>
      <c r="W6" s="60">
        <v>2207723</v>
      </c>
      <c r="X6" s="60">
        <v>357521</v>
      </c>
      <c r="Y6" s="61">
        <v>16.19</v>
      </c>
      <c r="Z6" s="62">
        <v>2207723</v>
      </c>
    </row>
    <row r="7" spans="1:26" ht="13.5">
      <c r="A7" s="58" t="s">
        <v>33</v>
      </c>
      <c r="B7" s="19">
        <v>753020</v>
      </c>
      <c r="C7" s="19"/>
      <c r="D7" s="59">
        <v>750000</v>
      </c>
      <c r="E7" s="60">
        <v>750000</v>
      </c>
      <c r="F7" s="60">
        <v>0</v>
      </c>
      <c r="G7" s="60">
        <v>126760</v>
      </c>
      <c r="H7" s="60">
        <v>58936</v>
      </c>
      <c r="I7" s="60">
        <v>185696</v>
      </c>
      <c r="J7" s="60">
        <v>60723</v>
      </c>
      <c r="K7" s="60">
        <v>0</v>
      </c>
      <c r="L7" s="60">
        <v>120946</v>
      </c>
      <c r="M7" s="60">
        <v>181669</v>
      </c>
      <c r="N7" s="60">
        <v>0</v>
      </c>
      <c r="O7" s="60">
        <v>121309</v>
      </c>
      <c r="P7" s="60">
        <v>0</v>
      </c>
      <c r="Q7" s="60">
        <v>121309</v>
      </c>
      <c r="R7" s="60">
        <v>148362</v>
      </c>
      <c r="S7" s="60">
        <v>20495</v>
      </c>
      <c r="T7" s="60">
        <v>0</v>
      </c>
      <c r="U7" s="60">
        <v>168857</v>
      </c>
      <c r="V7" s="60">
        <v>657531</v>
      </c>
      <c r="W7" s="60">
        <v>750000</v>
      </c>
      <c r="X7" s="60">
        <v>-92469</v>
      </c>
      <c r="Y7" s="61">
        <v>-12.33</v>
      </c>
      <c r="Z7" s="62">
        <v>750000</v>
      </c>
    </row>
    <row r="8" spans="1:26" ht="13.5">
      <c r="A8" s="58" t="s">
        <v>34</v>
      </c>
      <c r="B8" s="19">
        <v>52984243</v>
      </c>
      <c r="C8" s="19"/>
      <c r="D8" s="59">
        <v>61813000</v>
      </c>
      <c r="E8" s="60">
        <v>61813000</v>
      </c>
      <c r="F8" s="60">
        <v>22437367</v>
      </c>
      <c r="G8" s="60">
        <v>102598</v>
      </c>
      <c r="H8" s="60">
        <v>206140</v>
      </c>
      <c r="I8" s="60">
        <v>22746105</v>
      </c>
      <c r="J8" s="60">
        <v>499761</v>
      </c>
      <c r="K8" s="60">
        <v>18389628</v>
      </c>
      <c r="L8" s="60">
        <v>266787</v>
      </c>
      <c r="M8" s="60">
        <v>19156176</v>
      </c>
      <c r="N8" s="60">
        <v>196074</v>
      </c>
      <c r="O8" s="60">
        <v>258961</v>
      </c>
      <c r="P8" s="60">
        <v>13863329</v>
      </c>
      <c r="Q8" s="60">
        <v>14318364</v>
      </c>
      <c r="R8" s="60">
        <v>1105109</v>
      </c>
      <c r="S8" s="60">
        <v>507644</v>
      </c>
      <c r="T8" s="60">
        <v>1974192</v>
      </c>
      <c r="U8" s="60">
        <v>3586945</v>
      </c>
      <c r="V8" s="60">
        <v>59807590</v>
      </c>
      <c r="W8" s="60">
        <v>61813000</v>
      </c>
      <c r="X8" s="60">
        <v>-2005410</v>
      </c>
      <c r="Y8" s="61">
        <v>-3.24</v>
      </c>
      <c r="Z8" s="62">
        <v>61813000</v>
      </c>
    </row>
    <row r="9" spans="1:26" ht="13.5">
      <c r="A9" s="58" t="s">
        <v>35</v>
      </c>
      <c r="B9" s="19">
        <v>5289234</v>
      </c>
      <c r="C9" s="19"/>
      <c r="D9" s="59">
        <v>30167432</v>
      </c>
      <c r="E9" s="60">
        <v>30167432</v>
      </c>
      <c r="F9" s="60">
        <v>786371</v>
      </c>
      <c r="G9" s="60">
        <v>310708</v>
      </c>
      <c r="H9" s="60">
        <v>993415</v>
      </c>
      <c r="I9" s="60">
        <v>2090494</v>
      </c>
      <c r="J9" s="60">
        <v>832095</v>
      </c>
      <c r="K9" s="60">
        <v>97576</v>
      </c>
      <c r="L9" s="60">
        <v>61524</v>
      </c>
      <c r="M9" s="60">
        <v>991195</v>
      </c>
      <c r="N9" s="60">
        <v>645287</v>
      </c>
      <c r="O9" s="60">
        <v>402731</v>
      </c>
      <c r="P9" s="60">
        <v>358126</v>
      </c>
      <c r="Q9" s="60">
        <v>1406144</v>
      </c>
      <c r="R9" s="60">
        <v>614014</v>
      </c>
      <c r="S9" s="60">
        <v>741054</v>
      </c>
      <c r="T9" s="60">
        <v>1458603</v>
      </c>
      <c r="U9" s="60">
        <v>2813671</v>
      </c>
      <c r="V9" s="60">
        <v>7301504</v>
      </c>
      <c r="W9" s="60">
        <v>30167432</v>
      </c>
      <c r="X9" s="60">
        <v>-22865928</v>
      </c>
      <c r="Y9" s="61">
        <v>-75.8</v>
      </c>
      <c r="Z9" s="62">
        <v>30167432</v>
      </c>
    </row>
    <row r="10" spans="1:26" ht="25.5">
      <c r="A10" s="63" t="s">
        <v>277</v>
      </c>
      <c r="B10" s="64">
        <f>SUM(B5:B9)</f>
        <v>71629230</v>
      </c>
      <c r="C10" s="64">
        <f>SUM(C5:C9)</f>
        <v>0</v>
      </c>
      <c r="D10" s="65">
        <f aca="true" t="shared" si="0" ref="D10:Z10">SUM(D5:D9)</f>
        <v>106938155</v>
      </c>
      <c r="E10" s="66">
        <f t="shared" si="0"/>
        <v>106938155</v>
      </c>
      <c r="F10" s="66">
        <f t="shared" si="0"/>
        <v>24286924</v>
      </c>
      <c r="G10" s="66">
        <f t="shared" si="0"/>
        <v>1662108</v>
      </c>
      <c r="H10" s="66">
        <f t="shared" si="0"/>
        <v>2425556</v>
      </c>
      <c r="I10" s="66">
        <f t="shared" si="0"/>
        <v>28374588</v>
      </c>
      <c r="J10" s="66">
        <f t="shared" si="0"/>
        <v>2565183</v>
      </c>
      <c r="K10" s="66">
        <f t="shared" si="0"/>
        <v>19647296</v>
      </c>
      <c r="L10" s="66">
        <f t="shared" si="0"/>
        <v>1607685</v>
      </c>
      <c r="M10" s="66">
        <f t="shared" si="0"/>
        <v>23820164</v>
      </c>
      <c r="N10" s="66">
        <f t="shared" si="0"/>
        <v>2010065</v>
      </c>
      <c r="O10" s="66">
        <f t="shared" si="0"/>
        <v>1964152</v>
      </c>
      <c r="P10" s="66">
        <f t="shared" si="0"/>
        <v>15435147</v>
      </c>
      <c r="Q10" s="66">
        <f t="shared" si="0"/>
        <v>19409364</v>
      </c>
      <c r="R10" s="66">
        <f t="shared" si="0"/>
        <v>3076694</v>
      </c>
      <c r="S10" s="66">
        <f t="shared" si="0"/>
        <v>2380591</v>
      </c>
      <c r="T10" s="66">
        <f t="shared" si="0"/>
        <v>4532484</v>
      </c>
      <c r="U10" s="66">
        <f t="shared" si="0"/>
        <v>9989769</v>
      </c>
      <c r="V10" s="66">
        <f t="shared" si="0"/>
        <v>81593885</v>
      </c>
      <c r="W10" s="66">
        <f t="shared" si="0"/>
        <v>106938155</v>
      </c>
      <c r="X10" s="66">
        <f t="shared" si="0"/>
        <v>-25344270</v>
      </c>
      <c r="Y10" s="67">
        <f>+IF(W10&lt;&gt;0,(X10/W10)*100,0)</f>
        <v>-23.699931984051904</v>
      </c>
      <c r="Z10" s="68">
        <f t="shared" si="0"/>
        <v>106938155</v>
      </c>
    </row>
    <row r="11" spans="1:26" ht="13.5">
      <c r="A11" s="58" t="s">
        <v>37</v>
      </c>
      <c r="B11" s="19">
        <v>28016594</v>
      </c>
      <c r="C11" s="19"/>
      <c r="D11" s="59">
        <v>39515451</v>
      </c>
      <c r="E11" s="60">
        <v>39515451</v>
      </c>
      <c r="F11" s="60">
        <v>2473372</v>
      </c>
      <c r="G11" s="60">
        <v>2486289</v>
      </c>
      <c r="H11" s="60">
        <v>2645680</v>
      </c>
      <c r="I11" s="60">
        <v>7605341</v>
      </c>
      <c r="J11" s="60">
        <v>2306099</v>
      </c>
      <c r="K11" s="60">
        <v>2587017</v>
      </c>
      <c r="L11" s="60">
        <v>3085836</v>
      </c>
      <c r="M11" s="60">
        <v>7978952</v>
      </c>
      <c r="N11" s="60">
        <v>2247997</v>
      </c>
      <c r="O11" s="60">
        <v>2778893</v>
      </c>
      <c r="P11" s="60">
        <v>2356635</v>
      </c>
      <c r="Q11" s="60">
        <v>7383525</v>
      </c>
      <c r="R11" s="60">
        <v>2273792</v>
      </c>
      <c r="S11" s="60">
        <v>2356817</v>
      </c>
      <c r="T11" s="60">
        <v>2376805</v>
      </c>
      <c r="U11" s="60">
        <v>7007414</v>
      </c>
      <c r="V11" s="60">
        <v>29975232</v>
      </c>
      <c r="W11" s="60">
        <v>39515451</v>
      </c>
      <c r="X11" s="60">
        <v>-9540219</v>
      </c>
      <c r="Y11" s="61">
        <v>-24.14</v>
      </c>
      <c r="Z11" s="62">
        <v>39515451</v>
      </c>
    </row>
    <row r="12" spans="1:26" ht="13.5">
      <c r="A12" s="58" t="s">
        <v>38</v>
      </c>
      <c r="B12" s="19">
        <v>6846399</v>
      </c>
      <c r="C12" s="19"/>
      <c r="D12" s="59">
        <v>7381665</v>
      </c>
      <c r="E12" s="60">
        <v>7381665</v>
      </c>
      <c r="F12" s="60">
        <v>588755</v>
      </c>
      <c r="G12" s="60">
        <v>588172</v>
      </c>
      <c r="H12" s="60">
        <v>573999</v>
      </c>
      <c r="I12" s="60">
        <v>1750926</v>
      </c>
      <c r="J12" s="60">
        <v>602163</v>
      </c>
      <c r="K12" s="60">
        <v>587738</v>
      </c>
      <c r="L12" s="60">
        <v>549483</v>
      </c>
      <c r="M12" s="60">
        <v>1739384</v>
      </c>
      <c r="N12" s="60">
        <v>809053</v>
      </c>
      <c r="O12" s="60">
        <v>612646</v>
      </c>
      <c r="P12" s="60">
        <v>623096</v>
      </c>
      <c r="Q12" s="60">
        <v>2044795</v>
      </c>
      <c r="R12" s="60">
        <v>636704</v>
      </c>
      <c r="S12" s="60">
        <v>623096</v>
      </c>
      <c r="T12" s="60">
        <v>623799</v>
      </c>
      <c r="U12" s="60">
        <v>1883599</v>
      </c>
      <c r="V12" s="60">
        <v>7418704</v>
      </c>
      <c r="W12" s="60">
        <v>7381665</v>
      </c>
      <c r="X12" s="60">
        <v>37039</v>
      </c>
      <c r="Y12" s="61">
        <v>0.5</v>
      </c>
      <c r="Z12" s="62">
        <v>7381665</v>
      </c>
    </row>
    <row r="13" spans="1:26" ht="13.5">
      <c r="A13" s="58" t="s">
        <v>278</v>
      </c>
      <c r="B13" s="19">
        <v>8240554</v>
      </c>
      <c r="C13" s="19"/>
      <c r="D13" s="59">
        <v>5500000</v>
      </c>
      <c r="E13" s="60">
        <v>5500000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5500000</v>
      </c>
      <c r="X13" s="60">
        <v>-5500000</v>
      </c>
      <c r="Y13" s="61">
        <v>-100</v>
      </c>
      <c r="Z13" s="62">
        <v>5500000</v>
      </c>
    </row>
    <row r="14" spans="1:26" ht="13.5">
      <c r="A14" s="58" t="s">
        <v>40</v>
      </c>
      <c r="B14" s="19">
        <v>41229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12875</v>
      </c>
      <c r="M14" s="60">
        <v>12875</v>
      </c>
      <c r="N14" s="60">
        <v>0</v>
      </c>
      <c r="O14" s="60">
        <v>10416</v>
      </c>
      <c r="P14" s="60">
        <v>12233</v>
      </c>
      <c r="Q14" s="60">
        <v>22649</v>
      </c>
      <c r="R14" s="60">
        <v>0</v>
      </c>
      <c r="S14" s="60">
        <v>0</v>
      </c>
      <c r="T14" s="60">
        <v>0</v>
      </c>
      <c r="U14" s="60">
        <v>0</v>
      </c>
      <c r="V14" s="60">
        <v>35524</v>
      </c>
      <c r="W14" s="60">
        <v>0</v>
      </c>
      <c r="X14" s="60">
        <v>35524</v>
      </c>
      <c r="Y14" s="61">
        <v>0</v>
      </c>
      <c r="Z14" s="62">
        <v>0</v>
      </c>
    </row>
    <row r="15" spans="1:26" ht="13.5">
      <c r="A15" s="58" t="s">
        <v>41</v>
      </c>
      <c r="B15" s="19">
        <v>1137301</v>
      </c>
      <c r="C15" s="19"/>
      <c r="D15" s="59">
        <v>2395000</v>
      </c>
      <c r="E15" s="60">
        <v>2395000</v>
      </c>
      <c r="F15" s="60">
        <v>111226</v>
      </c>
      <c r="G15" s="60">
        <v>203328</v>
      </c>
      <c r="H15" s="60">
        <v>218955</v>
      </c>
      <c r="I15" s="60">
        <v>533509</v>
      </c>
      <c r="J15" s="60">
        <v>194560</v>
      </c>
      <c r="K15" s="60">
        <v>18212</v>
      </c>
      <c r="L15" s="60">
        <v>43641</v>
      </c>
      <c r="M15" s="60">
        <v>256413</v>
      </c>
      <c r="N15" s="60">
        <v>105749</v>
      </c>
      <c r="O15" s="60">
        <v>182923</v>
      </c>
      <c r="P15" s="60">
        <v>32460</v>
      </c>
      <c r="Q15" s="60">
        <v>321132</v>
      </c>
      <c r="R15" s="60">
        <v>121235</v>
      </c>
      <c r="S15" s="60">
        <v>119080</v>
      </c>
      <c r="T15" s="60">
        <v>64302</v>
      </c>
      <c r="U15" s="60">
        <v>304617</v>
      </c>
      <c r="V15" s="60">
        <v>1415671</v>
      </c>
      <c r="W15" s="60">
        <v>2395000</v>
      </c>
      <c r="X15" s="60">
        <v>-979329</v>
      </c>
      <c r="Y15" s="61">
        <v>-40.89</v>
      </c>
      <c r="Z15" s="62">
        <v>2395000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36356978</v>
      </c>
      <c r="C17" s="19"/>
      <c r="D17" s="59">
        <v>32588871</v>
      </c>
      <c r="E17" s="60">
        <v>32588871</v>
      </c>
      <c r="F17" s="60">
        <v>1052854</v>
      </c>
      <c r="G17" s="60">
        <v>2417948</v>
      </c>
      <c r="H17" s="60">
        <v>1122974</v>
      </c>
      <c r="I17" s="60">
        <v>4593776</v>
      </c>
      <c r="J17" s="60">
        <v>1298849</v>
      </c>
      <c r="K17" s="60">
        <v>2426617</v>
      </c>
      <c r="L17" s="60">
        <v>4096749</v>
      </c>
      <c r="M17" s="60">
        <v>7822215</v>
      </c>
      <c r="N17" s="60">
        <v>1128729</v>
      </c>
      <c r="O17" s="60">
        <v>1895734</v>
      </c>
      <c r="P17" s="60">
        <v>1497108</v>
      </c>
      <c r="Q17" s="60">
        <v>4521571</v>
      </c>
      <c r="R17" s="60">
        <v>1715291</v>
      </c>
      <c r="S17" s="60">
        <v>2053712</v>
      </c>
      <c r="T17" s="60">
        <v>2772567</v>
      </c>
      <c r="U17" s="60">
        <v>6541570</v>
      </c>
      <c r="V17" s="60">
        <v>23479132</v>
      </c>
      <c r="W17" s="60">
        <v>32588871</v>
      </c>
      <c r="X17" s="60">
        <v>-9109739</v>
      </c>
      <c r="Y17" s="61">
        <v>-27.95</v>
      </c>
      <c r="Z17" s="62">
        <v>32588871</v>
      </c>
    </row>
    <row r="18" spans="1:26" ht="13.5">
      <c r="A18" s="70" t="s">
        <v>44</v>
      </c>
      <c r="B18" s="71">
        <f>SUM(B11:B17)</f>
        <v>80639055</v>
      </c>
      <c r="C18" s="71">
        <f>SUM(C11:C17)</f>
        <v>0</v>
      </c>
      <c r="D18" s="72">
        <f aca="true" t="shared" si="1" ref="D18:Z18">SUM(D11:D17)</f>
        <v>87380987</v>
      </c>
      <c r="E18" s="73">
        <f t="shared" si="1"/>
        <v>87380987</v>
      </c>
      <c r="F18" s="73">
        <f t="shared" si="1"/>
        <v>4226207</v>
      </c>
      <c r="G18" s="73">
        <f t="shared" si="1"/>
        <v>5695737</v>
      </c>
      <c r="H18" s="73">
        <f t="shared" si="1"/>
        <v>4561608</v>
      </c>
      <c r="I18" s="73">
        <f t="shared" si="1"/>
        <v>14483552</v>
      </c>
      <c r="J18" s="73">
        <f t="shared" si="1"/>
        <v>4401671</v>
      </c>
      <c r="K18" s="73">
        <f t="shared" si="1"/>
        <v>5619584</v>
      </c>
      <c r="L18" s="73">
        <f t="shared" si="1"/>
        <v>7788584</v>
      </c>
      <c r="M18" s="73">
        <f t="shared" si="1"/>
        <v>17809839</v>
      </c>
      <c r="N18" s="73">
        <f t="shared" si="1"/>
        <v>4291528</v>
      </c>
      <c r="O18" s="73">
        <f t="shared" si="1"/>
        <v>5480612</v>
      </c>
      <c r="P18" s="73">
        <f t="shared" si="1"/>
        <v>4521532</v>
      </c>
      <c r="Q18" s="73">
        <f t="shared" si="1"/>
        <v>14293672</v>
      </c>
      <c r="R18" s="73">
        <f t="shared" si="1"/>
        <v>4747022</v>
      </c>
      <c r="S18" s="73">
        <f t="shared" si="1"/>
        <v>5152705</v>
      </c>
      <c r="T18" s="73">
        <f t="shared" si="1"/>
        <v>5837473</v>
      </c>
      <c r="U18" s="73">
        <f t="shared" si="1"/>
        <v>15737200</v>
      </c>
      <c r="V18" s="73">
        <f t="shared" si="1"/>
        <v>62324263</v>
      </c>
      <c r="W18" s="73">
        <f t="shared" si="1"/>
        <v>87380987</v>
      </c>
      <c r="X18" s="73">
        <f t="shared" si="1"/>
        <v>-25056724</v>
      </c>
      <c r="Y18" s="67">
        <f>+IF(W18&lt;&gt;0,(X18/W18)*100,0)</f>
        <v>-28.675258612036508</v>
      </c>
      <c r="Z18" s="74">
        <f t="shared" si="1"/>
        <v>87380987</v>
      </c>
    </row>
    <row r="19" spans="1:26" ht="13.5">
      <c r="A19" s="70" t="s">
        <v>45</v>
      </c>
      <c r="B19" s="75">
        <f>+B10-B18</f>
        <v>-9009825</v>
      </c>
      <c r="C19" s="75">
        <f>+C10-C18</f>
        <v>0</v>
      </c>
      <c r="D19" s="76">
        <f aca="true" t="shared" si="2" ref="D19:Z19">+D10-D18</f>
        <v>19557168</v>
      </c>
      <c r="E19" s="77">
        <f t="shared" si="2"/>
        <v>19557168</v>
      </c>
      <c r="F19" s="77">
        <f t="shared" si="2"/>
        <v>20060717</v>
      </c>
      <c r="G19" s="77">
        <f t="shared" si="2"/>
        <v>-4033629</v>
      </c>
      <c r="H19" s="77">
        <f t="shared" si="2"/>
        <v>-2136052</v>
      </c>
      <c r="I19" s="77">
        <f t="shared" si="2"/>
        <v>13891036</v>
      </c>
      <c r="J19" s="77">
        <f t="shared" si="2"/>
        <v>-1836488</v>
      </c>
      <c r="K19" s="77">
        <f t="shared" si="2"/>
        <v>14027712</v>
      </c>
      <c r="L19" s="77">
        <f t="shared" si="2"/>
        <v>-6180899</v>
      </c>
      <c r="M19" s="77">
        <f t="shared" si="2"/>
        <v>6010325</v>
      </c>
      <c r="N19" s="77">
        <f t="shared" si="2"/>
        <v>-2281463</v>
      </c>
      <c r="O19" s="77">
        <f t="shared" si="2"/>
        <v>-3516460</v>
      </c>
      <c r="P19" s="77">
        <f t="shared" si="2"/>
        <v>10913615</v>
      </c>
      <c r="Q19" s="77">
        <f t="shared" si="2"/>
        <v>5115692</v>
      </c>
      <c r="R19" s="77">
        <f t="shared" si="2"/>
        <v>-1670328</v>
      </c>
      <c r="S19" s="77">
        <f t="shared" si="2"/>
        <v>-2772114</v>
      </c>
      <c r="T19" s="77">
        <f t="shared" si="2"/>
        <v>-1304989</v>
      </c>
      <c r="U19" s="77">
        <f t="shared" si="2"/>
        <v>-5747431</v>
      </c>
      <c r="V19" s="77">
        <f t="shared" si="2"/>
        <v>19269622</v>
      </c>
      <c r="W19" s="77">
        <f>IF(E10=E18,0,W10-W18)</f>
        <v>19557168</v>
      </c>
      <c r="X19" s="77">
        <f t="shared" si="2"/>
        <v>-287546</v>
      </c>
      <c r="Y19" s="78">
        <f>+IF(W19&lt;&gt;0,(X19/W19)*100,0)</f>
        <v>-1.4702844501821533</v>
      </c>
      <c r="Z19" s="79">
        <f t="shared" si="2"/>
        <v>19557168</v>
      </c>
    </row>
    <row r="20" spans="1:26" ht="13.5">
      <c r="A20" s="58" t="s">
        <v>46</v>
      </c>
      <c r="B20" s="19">
        <v>30279670</v>
      </c>
      <c r="C20" s="19"/>
      <c r="D20" s="59">
        <v>30174000</v>
      </c>
      <c r="E20" s="60">
        <v>30174000</v>
      </c>
      <c r="F20" s="60">
        <v>2675729</v>
      </c>
      <c r="G20" s="60">
        <v>2128403</v>
      </c>
      <c r="H20" s="60">
        <v>2945381</v>
      </c>
      <c r="I20" s="60">
        <v>7749513</v>
      </c>
      <c r="J20" s="60">
        <v>682568</v>
      </c>
      <c r="K20" s="60">
        <v>26408</v>
      </c>
      <c r="L20" s="60">
        <v>1698051</v>
      </c>
      <c r="M20" s="60">
        <v>2407027</v>
      </c>
      <c r="N20" s="60">
        <v>1808148</v>
      </c>
      <c r="O20" s="60">
        <v>3447122</v>
      </c>
      <c r="P20" s="60">
        <v>4418371</v>
      </c>
      <c r="Q20" s="60">
        <v>9673641</v>
      </c>
      <c r="R20" s="60">
        <v>4975870</v>
      </c>
      <c r="S20" s="60">
        <v>1666108</v>
      </c>
      <c r="T20" s="60">
        <v>3701841</v>
      </c>
      <c r="U20" s="60">
        <v>10343819</v>
      </c>
      <c r="V20" s="60">
        <v>30174000</v>
      </c>
      <c r="W20" s="60">
        <v>30174000</v>
      </c>
      <c r="X20" s="60">
        <v>0</v>
      </c>
      <c r="Y20" s="61">
        <v>0</v>
      </c>
      <c r="Z20" s="62">
        <v>30174000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21269845</v>
      </c>
      <c r="C22" s="86">
        <f>SUM(C19:C21)</f>
        <v>0</v>
      </c>
      <c r="D22" s="87">
        <f aca="true" t="shared" si="3" ref="D22:Z22">SUM(D19:D21)</f>
        <v>49731168</v>
      </c>
      <c r="E22" s="88">
        <f t="shared" si="3"/>
        <v>49731168</v>
      </c>
      <c r="F22" s="88">
        <f t="shared" si="3"/>
        <v>22736446</v>
      </c>
      <c r="G22" s="88">
        <f t="shared" si="3"/>
        <v>-1905226</v>
      </c>
      <c r="H22" s="88">
        <f t="shared" si="3"/>
        <v>809329</v>
      </c>
      <c r="I22" s="88">
        <f t="shared" si="3"/>
        <v>21640549</v>
      </c>
      <c r="J22" s="88">
        <f t="shared" si="3"/>
        <v>-1153920</v>
      </c>
      <c r="K22" s="88">
        <f t="shared" si="3"/>
        <v>14054120</v>
      </c>
      <c r="L22" s="88">
        <f t="shared" si="3"/>
        <v>-4482848</v>
      </c>
      <c r="M22" s="88">
        <f t="shared" si="3"/>
        <v>8417352</v>
      </c>
      <c r="N22" s="88">
        <f t="shared" si="3"/>
        <v>-473315</v>
      </c>
      <c r="O22" s="88">
        <f t="shared" si="3"/>
        <v>-69338</v>
      </c>
      <c r="P22" s="88">
        <f t="shared" si="3"/>
        <v>15331986</v>
      </c>
      <c r="Q22" s="88">
        <f t="shared" si="3"/>
        <v>14789333</v>
      </c>
      <c r="R22" s="88">
        <f t="shared" si="3"/>
        <v>3305542</v>
      </c>
      <c r="S22" s="88">
        <f t="shared" si="3"/>
        <v>-1106006</v>
      </c>
      <c r="T22" s="88">
        <f t="shared" si="3"/>
        <v>2396852</v>
      </c>
      <c r="U22" s="88">
        <f t="shared" si="3"/>
        <v>4596388</v>
      </c>
      <c r="V22" s="88">
        <f t="shared" si="3"/>
        <v>49443622</v>
      </c>
      <c r="W22" s="88">
        <f t="shared" si="3"/>
        <v>49731168</v>
      </c>
      <c r="X22" s="88">
        <f t="shared" si="3"/>
        <v>-287546</v>
      </c>
      <c r="Y22" s="89">
        <f>+IF(W22&lt;&gt;0,(X22/W22)*100,0)</f>
        <v>-0.5782007774279502</v>
      </c>
      <c r="Z22" s="90">
        <f t="shared" si="3"/>
        <v>49731168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21269845</v>
      </c>
      <c r="C24" s="75">
        <f>SUM(C22:C23)</f>
        <v>0</v>
      </c>
      <c r="D24" s="76">
        <f aca="true" t="shared" si="4" ref="D24:Z24">SUM(D22:D23)</f>
        <v>49731168</v>
      </c>
      <c r="E24" s="77">
        <f t="shared" si="4"/>
        <v>49731168</v>
      </c>
      <c r="F24" s="77">
        <f t="shared" si="4"/>
        <v>22736446</v>
      </c>
      <c r="G24" s="77">
        <f t="shared" si="4"/>
        <v>-1905226</v>
      </c>
      <c r="H24" s="77">
        <f t="shared" si="4"/>
        <v>809329</v>
      </c>
      <c r="I24" s="77">
        <f t="shared" si="4"/>
        <v>21640549</v>
      </c>
      <c r="J24" s="77">
        <f t="shared" si="4"/>
        <v>-1153920</v>
      </c>
      <c r="K24" s="77">
        <f t="shared" si="4"/>
        <v>14054120</v>
      </c>
      <c r="L24" s="77">
        <f t="shared" si="4"/>
        <v>-4482848</v>
      </c>
      <c r="M24" s="77">
        <f t="shared" si="4"/>
        <v>8417352</v>
      </c>
      <c r="N24" s="77">
        <f t="shared" si="4"/>
        <v>-473315</v>
      </c>
      <c r="O24" s="77">
        <f t="shared" si="4"/>
        <v>-69338</v>
      </c>
      <c r="P24" s="77">
        <f t="shared" si="4"/>
        <v>15331986</v>
      </c>
      <c r="Q24" s="77">
        <f t="shared" si="4"/>
        <v>14789333</v>
      </c>
      <c r="R24" s="77">
        <f t="shared" si="4"/>
        <v>3305542</v>
      </c>
      <c r="S24" s="77">
        <f t="shared" si="4"/>
        <v>-1106006</v>
      </c>
      <c r="T24" s="77">
        <f t="shared" si="4"/>
        <v>2396852</v>
      </c>
      <c r="U24" s="77">
        <f t="shared" si="4"/>
        <v>4596388</v>
      </c>
      <c r="V24" s="77">
        <f t="shared" si="4"/>
        <v>49443622</v>
      </c>
      <c r="W24" s="77">
        <f t="shared" si="4"/>
        <v>49731168</v>
      </c>
      <c r="X24" s="77">
        <f t="shared" si="4"/>
        <v>-287546</v>
      </c>
      <c r="Y24" s="78">
        <f>+IF(W24&lt;&gt;0,(X24/W24)*100,0)</f>
        <v>-0.5782007774279502</v>
      </c>
      <c r="Z24" s="79">
        <f t="shared" si="4"/>
        <v>49731168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40522784</v>
      </c>
      <c r="C27" s="22"/>
      <c r="D27" s="99">
        <v>47890161</v>
      </c>
      <c r="E27" s="100">
        <v>47890161</v>
      </c>
      <c r="F27" s="100">
        <v>4210729</v>
      </c>
      <c r="G27" s="100">
        <v>2815232</v>
      </c>
      <c r="H27" s="100">
        <v>3725463</v>
      </c>
      <c r="I27" s="100">
        <v>10751424</v>
      </c>
      <c r="J27" s="100">
        <v>1387701</v>
      </c>
      <c r="K27" s="100">
        <v>776429</v>
      </c>
      <c r="L27" s="100">
        <v>2454054</v>
      </c>
      <c r="M27" s="100">
        <v>4618184</v>
      </c>
      <c r="N27" s="100">
        <v>1808148</v>
      </c>
      <c r="O27" s="100">
        <v>3638490</v>
      </c>
      <c r="P27" s="100">
        <v>5226641</v>
      </c>
      <c r="Q27" s="100">
        <v>10673279</v>
      </c>
      <c r="R27" s="100">
        <v>5681696</v>
      </c>
      <c r="S27" s="100">
        <v>2399400</v>
      </c>
      <c r="T27" s="100">
        <v>5833282</v>
      </c>
      <c r="U27" s="100">
        <v>13914378</v>
      </c>
      <c r="V27" s="100">
        <v>39957265</v>
      </c>
      <c r="W27" s="100">
        <v>47890161</v>
      </c>
      <c r="X27" s="100">
        <v>-7932896</v>
      </c>
      <c r="Y27" s="101">
        <v>-16.56</v>
      </c>
      <c r="Z27" s="102">
        <v>47890161</v>
      </c>
    </row>
    <row r="28" spans="1:26" ht="13.5">
      <c r="A28" s="103" t="s">
        <v>46</v>
      </c>
      <c r="B28" s="19">
        <v>16654687</v>
      </c>
      <c r="C28" s="19"/>
      <c r="D28" s="59">
        <v>35173999</v>
      </c>
      <c r="E28" s="60">
        <v>35173999</v>
      </c>
      <c r="F28" s="60">
        <v>2675728</v>
      </c>
      <c r="G28" s="60">
        <v>2148423</v>
      </c>
      <c r="H28" s="60">
        <v>2945381</v>
      </c>
      <c r="I28" s="60">
        <v>7769532</v>
      </c>
      <c r="J28" s="60">
        <v>715423</v>
      </c>
      <c r="K28" s="60">
        <v>372684</v>
      </c>
      <c r="L28" s="60">
        <v>1698051</v>
      </c>
      <c r="M28" s="60">
        <v>2786158</v>
      </c>
      <c r="N28" s="60">
        <v>1808148</v>
      </c>
      <c r="O28" s="60">
        <v>3447122</v>
      </c>
      <c r="P28" s="60">
        <v>4418372</v>
      </c>
      <c r="Q28" s="60">
        <v>9673642</v>
      </c>
      <c r="R28" s="60">
        <v>5635260</v>
      </c>
      <c r="S28" s="60">
        <v>1666107</v>
      </c>
      <c r="T28" s="60">
        <v>4885181</v>
      </c>
      <c r="U28" s="60">
        <v>12186548</v>
      </c>
      <c r="V28" s="60">
        <v>32415880</v>
      </c>
      <c r="W28" s="60">
        <v>35173999</v>
      </c>
      <c r="X28" s="60">
        <v>-2758119</v>
      </c>
      <c r="Y28" s="61">
        <v>-7.84</v>
      </c>
      <c r="Z28" s="62">
        <v>35173999</v>
      </c>
    </row>
    <row r="29" spans="1:26" ht="13.5">
      <c r="A29" s="58" t="s">
        <v>282</v>
      </c>
      <c r="B29" s="19">
        <v>757610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23110487</v>
      </c>
      <c r="C31" s="19"/>
      <c r="D31" s="59">
        <v>12716162</v>
      </c>
      <c r="E31" s="60">
        <v>12716162</v>
      </c>
      <c r="F31" s="60">
        <v>1535001</v>
      </c>
      <c r="G31" s="60">
        <v>666809</v>
      </c>
      <c r="H31" s="60">
        <v>780082</v>
      </c>
      <c r="I31" s="60">
        <v>2981892</v>
      </c>
      <c r="J31" s="60">
        <v>672278</v>
      </c>
      <c r="K31" s="60">
        <v>403745</v>
      </c>
      <c r="L31" s="60">
        <v>756003</v>
      </c>
      <c r="M31" s="60">
        <v>1832026</v>
      </c>
      <c r="N31" s="60">
        <v>0</v>
      </c>
      <c r="O31" s="60">
        <v>191368</v>
      </c>
      <c r="P31" s="60">
        <v>808269</v>
      </c>
      <c r="Q31" s="60">
        <v>999637</v>
      </c>
      <c r="R31" s="60">
        <v>46436</v>
      </c>
      <c r="S31" s="60">
        <v>733293</v>
      </c>
      <c r="T31" s="60">
        <v>948101</v>
      </c>
      <c r="U31" s="60">
        <v>1727830</v>
      </c>
      <c r="V31" s="60">
        <v>7541385</v>
      </c>
      <c r="W31" s="60">
        <v>12716162</v>
      </c>
      <c r="X31" s="60">
        <v>-5174777</v>
      </c>
      <c r="Y31" s="61">
        <v>-40.69</v>
      </c>
      <c r="Z31" s="62">
        <v>12716162</v>
      </c>
    </row>
    <row r="32" spans="1:26" ht="13.5">
      <c r="A32" s="70" t="s">
        <v>54</v>
      </c>
      <c r="B32" s="22">
        <f>SUM(B28:B31)</f>
        <v>40522784</v>
      </c>
      <c r="C32" s="22">
        <f>SUM(C28:C31)</f>
        <v>0</v>
      </c>
      <c r="D32" s="99">
        <f aca="true" t="shared" si="5" ref="D32:Z32">SUM(D28:D31)</f>
        <v>47890161</v>
      </c>
      <c r="E32" s="100">
        <f t="shared" si="5"/>
        <v>47890161</v>
      </c>
      <c r="F32" s="100">
        <f t="shared" si="5"/>
        <v>4210729</v>
      </c>
      <c r="G32" s="100">
        <f t="shared" si="5"/>
        <v>2815232</v>
      </c>
      <c r="H32" s="100">
        <f t="shared" si="5"/>
        <v>3725463</v>
      </c>
      <c r="I32" s="100">
        <f t="shared" si="5"/>
        <v>10751424</v>
      </c>
      <c r="J32" s="100">
        <f t="shared" si="5"/>
        <v>1387701</v>
      </c>
      <c r="K32" s="100">
        <f t="shared" si="5"/>
        <v>776429</v>
      </c>
      <c r="L32" s="100">
        <f t="shared" si="5"/>
        <v>2454054</v>
      </c>
      <c r="M32" s="100">
        <f t="shared" si="5"/>
        <v>4618184</v>
      </c>
      <c r="N32" s="100">
        <f t="shared" si="5"/>
        <v>1808148</v>
      </c>
      <c r="O32" s="100">
        <f t="shared" si="5"/>
        <v>3638490</v>
      </c>
      <c r="P32" s="100">
        <f t="shared" si="5"/>
        <v>5226641</v>
      </c>
      <c r="Q32" s="100">
        <f t="shared" si="5"/>
        <v>10673279</v>
      </c>
      <c r="R32" s="100">
        <f t="shared" si="5"/>
        <v>5681696</v>
      </c>
      <c r="S32" s="100">
        <f t="shared" si="5"/>
        <v>2399400</v>
      </c>
      <c r="T32" s="100">
        <f t="shared" si="5"/>
        <v>5833282</v>
      </c>
      <c r="U32" s="100">
        <f t="shared" si="5"/>
        <v>13914378</v>
      </c>
      <c r="V32" s="100">
        <f t="shared" si="5"/>
        <v>39957265</v>
      </c>
      <c r="W32" s="100">
        <f t="shared" si="5"/>
        <v>47890161</v>
      </c>
      <c r="X32" s="100">
        <f t="shared" si="5"/>
        <v>-7932896</v>
      </c>
      <c r="Y32" s="101">
        <f>+IF(W32&lt;&gt;0,(X32/W32)*100,0)</f>
        <v>-16.564772041589084</v>
      </c>
      <c r="Z32" s="102">
        <f t="shared" si="5"/>
        <v>47890161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36710243</v>
      </c>
      <c r="C35" s="19"/>
      <c r="D35" s="59">
        <v>17958000</v>
      </c>
      <c r="E35" s="60">
        <v>36048141</v>
      </c>
      <c r="F35" s="60">
        <v>63272041</v>
      </c>
      <c r="G35" s="60">
        <v>54864393</v>
      </c>
      <c r="H35" s="60">
        <v>50620486</v>
      </c>
      <c r="I35" s="60">
        <v>50620486</v>
      </c>
      <c r="J35" s="60">
        <v>47927435</v>
      </c>
      <c r="K35" s="60">
        <v>76895827</v>
      </c>
      <c r="L35" s="60">
        <v>72418602</v>
      </c>
      <c r="M35" s="60">
        <v>72418602</v>
      </c>
      <c r="N35" s="60">
        <v>63345747</v>
      </c>
      <c r="O35" s="60">
        <v>57006280</v>
      </c>
      <c r="P35" s="60">
        <v>76709476</v>
      </c>
      <c r="Q35" s="60">
        <v>76709476</v>
      </c>
      <c r="R35" s="60">
        <v>59750219</v>
      </c>
      <c r="S35" s="60">
        <v>54935975</v>
      </c>
      <c r="T35" s="60">
        <v>43512815</v>
      </c>
      <c r="U35" s="60">
        <v>43512815</v>
      </c>
      <c r="V35" s="60">
        <v>43512815</v>
      </c>
      <c r="W35" s="60">
        <v>36048141</v>
      </c>
      <c r="X35" s="60">
        <v>7464674</v>
      </c>
      <c r="Y35" s="61">
        <v>20.71</v>
      </c>
      <c r="Z35" s="62">
        <v>36048141</v>
      </c>
    </row>
    <row r="36" spans="1:26" ht="13.5">
      <c r="A36" s="58" t="s">
        <v>57</v>
      </c>
      <c r="B36" s="19">
        <v>155467129</v>
      </c>
      <c r="C36" s="19"/>
      <c r="D36" s="59">
        <v>132660000</v>
      </c>
      <c r="E36" s="60">
        <v>205444671</v>
      </c>
      <c r="F36" s="60">
        <v>124878736</v>
      </c>
      <c r="G36" s="60">
        <v>155691156</v>
      </c>
      <c r="H36" s="60">
        <v>159416619</v>
      </c>
      <c r="I36" s="60">
        <v>159416619</v>
      </c>
      <c r="J36" s="60">
        <v>162866431</v>
      </c>
      <c r="K36" s="60">
        <v>165854582</v>
      </c>
      <c r="L36" s="60">
        <v>169216395</v>
      </c>
      <c r="M36" s="60">
        <v>169216395</v>
      </c>
      <c r="N36" s="60">
        <v>168414919</v>
      </c>
      <c r="O36" s="60">
        <v>168759619</v>
      </c>
      <c r="P36" s="60">
        <v>173986619</v>
      </c>
      <c r="Q36" s="60">
        <v>173986619</v>
      </c>
      <c r="R36" s="60">
        <v>179682564</v>
      </c>
      <c r="S36" s="60">
        <v>182890278</v>
      </c>
      <c r="T36" s="60">
        <v>188223278</v>
      </c>
      <c r="U36" s="60">
        <v>188223278</v>
      </c>
      <c r="V36" s="60">
        <v>188223278</v>
      </c>
      <c r="W36" s="60">
        <v>205444671</v>
      </c>
      <c r="X36" s="60">
        <v>-17221393</v>
      </c>
      <c r="Y36" s="61">
        <v>-8.38</v>
      </c>
      <c r="Z36" s="62">
        <v>205444671</v>
      </c>
    </row>
    <row r="37" spans="1:26" ht="13.5">
      <c r="A37" s="58" t="s">
        <v>58</v>
      </c>
      <c r="B37" s="19">
        <v>11797999</v>
      </c>
      <c r="C37" s="19"/>
      <c r="D37" s="59">
        <v>5580000</v>
      </c>
      <c r="E37" s="60">
        <v>9500000</v>
      </c>
      <c r="F37" s="60">
        <v>16001627</v>
      </c>
      <c r="G37" s="60">
        <v>17613848</v>
      </c>
      <c r="H37" s="60">
        <v>16005941</v>
      </c>
      <c r="I37" s="60">
        <v>16005941</v>
      </c>
      <c r="J37" s="60">
        <v>15919775</v>
      </c>
      <c r="K37" s="60">
        <v>31973868</v>
      </c>
      <c r="L37" s="60">
        <v>31295137</v>
      </c>
      <c r="M37" s="60">
        <v>31295137</v>
      </c>
      <c r="N37" s="60">
        <v>26495480</v>
      </c>
      <c r="O37" s="60">
        <v>23094420</v>
      </c>
      <c r="P37" s="60">
        <v>28016152</v>
      </c>
      <c r="Q37" s="60">
        <v>28016152</v>
      </c>
      <c r="R37" s="60">
        <v>21990056</v>
      </c>
      <c r="S37" s="60">
        <v>20103494</v>
      </c>
      <c r="T37" s="60">
        <v>14316897</v>
      </c>
      <c r="U37" s="60">
        <v>14316897</v>
      </c>
      <c r="V37" s="60">
        <v>14316897</v>
      </c>
      <c r="W37" s="60">
        <v>9500000</v>
      </c>
      <c r="X37" s="60">
        <v>4816897</v>
      </c>
      <c r="Y37" s="61">
        <v>50.7</v>
      </c>
      <c r="Z37" s="62">
        <v>9500000</v>
      </c>
    </row>
    <row r="38" spans="1:26" ht="13.5">
      <c r="A38" s="58" t="s">
        <v>59</v>
      </c>
      <c r="B38" s="19">
        <v>6061289</v>
      </c>
      <c r="C38" s="19"/>
      <c r="D38" s="59">
        <v>540000</v>
      </c>
      <c r="E38" s="60">
        <v>455031</v>
      </c>
      <c r="F38" s="60">
        <v>455248</v>
      </c>
      <c r="G38" s="60">
        <v>7050355</v>
      </c>
      <c r="H38" s="60">
        <v>7050355</v>
      </c>
      <c r="I38" s="60">
        <v>7050355</v>
      </c>
      <c r="J38" s="60">
        <v>6061289</v>
      </c>
      <c r="K38" s="60">
        <v>6061289</v>
      </c>
      <c r="L38" s="60">
        <v>6061289</v>
      </c>
      <c r="M38" s="60">
        <v>6061289</v>
      </c>
      <c r="N38" s="60">
        <v>6061289</v>
      </c>
      <c r="O38" s="60">
        <v>6061289</v>
      </c>
      <c r="P38" s="60">
        <v>6061289</v>
      </c>
      <c r="Q38" s="60">
        <v>6061289</v>
      </c>
      <c r="R38" s="60">
        <v>6061289</v>
      </c>
      <c r="S38" s="60">
        <v>6061289</v>
      </c>
      <c r="T38" s="60">
        <v>6061289</v>
      </c>
      <c r="U38" s="60">
        <v>6061289</v>
      </c>
      <c r="V38" s="60">
        <v>6061289</v>
      </c>
      <c r="W38" s="60">
        <v>455031</v>
      </c>
      <c r="X38" s="60">
        <v>5606258</v>
      </c>
      <c r="Y38" s="61">
        <v>1232.06</v>
      </c>
      <c r="Z38" s="62">
        <v>455031</v>
      </c>
    </row>
    <row r="39" spans="1:26" ht="13.5">
      <c r="A39" s="58" t="s">
        <v>60</v>
      </c>
      <c r="B39" s="19">
        <v>174318084</v>
      </c>
      <c r="C39" s="19"/>
      <c r="D39" s="59">
        <v>144498000</v>
      </c>
      <c r="E39" s="60">
        <v>231537781</v>
      </c>
      <c r="F39" s="60">
        <v>171693902</v>
      </c>
      <c r="G39" s="60">
        <v>185891345</v>
      </c>
      <c r="H39" s="60">
        <v>186980810</v>
      </c>
      <c r="I39" s="60">
        <v>186980810</v>
      </c>
      <c r="J39" s="60">
        <v>188812802</v>
      </c>
      <c r="K39" s="60">
        <v>204715253</v>
      </c>
      <c r="L39" s="60">
        <v>204278572</v>
      </c>
      <c r="M39" s="60">
        <v>204278572</v>
      </c>
      <c r="N39" s="60">
        <v>199203897</v>
      </c>
      <c r="O39" s="60">
        <v>196610191</v>
      </c>
      <c r="P39" s="60">
        <v>216618654</v>
      </c>
      <c r="Q39" s="60">
        <v>216618654</v>
      </c>
      <c r="R39" s="60">
        <v>211381438</v>
      </c>
      <c r="S39" s="60">
        <v>211661471</v>
      </c>
      <c r="T39" s="60">
        <v>211357907</v>
      </c>
      <c r="U39" s="60">
        <v>211357907</v>
      </c>
      <c r="V39" s="60">
        <v>211357907</v>
      </c>
      <c r="W39" s="60">
        <v>231537781</v>
      </c>
      <c r="X39" s="60">
        <v>-20179874</v>
      </c>
      <c r="Y39" s="61">
        <v>-8.72</v>
      </c>
      <c r="Z39" s="62">
        <v>231537781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18918228</v>
      </c>
      <c r="C42" s="19"/>
      <c r="D42" s="59">
        <v>44263975</v>
      </c>
      <c r="E42" s="60">
        <v>57506539</v>
      </c>
      <c r="F42" s="60">
        <v>31954715</v>
      </c>
      <c r="G42" s="60">
        <v>-1812147</v>
      </c>
      <c r="H42" s="60">
        <v>-1306997</v>
      </c>
      <c r="I42" s="60">
        <v>28835571</v>
      </c>
      <c r="J42" s="60">
        <v>-5125251</v>
      </c>
      <c r="K42" s="60">
        <v>30544072</v>
      </c>
      <c r="L42" s="60">
        <v>-6155787</v>
      </c>
      <c r="M42" s="60">
        <v>19263034</v>
      </c>
      <c r="N42" s="60">
        <v>-2302964</v>
      </c>
      <c r="O42" s="60">
        <v>-2674182</v>
      </c>
      <c r="P42" s="60">
        <v>15539325</v>
      </c>
      <c r="Q42" s="60">
        <v>10562179</v>
      </c>
      <c r="R42" s="60">
        <v>-3132784</v>
      </c>
      <c r="S42" s="60">
        <v>-2989982</v>
      </c>
      <c r="T42" s="60">
        <v>-4279341</v>
      </c>
      <c r="U42" s="60">
        <v>-10402107</v>
      </c>
      <c r="V42" s="60">
        <v>48258677</v>
      </c>
      <c r="W42" s="60">
        <v>57506539</v>
      </c>
      <c r="X42" s="60">
        <v>-9247862</v>
      </c>
      <c r="Y42" s="61">
        <v>-16.08</v>
      </c>
      <c r="Z42" s="62">
        <v>57506539</v>
      </c>
    </row>
    <row r="43" spans="1:26" ht="13.5">
      <c r="A43" s="58" t="s">
        <v>63</v>
      </c>
      <c r="B43" s="19">
        <v>-23139503</v>
      </c>
      <c r="C43" s="19"/>
      <c r="D43" s="59">
        <v>-39558643</v>
      </c>
      <c r="E43" s="60">
        <v>-48736540</v>
      </c>
      <c r="F43" s="60">
        <v>-4210730</v>
      </c>
      <c r="G43" s="60">
        <v>-2908585</v>
      </c>
      <c r="H43" s="60">
        <v>-3725463</v>
      </c>
      <c r="I43" s="60">
        <v>-10844778</v>
      </c>
      <c r="J43" s="60">
        <v>-1429770</v>
      </c>
      <c r="K43" s="60">
        <v>-832953</v>
      </c>
      <c r="L43" s="60">
        <v>-2559895</v>
      </c>
      <c r="M43" s="60">
        <v>-4822618</v>
      </c>
      <c r="N43" s="60">
        <v>-1808148</v>
      </c>
      <c r="O43" s="60">
        <v>-3665282</v>
      </c>
      <c r="P43" s="60">
        <v>-5284156</v>
      </c>
      <c r="Q43" s="60">
        <v>-10757586</v>
      </c>
      <c r="R43" s="60">
        <v>-5423244</v>
      </c>
      <c r="S43" s="60">
        <v>-1691825</v>
      </c>
      <c r="T43" s="60">
        <v>-5966016</v>
      </c>
      <c r="U43" s="60">
        <v>-13081085</v>
      </c>
      <c r="V43" s="60">
        <v>-39506067</v>
      </c>
      <c r="W43" s="60">
        <v>-48736540</v>
      </c>
      <c r="X43" s="60">
        <v>9230473</v>
      </c>
      <c r="Y43" s="61">
        <v>-18.94</v>
      </c>
      <c r="Z43" s="62">
        <v>-48736540</v>
      </c>
    </row>
    <row r="44" spans="1:26" ht="13.5">
      <c r="A44" s="58" t="s">
        <v>64</v>
      </c>
      <c r="B44" s="19">
        <v>0</v>
      </c>
      <c r="C44" s="19"/>
      <c r="D44" s="59">
        <v>1850000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18514938</v>
      </c>
      <c r="C45" s="22"/>
      <c r="D45" s="99">
        <v>18155330</v>
      </c>
      <c r="E45" s="100">
        <v>8769999</v>
      </c>
      <c r="F45" s="100">
        <v>46302937</v>
      </c>
      <c r="G45" s="100">
        <v>41582205</v>
      </c>
      <c r="H45" s="100">
        <v>36549745</v>
      </c>
      <c r="I45" s="100">
        <v>36549745</v>
      </c>
      <c r="J45" s="100">
        <v>29994724</v>
      </c>
      <c r="K45" s="100">
        <v>59705843</v>
      </c>
      <c r="L45" s="100">
        <v>50990161</v>
      </c>
      <c r="M45" s="100">
        <v>50990161</v>
      </c>
      <c r="N45" s="100">
        <v>46879049</v>
      </c>
      <c r="O45" s="100">
        <v>40539585</v>
      </c>
      <c r="P45" s="100">
        <v>50794754</v>
      </c>
      <c r="Q45" s="100">
        <v>46879049</v>
      </c>
      <c r="R45" s="100">
        <v>42238726</v>
      </c>
      <c r="S45" s="100">
        <v>37556919</v>
      </c>
      <c r="T45" s="100">
        <v>27311562</v>
      </c>
      <c r="U45" s="100">
        <v>27311562</v>
      </c>
      <c r="V45" s="100">
        <v>27311562</v>
      </c>
      <c r="W45" s="100">
        <v>8769999</v>
      </c>
      <c r="X45" s="100">
        <v>18541563</v>
      </c>
      <c r="Y45" s="101">
        <v>211.42</v>
      </c>
      <c r="Z45" s="102">
        <v>8769999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1702520</v>
      </c>
      <c r="C49" s="52"/>
      <c r="D49" s="129">
        <v>525808</v>
      </c>
      <c r="E49" s="54">
        <v>949262</v>
      </c>
      <c r="F49" s="54">
        <v>0</v>
      </c>
      <c r="G49" s="54">
        <v>0</v>
      </c>
      <c r="H49" s="54">
        <v>0</v>
      </c>
      <c r="I49" s="54">
        <v>505444</v>
      </c>
      <c r="J49" s="54">
        <v>0</v>
      </c>
      <c r="K49" s="54">
        <v>0</v>
      </c>
      <c r="L49" s="54">
        <v>0</v>
      </c>
      <c r="M49" s="54">
        <v>11115758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14798792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1288610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1288610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68.9908330450962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100.00193501655556</v>
      </c>
      <c r="F58" s="7">
        <f t="shared" si="6"/>
        <v>70.89681391590935</v>
      </c>
      <c r="G58" s="7">
        <f t="shared" si="6"/>
        <v>48.312451762055254</v>
      </c>
      <c r="H58" s="7">
        <f t="shared" si="6"/>
        <v>72.47501723537724</v>
      </c>
      <c r="I58" s="7">
        <f t="shared" si="6"/>
        <v>63.899707974059616</v>
      </c>
      <c r="J58" s="7">
        <f t="shared" si="6"/>
        <v>66.97219668378447</v>
      </c>
      <c r="K58" s="7">
        <f t="shared" si="6"/>
        <v>71.66980034328262</v>
      </c>
      <c r="L58" s="7">
        <f t="shared" si="6"/>
        <v>59.2683498255643</v>
      </c>
      <c r="M58" s="7">
        <f t="shared" si="6"/>
        <v>65.96968776853632</v>
      </c>
      <c r="N58" s="7">
        <f t="shared" si="6"/>
        <v>63.774646843342566</v>
      </c>
      <c r="O58" s="7">
        <f t="shared" si="6"/>
        <v>78.00639028636564</v>
      </c>
      <c r="P58" s="7">
        <f t="shared" si="6"/>
        <v>100</v>
      </c>
      <c r="Q58" s="7">
        <f t="shared" si="6"/>
        <v>80.86122107991818</v>
      </c>
      <c r="R58" s="7">
        <f t="shared" si="6"/>
        <v>76.1539293747588</v>
      </c>
      <c r="S58" s="7">
        <f t="shared" si="6"/>
        <v>113.58214078074545</v>
      </c>
      <c r="T58" s="7">
        <f t="shared" si="6"/>
        <v>89.65893790485883</v>
      </c>
      <c r="U58" s="7">
        <f t="shared" si="6"/>
        <v>92.6753095607247</v>
      </c>
      <c r="V58" s="7">
        <f t="shared" si="6"/>
        <v>76.0151997005061</v>
      </c>
      <c r="W58" s="7">
        <f t="shared" si="6"/>
        <v>100.00193501655556</v>
      </c>
      <c r="X58" s="7">
        <f t="shared" si="6"/>
        <v>0</v>
      </c>
      <c r="Y58" s="7">
        <f t="shared" si="6"/>
        <v>0</v>
      </c>
      <c r="Z58" s="8">
        <f t="shared" si="6"/>
        <v>100.00193501655556</v>
      </c>
    </row>
    <row r="59" spans="1:26" ht="13.5">
      <c r="A59" s="37" t="s">
        <v>31</v>
      </c>
      <c r="B59" s="9">
        <f aca="true" t="shared" si="7" ref="B59:Z66">IF(B68=0,0,+(B77/B68)*100)</f>
        <v>65.96866784330422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74.65458201787384</v>
      </c>
      <c r="G59" s="10">
        <f t="shared" si="7"/>
        <v>44.50717191391286</v>
      </c>
      <c r="H59" s="10">
        <f t="shared" si="7"/>
        <v>51.7613260176237</v>
      </c>
      <c r="I59" s="10">
        <f t="shared" si="7"/>
        <v>56.513601661047154</v>
      </c>
      <c r="J59" s="10">
        <f t="shared" si="7"/>
        <v>58.85868491384241</v>
      </c>
      <c r="K59" s="10">
        <f t="shared" si="7"/>
        <v>74.34820900871945</v>
      </c>
      <c r="L59" s="10">
        <f t="shared" si="7"/>
        <v>54.34843477559955</v>
      </c>
      <c r="M59" s="10">
        <f t="shared" si="7"/>
        <v>62.5066177360589</v>
      </c>
      <c r="N59" s="10">
        <f t="shared" si="7"/>
        <v>58.946435421927504</v>
      </c>
      <c r="O59" s="10">
        <f t="shared" si="7"/>
        <v>78.8571559410552</v>
      </c>
      <c r="P59" s="10">
        <f t="shared" si="7"/>
        <v>100</v>
      </c>
      <c r="Q59" s="10">
        <f t="shared" si="7"/>
        <v>79.59087254238572</v>
      </c>
      <c r="R59" s="10">
        <f t="shared" si="7"/>
        <v>82.2934999265858</v>
      </c>
      <c r="S59" s="10">
        <f t="shared" si="7"/>
        <v>83.34272155647798</v>
      </c>
      <c r="T59" s="10">
        <f t="shared" si="7"/>
        <v>90.07192481043829</v>
      </c>
      <c r="U59" s="10">
        <f t="shared" si="7"/>
        <v>85.13558468664422</v>
      </c>
      <c r="V59" s="10">
        <f t="shared" si="7"/>
        <v>71.06293402531128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79.84487140586172</v>
      </c>
      <c r="C60" s="12">
        <f t="shared" si="7"/>
        <v>0</v>
      </c>
      <c r="D60" s="3">
        <f t="shared" si="7"/>
        <v>99.99995470446247</v>
      </c>
      <c r="E60" s="13">
        <f t="shared" si="7"/>
        <v>100.01254686389551</v>
      </c>
      <c r="F60" s="13">
        <f t="shared" si="7"/>
        <v>55.61818632309217</v>
      </c>
      <c r="G60" s="13">
        <f t="shared" si="7"/>
        <v>62.26299260938348</v>
      </c>
      <c r="H60" s="13">
        <f t="shared" si="7"/>
        <v>166.36514217794561</v>
      </c>
      <c r="I60" s="13">
        <f t="shared" si="7"/>
        <v>94.60861518765113</v>
      </c>
      <c r="J60" s="13">
        <f t="shared" si="7"/>
        <v>77.90695470013365</v>
      </c>
      <c r="K60" s="13">
        <f t="shared" si="7"/>
        <v>60.98518259246296</v>
      </c>
      <c r="L60" s="13">
        <f t="shared" si="7"/>
        <v>82.54360734830209</v>
      </c>
      <c r="M60" s="13">
        <f t="shared" si="7"/>
        <v>73.80845748241731</v>
      </c>
      <c r="N60" s="13">
        <f t="shared" si="7"/>
        <v>87.66805537868176</v>
      </c>
      <c r="O60" s="13">
        <f t="shared" si="7"/>
        <v>78.71051198257081</v>
      </c>
      <c r="P60" s="13">
        <f t="shared" si="7"/>
        <v>100</v>
      </c>
      <c r="Q60" s="13">
        <f t="shared" si="7"/>
        <v>88.77755237566748</v>
      </c>
      <c r="R60" s="13">
        <f t="shared" si="7"/>
        <v>53.2220003630423</v>
      </c>
      <c r="S60" s="13">
        <f t="shared" si="7"/>
        <v>240.38539647373764</v>
      </c>
      <c r="T60" s="13">
        <f t="shared" si="7"/>
        <v>96.75063296146847</v>
      </c>
      <c r="U60" s="13">
        <f t="shared" si="7"/>
        <v>131.098960922152</v>
      </c>
      <c r="V60" s="13">
        <f t="shared" si="7"/>
        <v>96.9280505090354</v>
      </c>
      <c r="W60" s="13">
        <f t="shared" si="7"/>
        <v>100.01254686389551</v>
      </c>
      <c r="X60" s="13">
        <f t="shared" si="7"/>
        <v>0</v>
      </c>
      <c r="Y60" s="13">
        <f t="shared" si="7"/>
        <v>0</v>
      </c>
      <c r="Z60" s="14">
        <f t="shared" si="7"/>
        <v>100.01254686389551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100.00093109869646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106.00849686425249</v>
      </c>
      <c r="I66" s="16">
        <f t="shared" si="7"/>
        <v>209.14424438600042</v>
      </c>
      <c r="J66" s="16">
        <f t="shared" si="7"/>
        <v>704.2797494780793</v>
      </c>
      <c r="K66" s="16">
        <f t="shared" si="7"/>
        <v>51.55115511551155</v>
      </c>
      <c r="L66" s="16">
        <f t="shared" si="7"/>
        <v>34.62915934101712</v>
      </c>
      <c r="M66" s="16">
        <f t="shared" si="7"/>
        <v>200.25208454527825</v>
      </c>
      <c r="N66" s="16">
        <f t="shared" si="7"/>
        <v>27.47205270832208</v>
      </c>
      <c r="O66" s="16">
        <f t="shared" si="7"/>
        <v>33.00481214140292</v>
      </c>
      <c r="P66" s="16">
        <f t="shared" si="7"/>
        <v>100</v>
      </c>
      <c r="Q66" s="16">
        <f t="shared" si="7"/>
        <v>57.562533262373606</v>
      </c>
      <c r="R66" s="16">
        <f t="shared" si="7"/>
        <v>36.06602007827123</v>
      </c>
      <c r="S66" s="16">
        <f t="shared" si="7"/>
        <v>100</v>
      </c>
      <c r="T66" s="16">
        <f t="shared" si="7"/>
        <v>33.58809457234287</v>
      </c>
      <c r="U66" s="16">
        <f t="shared" si="7"/>
        <v>56.46853525828619</v>
      </c>
      <c r="V66" s="16">
        <f t="shared" si="7"/>
        <v>86.69456319165715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12819306</v>
      </c>
      <c r="C67" s="24"/>
      <c r="D67" s="25">
        <v>14315123</v>
      </c>
      <c r="E67" s="26">
        <v>14315123</v>
      </c>
      <c r="F67" s="26">
        <v>1063186</v>
      </c>
      <c r="G67" s="26">
        <v>1122042</v>
      </c>
      <c r="H67" s="26">
        <v>1172008</v>
      </c>
      <c r="I67" s="26">
        <v>3357236</v>
      </c>
      <c r="J67" s="26">
        <v>1181226</v>
      </c>
      <c r="K67" s="26">
        <v>1172212</v>
      </c>
      <c r="L67" s="26">
        <v>1173785</v>
      </c>
      <c r="M67" s="26">
        <v>3527223</v>
      </c>
      <c r="N67" s="26">
        <v>1187221</v>
      </c>
      <c r="O67" s="26">
        <v>1202763</v>
      </c>
      <c r="P67" s="26">
        <v>1239328</v>
      </c>
      <c r="Q67" s="26">
        <v>3629312</v>
      </c>
      <c r="R67" s="26">
        <v>1238594</v>
      </c>
      <c r="S67" s="26">
        <v>1142088</v>
      </c>
      <c r="T67" s="26">
        <v>1131876</v>
      </c>
      <c r="U67" s="26">
        <v>3512558</v>
      </c>
      <c r="V67" s="26">
        <v>14026329</v>
      </c>
      <c r="W67" s="26">
        <v>14315123</v>
      </c>
      <c r="X67" s="26"/>
      <c r="Y67" s="25"/>
      <c r="Z67" s="27">
        <v>14315123</v>
      </c>
    </row>
    <row r="68" spans="1:26" ht="13.5" hidden="1">
      <c r="A68" s="37" t="s">
        <v>31</v>
      </c>
      <c r="B68" s="19">
        <v>10341899</v>
      </c>
      <c r="C68" s="19"/>
      <c r="D68" s="20">
        <v>12000000</v>
      </c>
      <c r="E68" s="21">
        <v>12000000</v>
      </c>
      <c r="F68" s="21">
        <v>853314</v>
      </c>
      <c r="G68" s="21">
        <v>910287</v>
      </c>
      <c r="H68" s="21">
        <v>957574</v>
      </c>
      <c r="I68" s="21">
        <v>2721175</v>
      </c>
      <c r="J68" s="21">
        <v>961610</v>
      </c>
      <c r="K68" s="21">
        <v>945817</v>
      </c>
      <c r="L68" s="21">
        <v>942868</v>
      </c>
      <c r="M68" s="21">
        <v>2850295</v>
      </c>
      <c r="N68" s="21">
        <v>948836</v>
      </c>
      <c r="O68" s="21">
        <v>960831</v>
      </c>
      <c r="P68" s="21">
        <v>994318</v>
      </c>
      <c r="Q68" s="21">
        <v>2903985</v>
      </c>
      <c r="R68" s="21">
        <v>994358</v>
      </c>
      <c r="S68" s="21">
        <v>894738</v>
      </c>
      <c r="T68" s="21">
        <v>897465</v>
      </c>
      <c r="U68" s="21">
        <v>2786561</v>
      </c>
      <c r="V68" s="21">
        <v>11262016</v>
      </c>
      <c r="W68" s="21">
        <v>12000000</v>
      </c>
      <c r="X68" s="21"/>
      <c r="Y68" s="20"/>
      <c r="Z68" s="23">
        <v>12000000</v>
      </c>
    </row>
    <row r="69" spans="1:26" ht="13.5" hidden="1">
      <c r="A69" s="38" t="s">
        <v>32</v>
      </c>
      <c r="B69" s="19">
        <v>2260834</v>
      </c>
      <c r="C69" s="19"/>
      <c r="D69" s="20">
        <v>2207723</v>
      </c>
      <c r="E69" s="21">
        <v>2207723</v>
      </c>
      <c r="F69" s="21">
        <v>209872</v>
      </c>
      <c r="G69" s="21">
        <v>211755</v>
      </c>
      <c r="H69" s="21">
        <v>209491</v>
      </c>
      <c r="I69" s="21">
        <v>631118</v>
      </c>
      <c r="J69" s="21">
        <v>210994</v>
      </c>
      <c r="K69" s="21">
        <v>214275</v>
      </c>
      <c r="L69" s="21">
        <v>215560</v>
      </c>
      <c r="M69" s="21">
        <v>640829</v>
      </c>
      <c r="N69" s="21">
        <v>219868</v>
      </c>
      <c r="O69" s="21">
        <v>220320</v>
      </c>
      <c r="P69" s="21">
        <v>219374</v>
      </c>
      <c r="Q69" s="21">
        <v>659562</v>
      </c>
      <c r="R69" s="21">
        <v>214851</v>
      </c>
      <c r="S69" s="21">
        <v>216660</v>
      </c>
      <c r="T69" s="21">
        <v>202224</v>
      </c>
      <c r="U69" s="21">
        <v>633735</v>
      </c>
      <c r="V69" s="21">
        <v>2565244</v>
      </c>
      <c r="W69" s="21">
        <v>2207723</v>
      </c>
      <c r="X69" s="21"/>
      <c r="Y69" s="20"/>
      <c r="Z69" s="23">
        <v>2207723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2260834</v>
      </c>
      <c r="C74" s="19"/>
      <c r="D74" s="20">
        <v>2207723</v>
      </c>
      <c r="E74" s="21">
        <v>2207723</v>
      </c>
      <c r="F74" s="21">
        <v>209872</v>
      </c>
      <c r="G74" s="21">
        <v>211755</v>
      </c>
      <c r="H74" s="21">
        <v>209491</v>
      </c>
      <c r="I74" s="21">
        <v>631118</v>
      </c>
      <c r="J74" s="21">
        <v>210994</v>
      </c>
      <c r="K74" s="21">
        <v>214275</v>
      </c>
      <c r="L74" s="21">
        <v>215560</v>
      </c>
      <c r="M74" s="21">
        <v>640829</v>
      </c>
      <c r="N74" s="21">
        <v>219868</v>
      </c>
      <c r="O74" s="21">
        <v>220320</v>
      </c>
      <c r="P74" s="21">
        <v>219374</v>
      </c>
      <c r="Q74" s="21">
        <v>659562</v>
      </c>
      <c r="R74" s="21">
        <v>214851</v>
      </c>
      <c r="S74" s="21">
        <v>216660</v>
      </c>
      <c r="T74" s="21">
        <v>202224</v>
      </c>
      <c r="U74" s="21">
        <v>633735</v>
      </c>
      <c r="V74" s="21">
        <v>2565244</v>
      </c>
      <c r="W74" s="21">
        <v>2207723</v>
      </c>
      <c r="X74" s="21"/>
      <c r="Y74" s="20"/>
      <c r="Z74" s="23">
        <v>2207723</v>
      </c>
    </row>
    <row r="75" spans="1:26" ht="13.5" hidden="1">
      <c r="A75" s="40" t="s">
        <v>110</v>
      </c>
      <c r="B75" s="28">
        <v>216573</v>
      </c>
      <c r="C75" s="28"/>
      <c r="D75" s="29">
        <v>107400</v>
      </c>
      <c r="E75" s="30">
        <v>107400</v>
      </c>
      <c r="F75" s="30"/>
      <c r="G75" s="30"/>
      <c r="H75" s="30">
        <v>4943</v>
      </c>
      <c r="I75" s="30">
        <v>4943</v>
      </c>
      <c r="J75" s="30">
        <v>8622</v>
      </c>
      <c r="K75" s="30">
        <v>12120</v>
      </c>
      <c r="L75" s="30">
        <v>15357</v>
      </c>
      <c r="M75" s="30">
        <v>36099</v>
      </c>
      <c r="N75" s="30">
        <v>18517</v>
      </c>
      <c r="O75" s="30">
        <v>21612</v>
      </c>
      <c r="P75" s="30">
        <v>25636</v>
      </c>
      <c r="Q75" s="30">
        <v>65765</v>
      </c>
      <c r="R75" s="30">
        <v>29385</v>
      </c>
      <c r="S75" s="30">
        <v>30690</v>
      </c>
      <c r="T75" s="30">
        <v>32187</v>
      </c>
      <c r="U75" s="30">
        <v>92262</v>
      </c>
      <c r="V75" s="30">
        <v>199069</v>
      </c>
      <c r="W75" s="30">
        <v>107400</v>
      </c>
      <c r="X75" s="30"/>
      <c r="Y75" s="29"/>
      <c r="Z75" s="31">
        <v>107400</v>
      </c>
    </row>
    <row r="76" spans="1:26" ht="13.5" hidden="1">
      <c r="A76" s="42" t="s">
        <v>286</v>
      </c>
      <c r="B76" s="32">
        <v>8844146</v>
      </c>
      <c r="C76" s="32"/>
      <c r="D76" s="33">
        <v>14315123</v>
      </c>
      <c r="E76" s="34">
        <v>14315400</v>
      </c>
      <c r="F76" s="34">
        <v>753765</v>
      </c>
      <c r="G76" s="34">
        <v>542086</v>
      </c>
      <c r="H76" s="34">
        <v>849413</v>
      </c>
      <c r="I76" s="34">
        <v>2145264</v>
      </c>
      <c r="J76" s="34">
        <v>791093</v>
      </c>
      <c r="K76" s="34">
        <v>840122</v>
      </c>
      <c r="L76" s="34">
        <v>695683</v>
      </c>
      <c r="M76" s="34">
        <v>2326898</v>
      </c>
      <c r="N76" s="34">
        <v>757146</v>
      </c>
      <c r="O76" s="34">
        <v>938232</v>
      </c>
      <c r="P76" s="34">
        <v>1239328</v>
      </c>
      <c r="Q76" s="34">
        <v>2934706</v>
      </c>
      <c r="R76" s="34">
        <v>943238</v>
      </c>
      <c r="S76" s="34">
        <v>1297208</v>
      </c>
      <c r="T76" s="34">
        <v>1014828</v>
      </c>
      <c r="U76" s="34">
        <v>3255274</v>
      </c>
      <c r="V76" s="34">
        <v>10662142</v>
      </c>
      <c r="W76" s="34">
        <v>14315400</v>
      </c>
      <c r="X76" s="34"/>
      <c r="Y76" s="33"/>
      <c r="Z76" s="35">
        <v>14315400</v>
      </c>
    </row>
    <row r="77" spans="1:26" ht="13.5" hidden="1">
      <c r="A77" s="37" t="s">
        <v>31</v>
      </c>
      <c r="B77" s="19">
        <v>6822413</v>
      </c>
      <c r="C77" s="19"/>
      <c r="D77" s="20">
        <v>12000000</v>
      </c>
      <c r="E77" s="21">
        <v>12000000</v>
      </c>
      <c r="F77" s="21">
        <v>637038</v>
      </c>
      <c r="G77" s="21">
        <v>405143</v>
      </c>
      <c r="H77" s="21">
        <v>495653</v>
      </c>
      <c r="I77" s="21">
        <v>1537834</v>
      </c>
      <c r="J77" s="21">
        <v>565991</v>
      </c>
      <c r="K77" s="21">
        <v>703198</v>
      </c>
      <c r="L77" s="21">
        <v>512434</v>
      </c>
      <c r="M77" s="21">
        <v>1781623</v>
      </c>
      <c r="N77" s="21">
        <v>559305</v>
      </c>
      <c r="O77" s="21">
        <v>757684</v>
      </c>
      <c r="P77" s="21">
        <v>994318</v>
      </c>
      <c r="Q77" s="21">
        <v>2311307</v>
      </c>
      <c r="R77" s="21">
        <v>818292</v>
      </c>
      <c r="S77" s="21">
        <v>745699</v>
      </c>
      <c r="T77" s="21">
        <v>808364</v>
      </c>
      <c r="U77" s="21">
        <v>2372355</v>
      </c>
      <c r="V77" s="21">
        <v>8003119</v>
      </c>
      <c r="W77" s="21">
        <v>12000000</v>
      </c>
      <c r="X77" s="21"/>
      <c r="Y77" s="20"/>
      <c r="Z77" s="23">
        <v>12000000</v>
      </c>
    </row>
    <row r="78" spans="1:26" ht="13.5" hidden="1">
      <c r="A78" s="38" t="s">
        <v>32</v>
      </c>
      <c r="B78" s="19">
        <v>1805160</v>
      </c>
      <c r="C78" s="19"/>
      <c r="D78" s="20">
        <v>2207722</v>
      </c>
      <c r="E78" s="21">
        <v>2208000</v>
      </c>
      <c r="F78" s="21">
        <v>116727</v>
      </c>
      <c r="G78" s="21">
        <v>131845</v>
      </c>
      <c r="H78" s="21">
        <v>348520</v>
      </c>
      <c r="I78" s="21">
        <v>597092</v>
      </c>
      <c r="J78" s="21">
        <v>164379</v>
      </c>
      <c r="K78" s="21">
        <v>130676</v>
      </c>
      <c r="L78" s="21">
        <v>177931</v>
      </c>
      <c r="M78" s="21">
        <v>472986</v>
      </c>
      <c r="N78" s="21">
        <v>192754</v>
      </c>
      <c r="O78" s="21">
        <v>173415</v>
      </c>
      <c r="P78" s="21">
        <v>219374</v>
      </c>
      <c r="Q78" s="21">
        <v>585543</v>
      </c>
      <c r="R78" s="21">
        <v>114348</v>
      </c>
      <c r="S78" s="21">
        <v>520819</v>
      </c>
      <c r="T78" s="21">
        <v>195653</v>
      </c>
      <c r="U78" s="21">
        <v>830820</v>
      </c>
      <c r="V78" s="21">
        <v>2486441</v>
      </c>
      <c r="W78" s="21">
        <v>2208000</v>
      </c>
      <c r="X78" s="21"/>
      <c r="Y78" s="20"/>
      <c r="Z78" s="23">
        <v>2208000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1805160</v>
      </c>
      <c r="C82" s="19"/>
      <c r="D82" s="20">
        <v>2207722</v>
      </c>
      <c r="E82" s="21">
        <v>2208000</v>
      </c>
      <c r="F82" s="21">
        <v>116727</v>
      </c>
      <c r="G82" s="21">
        <v>131845</v>
      </c>
      <c r="H82" s="21">
        <v>348520</v>
      </c>
      <c r="I82" s="21">
        <v>597092</v>
      </c>
      <c r="J82" s="21">
        <v>164379</v>
      </c>
      <c r="K82" s="21">
        <v>130676</v>
      </c>
      <c r="L82" s="21">
        <v>177931</v>
      </c>
      <c r="M82" s="21">
        <v>472986</v>
      </c>
      <c r="N82" s="21">
        <v>192754</v>
      </c>
      <c r="O82" s="21">
        <v>173415</v>
      </c>
      <c r="P82" s="21">
        <v>219374</v>
      </c>
      <c r="Q82" s="21">
        <v>585543</v>
      </c>
      <c r="R82" s="21">
        <v>114348</v>
      </c>
      <c r="S82" s="21">
        <v>520819</v>
      </c>
      <c r="T82" s="21">
        <v>195653</v>
      </c>
      <c r="U82" s="21">
        <v>830820</v>
      </c>
      <c r="V82" s="21">
        <v>2486441</v>
      </c>
      <c r="W82" s="21">
        <v>2208000</v>
      </c>
      <c r="X82" s="21"/>
      <c r="Y82" s="20"/>
      <c r="Z82" s="23">
        <v>2208000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216573</v>
      </c>
      <c r="C84" s="28"/>
      <c r="D84" s="29">
        <v>107401</v>
      </c>
      <c r="E84" s="30">
        <v>107400</v>
      </c>
      <c r="F84" s="30"/>
      <c r="G84" s="30">
        <v>5098</v>
      </c>
      <c r="H84" s="30">
        <v>5240</v>
      </c>
      <c r="I84" s="30">
        <v>10338</v>
      </c>
      <c r="J84" s="30">
        <v>60723</v>
      </c>
      <c r="K84" s="30">
        <v>6248</v>
      </c>
      <c r="L84" s="30">
        <v>5318</v>
      </c>
      <c r="M84" s="30">
        <v>72289</v>
      </c>
      <c r="N84" s="30">
        <v>5087</v>
      </c>
      <c r="O84" s="30">
        <v>7133</v>
      </c>
      <c r="P84" s="30">
        <v>25636</v>
      </c>
      <c r="Q84" s="30">
        <v>37856</v>
      </c>
      <c r="R84" s="30">
        <v>10598</v>
      </c>
      <c r="S84" s="30">
        <v>30690</v>
      </c>
      <c r="T84" s="30">
        <v>10811</v>
      </c>
      <c r="U84" s="30">
        <v>52099</v>
      </c>
      <c r="V84" s="30">
        <v>172582</v>
      </c>
      <c r="W84" s="30">
        <v>107400</v>
      </c>
      <c r="X84" s="30"/>
      <c r="Y84" s="29"/>
      <c r="Z84" s="31">
        <v>107400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300000</v>
      </c>
      <c r="F5" s="358">
        <f t="shared" si="0"/>
        <v>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300000</v>
      </c>
      <c r="Y5" s="358">
        <f t="shared" si="0"/>
        <v>-300000</v>
      </c>
      <c r="Z5" s="359">
        <f>+IF(X5&lt;&gt;0,+(Y5/X5)*100,0)</f>
        <v>-100</v>
      </c>
      <c r="AA5" s="360">
        <f>+AA6+AA8+AA11+AA13+AA15</f>
        <v>300000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</v>
      </c>
      <c r="F6" s="59">
        <f t="shared" si="1"/>
        <v>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300000</v>
      </c>
      <c r="Y6" s="59">
        <f t="shared" si="1"/>
        <v>-300000</v>
      </c>
      <c r="Z6" s="61">
        <f>+IF(X6&lt;&gt;0,+(Y6/X6)*100,0)</f>
        <v>-100</v>
      </c>
      <c r="AA6" s="62">
        <f t="shared" si="1"/>
        <v>300000</v>
      </c>
    </row>
    <row r="7" spans="1:27" ht="13.5">
      <c r="A7" s="291" t="s">
        <v>228</v>
      </c>
      <c r="B7" s="142"/>
      <c r="C7" s="60"/>
      <c r="D7" s="340"/>
      <c r="E7" s="60">
        <v>300000</v>
      </c>
      <c r="F7" s="59">
        <v>300000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300000</v>
      </c>
      <c r="Y7" s="59">
        <v>-300000</v>
      </c>
      <c r="Z7" s="61">
        <v>-100</v>
      </c>
      <c r="AA7" s="62">
        <v>300000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355000</v>
      </c>
      <c r="F22" s="345">
        <f t="shared" si="6"/>
        <v>355000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355000</v>
      </c>
      <c r="Y22" s="345">
        <f t="shared" si="6"/>
        <v>-355000</v>
      </c>
      <c r="Z22" s="336">
        <f>+IF(X22&lt;&gt;0,+(Y22/X22)*100,0)</f>
        <v>-100</v>
      </c>
      <c r="AA22" s="350">
        <f>SUM(AA23:AA32)</f>
        <v>355000</v>
      </c>
    </row>
    <row r="23" spans="1:27" ht="13.5">
      <c r="A23" s="361" t="s">
        <v>236</v>
      </c>
      <c r="B23" s="142"/>
      <c r="C23" s="60"/>
      <c r="D23" s="340"/>
      <c r="E23" s="60">
        <v>250000</v>
      </c>
      <c r="F23" s="59">
        <v>250000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250000</v>
      </c>
      <c r="Y23" s="59">
        <v>-250000</v>
      </c>
      <c r="Z23" s="61">
        <v>-100</v>
      </c>
      <c r="AA23" s="62">
        <v>250000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105000</v>
      </c>
      <c r="F32" s="59">
        <v>105000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105000</v>
      </c>
      <c r="Y32" s="59">
        <v>-105000</v>
      </c>
      <c r="Z32" s="61">
        <v>-100</v>
      </c>
      <c r="AA32" s="62">
        <v>105000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1140000</v>
      </c>
      <c r="F40" s="345">
        <f t="shared" si="9"/>
        <v>1140000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1140000</v>
      </c>
      <c r="Y40" s="345">
        <f t="shared" si="9"/>
        <v>-1140000</v>
      </c>
      <c r="Z40" s="336">
        <f>+IF(X40&lt;&gt;0,+(Y40/X40)*100,0)</f>
        <v>-100</v>
      </c>
      <c r="AA40" s="350">
        <f>SUM(AA41:AA49)</f>
        <v>1140000</v>
      </c>
    </row>
    <row r="41" spans="1:27" ht="13.5">
      <c r="A41" s="361" t="s">
        <v>247</v>
      </c>
      <c r="B41" s="142"/>
      <c r="C41" s="362"/>
      <c r="D41" s="363"/>
      <c r="E41" s="362">
        <v>250000</v>
      </c>
      <c r="F41" s="364">
        <v>250000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250000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380000</v>
      </c>
      <c r="F48" s="53">
        <v>380000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380000</v>
      </c>
      <c r="Y48" s="53">
        <v>-380000</v>
      </c>
      <c r="Z48" s="94">
        <v>-100</v>
      </c>
      <c r="AA48" s="95">
        <v>380000</v>
      </c>
    </row>
    <row r="49" spans="1:27" ht="13.5">
      <c r="A49" s="361" t="s">
        <v>93</v>
      </c>
      <c r="B49" s="136"/>
      <c r="C49" s="54"/>
      <c r="D49" s="368"/>
      <c r="E49" s="54">
        <v>510000</v>
      </c>
      <c r="F49" s="53">
        <v>510000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510000</v>
      </c>
      <c r="Y49" s="53">
        <v>-510000</v>
      </c>
      <c r="Z49" s="94">
        <v>-100</v>
      </c>
      <c r="AA49" s="95">
        <v>510000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1795000</v>
      </c>
      <c r="F60" s="264">
        <f t="shared" si="14"/>
        <v>1795000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1795000</v>
      </c>
      <c r="Y60" s="264">
        <f t="shared" si="14"/>
        <v>-1795000</v>
      </c>
      <c r="Z60" s="337">
        <f>+IF(X60&lt;&gt;0,+(Y60/X60)*100,0)</f>
        <v>-100</v>
      </c>
      <c r="AA60" s="232">
        <f>+AA57+AA54+AA51+AA40+AA37+AA34+AA22+AA5</f>
        <v>1795000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101549416</v>
      </c>
      <c r="D5" s="153">
        <f>SUM(D6:D8)</f>
        <v>0</v>
      </c>
      <c r="E5" s="154">
        <f t="shared" si="0"/>
        <v>136634251</v>
      </c>
      <c r="F5" s="100">
        <f t="shared" si="0"/>
        <v>136634251</v>
      </c>
      <c r="G5" s="100">
        <f t="shared" si="0"/>
        <v>26913717</v>
      </c>
      <c r="H5" s="100">
        <f t="shared" si="0"/>
        <v>3732338</v>
      </c>
      <c r="I5" s="100">
        <f t="shared" si="0"/>
        <v>5248568</v>
      </c>
      <c r="J5" s="100">
        <f t="shared" si="0"/>
        <v>35894623</v>
      </c>
      <c r="K5" s="100">
        <f t="shared" si="0"/>
        <v>3069239</v>
      </c>
      <c r="L5" s="100">
        <f t="shared" si="0"/>
        <v>19491011</v>
      </c>
      <c r="M5" s="100">
        <f t="shared" si="0"/>
        <v>3129845</v>
      </c>
      <c r="N5" s="100">
        <f t="shared" si="0"/>
        <v>25690095</v>
      </c>
      <c r="O5" s="100">
        <f t="shared" si="0"/>
        <v>3648379</v>
      </c>
      <c r="P5" s="100">
        <f t="shared" si="0"/>
        <v>5191825</v>
      </c>
      <c r="Q5" s="100">
        <f t="shared" si="0"/>
        <v>19681721</v>
      </c>
      <c r="R5" s="100">
        <f t="shared" si="0"/>
        <v>28521925</v>
      </c>
      <c r="S5" s="100">
        <f t="shared" si="0"/>
        <v>7876446</v>
      </c>
      <c r="T5" s="100">
        <f t="shared" si="0"/>
        <v>3805278</v>
      </c>
      <c r="U5" s="100">
        <f t="shared" si="0"/>
        <v>8024185</v>
      </c>
      <c r="V5" s="100">
        <f t="shared" si="0"/>
        <v>19705909</v>
      </c>
      <c r="W5" s="100">
        <f t="shared" si="0"/>
        <v>109812552</v>
      </c>
      <c r="X5" s="100">
        <f t="shared" si="0"/>
        <v>136634251</v>
      </c>
      <c r="Y5" s="100">
        <f t="shared" si="0"/>
        <v>-26821699</v>
      </c>
      <c r="Z5" s="137">
        <f>+IF(X5&lt;&gt;0,+(Y5/X5)*100,0)</f>
        <v>-19.630289479905006</v>
      </c>
      <c r="AA5" s="153">
        <f>SUM(AA6:AA8)</f>
        <v>136634251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101392041</v>
      </c>
      <c r="D7" s="157"/>
      <c r="E7" s="158">
        <v>136460785</v>
      </c>
      <c r="F7" s="159">
        <v>136460785</v>
      </c>
      <c r="G7" s="159">
        <v>26903302</v>
      </c>
      <c r="H7" s="159">
        <v>3732338</v>
      </c>
      <c r="I7" s="159">
        <v>5248568</v>
      </c>
      <c r="J7" s="159">
        <v>35884208</v>
      </c>
      <c r="K7" s="159">
        <v>3013557</v>
      </c>
      <c r="L7" s="159">
        <v>19480119</v>
      </c>
      <c r="M7" s="159">
        <v>3129845</v>
      </c>
      <c r="N7" s="159">
        <v>25623521</v>
      </c>
      <c r="O7" s="159">
        <v>3624215</v>
      </c>
      <c r="P7" s="159">
        <v>5191825</v>
      </c>
      <c r="Q7" s="159">
        <v>19681721</v>
      </c>
      <c r="R7" s="159">
        <v>28497761</v>
      </c>
      <c r="S7" s="159">
        <v>7876446</v>
      </c>
      <c r="T7" s="159">
        <v>3805278</v>
      </c>
      <c r="U7" s="159">
        <v>8024185</v>
      </c>
      <c r="V7" s="159">
        <v>19705909</v>
      </c>
      <c r="W7" s="159">
        <v>109711399</v>
      </c>
      <c r="X7" s="159">
        <v>136460785</v>
      </c>
      <c r="Y7" s="159">
        <v>-26749386</v>
      </c>
      <c r="Z7" s="141">
        <v>-19.6</v>
      </c>
      <c r="AA7" s="157">
        <v>136460785</v>
      </c>
    </row>
    <row r="8" spans="1:27" ht="13.5">
      <c r="A8" s="138" t="s">
        <v>77</v>
      </c>
      <c r="B8" s="136"/>
      <c r="C8" s="155">
        <v>157375</v>
      </c>
      <c r="D8" s="155"/>
      <c r="E8" s="156">
        <v>173466</v>
      </c>
      <c r="F8" s="60">
        <v>173466</v>
      </c>
      <c r="G8" s="60">
        <v>10415</v>
      </c>
      <c r="H8" s="60"/>
      <c r="I8" s="60"/>
      <c r="J8" s="60">
        <v>10415</v>
      </c>
      <c r="K8" s="60">
        <v>55682</v>
      </c>
      <c r="L8" s="60">
        <v>10892</v>
      </c>
      <c r="M8" s="60"/>
      <c r="N8" s="60">
        <v>66574</v>
      </c>
      <c r="O8" s="60">
        <v>24164</v>
      </c>
      <c r="P8" s="60"/>
      <c r="Q8" s="60"/>
      <c r="R8" s="60">
        <v>24164</v>
      </c>
      <c r="S8" s="60"/>
      <c r="T8" s="60"/>
      <c r="U8" s="60"/>
      <c r="V8" s="60"/>
      <c r="W8" s="60">
        <v>101153</v>
      </c>
      <c r="X8" s="60">
        <v>173466</v>
      </c>
      <c r="Y8" s="60">
        <v>-72313</v>
      </c>
      <c r="Z8" s="140">
        <v>-41.69</v>
      </c>
      <c r="AA8" s="155">
        <v>173466</v>
      </c>
    </row>
    <row r="9" spans="1:27" ht="13.5">
      <c r="A9" s="135" t="s">
        <v>78</v>
      </c>
      <c r="B9" s="136"/>
      <c r="C9" s="153">
        <f aca="true" t="shared" si="1" ref="C9:Y9">SUM(C10:C14)</f>
        <v>54053</v>
      </c>
      <c r="D9" s="153">
        <f>SUM(D10:D14)</f>
        <v>0</v>
      </c>
      <c r="E9" s="154">
        <f t="shared" si="1"/>
        <v>131446</v>
      </c>
      <c r="F9" s="100">
        <f t="shared" si="1"/>
        <v>131446</v>
      </c>
      <c r="G9" s="100">
        <f t="shared" si="1"/>
        <v>11353</v>
      </c>
      <c r="H9" s="100">
        <f t="shared" si="1"/>
        <v>33144</v>
      </c>
      <c r="I9" s="100">
        <f t="shared" si="1"/>
        <v>99849</v>
      </c>
      <c r="J9" s="100">
        <f t="shared" si="1"/>
        <v>144346</v>
      </c>
      <c r="K9" s="100">
        <f t="shared" si="1"/>
        <v>128765</v>
      </c>
      <c r="L9" s="100">
        <f t="shared" si="1"/>
        <v>170141</v>
      </c>
      <c r="M9" s="100">
        <f t="shared" si="1"/>
        <v>166314</v>
      </c>
      <c r="N9" s="100">
        <f t="shared" si="1"/>
        <v>465220</v>
      </c>
      <c r="O9" s="100">
        <f t="shared" si="1"/>
        <v>147056</v>
      </c>
      <c r="P9" s="100">
        <f t="shared" si="1"/>
        <v>140632</v>
      </c>
      <c r="Q9" s="100">
        <f t="shared" si="1"/>
        <v>146304</v>
      </c>
      <c r="R9" s="100">
        <f t="shared" si="1"/>
        <v>433992</v>
      </c>
      <c r="S9" s="100">
        <f t="shared" si="1"/>
        <v>156409</v>
      </c>
      <c r="T9" s="100">
        <f t="shared" si="1"/>
        <v>176341</v>
      </c>
      <c r="U9" s="100">
        <f t="shared" si="1"/>
        <v>152720</v>
      </c>
      <c r="V9" s="100">
        <f t="shared" si="1"/>
        <v>485470</v>
      </c>
      <c r="W9" s="100">
        <f t="shared" si="1"/>
        <v>1529028</v>
      </c>
      <c r="X9" s="100">
        <f t="shared" si="1"/>
        <v>131446</v>
      </c>
      <c r="Y9" s="100">
        <f t="shared" si="1"/>
        <v>1397582</v>
      </c>
      <c r="Z9" s="137">
        <f>+IF(X9&lt;&gt;0,+(Y9/X9)*100,0)</f>
        <v>1063.2366142750636</v>
      </c>
      <c r="AA9" s="153">
        <f>SUM(AA10:AA14)</f>
        <v>131446</v>
      </c>
    </row>
    <row r="10" spans="1:27" ht="13.5">
      <c r="A10" s="138" t="s">
        <v>79</v>
      </c>
      <c r="B10" s="136"/>
      <c r="C10" s="155">
        <v>54053</v>
      </c>
      <c r="D10" s="155"/>
      <c r="E10" s="156">
        <v>131446</v>
      </c>
      <c r="F10" s="60">
        <v>131446</v>
      </c>
      <c r="G10" s="60">
        <v>11353</v>
      </c>
      <c r="H10" s="60">
        <v>33144</v>
      </c>
      <c r="I10" s="60">
        <v>99849</v>
      </c>
      <c r="J10" s="60">
        <v>144346</v>
      </c>
      <c r="K10" s="60">
        <v>128765</v>
      </c>
      <c r="L10" s="60">
        <v>170141</v>
      </c>
      <c r="M10" s="60">
        <v>166314</v>
      </c>
      <c r="N10" s="60">
        <v>465220</v>
      </c>
      <c r="O10" s="60">
        <v>147056</v>
      </c>
      <c r="P10" s="60">
        <v>140632</v>
      </c>
      <c r="Q10" s="60">
        <v>146304</v>
      </c>
      <c r="R10" s="60">
        <v>433992</v>
      </c>
      <c r="S10" s="60">
        <v>156409</v>
      </c>
      <c r="T10" s="60">
        <v>176341</v>
      </c>
      <c r="U10" s="60">
        <v>152720</v>
      </c>
      <c r="V10" s="60">
        <v>485470</v>
      </c>
      <c r="W10" s="60">
        <v>1529028</v>
      </c>
      <c r="X10" s="60">
        <v>131446</v>
      </c>
      <c r="Y10" s="60">
        <v>1397582</v>
      </c>
      <c r="Z10" s="140">
        <v>1063.24</v>
      </c>
      <c r="AA10" s="155">
        <v>131446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305431</v>
      </c>
      <c r="D15" s="153">
        <f>SUM(D16:D18)</f>
        <v>0</v>
      </c>
      <c r="E15" s="154">
        <f t="shared" si="2"/>
        <v>346458</v>
      </c>
      <c r="F15" s="100">
        <f t="shared" si="2"/>
        <v>346458</v>
      </c>
      <c r="G15" s="100">
        <f t="shared" si="2"/>
        <v>37583</v>
      </c>
      <c r="H15" s="100">
        <f t="shared" si="2"/>
        <v>25029</v>
      </c>
      <c r="I15" s="100">
        <f t="shared" si="2"/>
        <v>22520</v>
      </c>
      <c r="J15" s="100">
        <f t="shared" si="2"/>
        <v>85132</v>
      </c>
      <c r="K15" s="100">
        <f t="shared" si="2"/>
        <v>49747</v>
      </c>
      <c r="L15" s="100">
        <f t="shared" si="2"/>
        <v>12552</v>
      </c>
      <c r="M15" s="100">
        <f t="shared" si="2"/>
        <v>9577</v>
      </c>
      <c r="N15" s="100">
        <f t="shared" si="2"/>
        <v>71876</v>
      </c>
      <c r="O15" s="100">
        <f t="shared" si="2"/>
        <v>22778</v>
      </c>
      <c r="P15" s="100">
        <f t="shared" si="2"/>
        <v>78817</v>
      </c>
      <c r="Q15" s="100">
        <f t="shared" si="2"/>
        <v>25493</v>
      </c>
      <c r="R15" s="100">
        <f t="shared" si="2"/>
        <v>127088</v>
      </c>
      <c r="S15" s="100">
        <f t="shared" si="2"/>
        <v>19709</v>
      </c>
      <c r="T15" s="100">
        <f t="shared" si="2"/>
        <v>65080</v>
      </c>
      <c r="U15" s="100">
        <f t="shared" si="2"/>
        <v>57420</v>
      </c>
      <c r="V15" s="100">
        <f t="shared" si="2"/>
        <v>142209</v>
      </c>
      <c r="W15" s="100">
        <f t="shared" si="2"/>
        <v>426305</v>
      </c>
      <c r="X15" s="100">
        <f t="shared" si="2"/>
        <v>346458</v>
      </c>
      <c r="Y15" s="100">
        <f t="shared" si="2"/>
        <v>79847</v>
      </c>
      <c r="Z15" s="137">
        <f>+IF(X15&lt;&gt;0,+(Y15/X15)*100,0)</f>
        <v>23.046660778507064</v>
      </c>
      <c r="AA15" s="153">
        <f>SUM(AA16:AA18)</f>
        <v>346458</v>
      </c>
    </row>
    <row r="16" spans="1:27" ht="13.5">
      <c r="A16" s="138" t="s">
        <v>85</v>
      </c>
      <c r="B16" s="136"/>
      <c r="C16" s="155">
        <v>305431</v>
      </c>
      <c r="D16" s="155"/>
      <c r="E16" s="156">
        <v>346458</v>
      </c>
      <c r="F16" s="60">
        <v>346458</v>
      </c>
      <c r="G16" s="60">
        <v>37583</v>
      </c>
      <c r="H16" s="60">
        <v>25029</v>
      </c>
      <c r="I16" s="60">
        <v>22520</v>
      </c>
      <c r="J16" s="60">
        <v>85132</v>
      </c>
      <c r="K16" s="60">
        <v>49747</v>
      </c>
      <c r="L16" s="60">
        <v>12552</v>
      </c>
      <c r="M16" s="60">
        <v>9577</v>
      </c>
      <c r="N16" s="60">
        <v>71876</v>
      </c>
      <c r="O16" s="60">
        <v>22778</v>
      </c>
      <c r="P16" s="60">
        <v>78817</v>
      </c>
      <c r="Q16" s="60">
        <v>25493</v>
      </c>
      <c r="R16" s="60">
        <v>127088</v>
      </c>
      <c r="S16" s="60">
        <v>19709</v>
      </c>
      <c r="T16" s="60">
        <v>65080</v>
      </c>
      <c r="U16" s="60">
        <v>57420</v>
      </c>
      <c r="V16" s="60">
        <v>142209</v>
      </c>
      <c r="W16" s="60">
        <v>426305</v>
      </c>
      <c r="X16" s="60">
        <v>346458</v>
      </c>
      <c r="Y16" s="60">
        <v>79847</v>
      </c>
      <c r="Z16" s="140">
        <v>23.05</v>
      </c>
      <c r="AA16" s="155">
        <v>346458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101908900</v>
      </c>
      <c r="D25" s="168">
        <f>+D5+D9+D15+D19+D24</f>
        <v>0</v>
      </c>
      <c r="E25" s="169">
        <f t="shared" si="4"/>
        <v>137112155</v>
      </c>
      <c r="F25" s="73">
        <f t="shared" si="4"/>
        <v>137112155</v>
      </c>
      <c r="G25" s="73">
        <f t="shared" si="4"/>
        <v>26962653</v>
      </c>
      <c r="H25" s="73">
        <f t="shared" si="4"/>
        <v>3790511</v>
      </c>
      <c r="I25" s="73">
        <f t="shared" si="4"/>
        <v>5370937</v>
      </c>
      <c r="J25" s="73">
        <f t="shared" si="4"/>
        <v>36124101</v>
      </c>
      <c r="K25" s="73">
        <f t="shared" si="4"/>
        <v>3247751</v>
      </c>
      <c r="L25" s="73">
        <f t="shared" si="4"/>
        <v>19673704</v>
      </c>
      <c r="M25" s="73">
        <f t="shared" si="4"/>
        <v>3305736</v>
      </c>
      <c r="N25" s="73">
        <f t="shared" si="4"/>
        <v>26227191</v>
      </c>
      <c r="O25" s="73">
        <f t="shared" si="4"/>
        <v>3818213</v>
      </c>
      <c r="P25" s="73">
        <f t="shared" si="4"/>
        <v>5411274</v>
      </c>
      <c r="Q25" s="73">
        <f t="shared" si="4"/>
        <v>19853518</v>
      </c>
      <c r="R25" s="73">
        <f t="shared" si="4"/>
        <v>29083005</v>
      </c>
      <c r="S25" s="73">
        <f t="shared" si="4"/>
        <v>8052564</v>
      </c>
      <c r="T25" s="73">
        <f t="shared" si="4"/>
        <v>4046699</v>
      </c>
      <c r="U25" s="73">
        <f t="shared" si="4"/>
        <v>8234325</v>
      </c>
      <c r="V25" s="73">
        <f t="shared" si="4"/>
        <v>20333588</v>
      </c>
      <c r="W25" s="73">
        <f t="shared" si="4"/>
        <v>111767885</v>
      </c>
      <c r="X25" s="73">
        <f t="shared" si="4"/>
        <v>137112155</v>
      </c>
      <c r="Y25" s="73">
        <f t="shared" si="4"/>
        <v>-25344270</v>
      </c>
      <c r="Z25" s="170">
        <f>+IF(X25&lt;&gt;0,+(Y25/X25)*100,0)</f>
        <v>-18.484334959216415</v>
      </c>
      <c r="AA25" s="168">
        <f>+AA5+AA9+AA15+AA19+AA24</f>
        <v>137112155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41245777</v>
      </c>
      <c r="D28" s="153">
        <f>SUM(D29:D31)</f>
        <v>0</v>
      </c>
      <c r="E28" s="154">
        <f t="shared" si="5"/>
        <v>52362550</v>
      </c>
      <c r="F28" s="100">
        <f t="shared" si="5"/>
        <v>52362550</v>
      </c>
      <c r="G28" s="100">
        <f t="shared" si="5"/>
        <v>2457872</v>
      </c>
      <c r="H28" s="100">
        <f t="shared" si="5"/>
        <v>3074927</v>
      </c>
      <c r="I28" s="100">
        <f t="shared" si="5"/>
        <v>2521949</v>
      </c>
      <c r="J28" s="100">
        <f t="shared" si="5"/>
        <v>8054748</v>
      </c>
      <c r="K28" s="100">
        <f t="shared" si="5"/>
        <v>2893488</v>
      </c>
      <c r="L28" s="100">
        <f t="shared" si="5"/>
        <v>3470483</v>
      </c>
      <c r="M28" s="100">
        <f t="shared" si="5"/>
        <v>4407609</v>
      </c>
      <c r="N28" s="100">
        <f t="shared" si="5"/>
        <v>10771580</v>
      </c>
      <c r="O28" s="100">
        <f t="shared" si="5"/>
        <v>2780595</v>
      </c>
      <c r="P28" s="100">
        <f t="shared" si="5"/>
        <v>3411292</v>
      </c>
      <c r="Q28" s="100">
        <f t="shared" si="5"/>
        <v>2712745</v>
      </c>
      <c r="R28" s="100">
        <f t="shared" si="5"/>
        <v>8904632</v>
      </c>
      <c r="S28" s="100">
        <f t="shared" si="5"/>
        <v>2740245</v>
      </c>
      <c r="T28" s="100">
        <f t="shared" si="5"/>
        <v>3149517</v>
      </c>
      <c r="U28" s="100">
        <f t="shared" si="5"/>
        <v>4357768</v>
      </c>
      <c r="V28" s="100">
        <f t="shared" si="5"/>
        <v>10247530</v>
      </c>
      <c r="W28" s="100">
        <f t="shared" si="5"/>
        <v>37978490</v>
      </c>
      <c r="X28" s="100">
        <f t="shared" si="5"/>
        <v>52362550</v>
      </c>
      <c r="Y28" s="100">
        <f t="shared" si="5"/>
        <v>-14384060</v>
      </c>
      <c r="Z28" s="137">
        <f>+IF(X28&lt;&gt;0,+(Y28/X28)*100,0)</f>
        <v>-27.47012893757084</v>
      </c>
      <c r="AA28" s="153">
        <f>SUM(AA29:AA31)</f>
        <v>52362550</v>
      </c>
    </row>
    <row r="29" spans="1:27" ht="13.5">
      <c r="A29" s="138" t="s">
        <v>75</v>
      </c>
      <c r="B29" s="136"/>
      <c r="C29" s="155">
        <v>15926503</v>
      </c>
      <c r="D29" s="155"/>
      <c r="E29" s="156">
        <v>21048593</v>
      </c>
      <c r="F29" s="60">
        <v>21048593</v>
      </c>
      <c r="G29" s="60">
        <v>1294378</v>
      </c>
      <c r="H29" s="60">
        <v>1481132</v>
      </c>
      <c r="I29" s="60">
        <v>1409516</v>
      </c>
      <c r="J29" s="60">
        <v>4185026</v>
      </c>
      <c r="K29" s="60">
        <v>1521371</v>
      </c>
      <c r="L29" s="60">
        <v>1523005</v>
      </c>
      <c r="M29" s="60">
        <v>1541664</v>
      </c>
      <c r="N29" s="60">
        <v>4586040</v>
      </c>
      <c r="O29" s="60">
        <v>1451675</v>
      </c>
      <c r="P29" s="60">
        <v>1475189</v>
      </c>
      <c r="Q29" s="60">
        <v>1548469</v>
      </c>
      <c r="R29" s="60">
        <v>4475333</v>
      </c>
      <c r="S29" s="60">
        <v>1548807</v>
      </c>
      <c r="T29" s="60">
        <v>1825337</v>
      </c>
      <c r="U29" s="60">
        <v>1399990</v>
      </c>
      <c r="V29" s="60">
        <v>4774134</v>
      </c>
      <c r="W29" s="60">
        <v>18020533</v>
      </c>
      <c r="X29" s="60">
        <v>21048593</v>
      </c>
      <c r="Y29" s="60">
        <v>-3028060</v>
      </c>
      <c r="Z29" s="140">
        <v>-14.39</v>
      </c>
      <c r="AA29" s="155">
        <v>21048593</v>
      </c>
    </row>
    <row r="30" spans="1:27" ht="13.5">
      <c r="A30" s="138" t="s">
        <v>76</v>
      </c>
      <c r="B30" s="136"/>
      <c r="C30" s="157">
        <v>17710219</v>
      </c>
      <c r="D30" s="157"/>
      <c r="E30" s="158">
        <v>19290667</v>
      </c>
      <c r="F30" s="159">
        <v>19290667</v>
      </c>
      <c r="G30" s="159">
        <v>638795</v>
      </c>
      <c r="H30" s="159">
        <v>741218</v>
      </c>
      <c r="I30" s="159">
        <v>467802</v>
      </c>
      <c r="J30" s="159">
        <v>1847815</v>
      </c>
      <c r="K30" s="159">
        <v>685986</v>
      </c>
      <c r="L30" s="159">
        <v>1256815</v>
      </c>
      <c r="M30" s="159">
        <v>2119789</v>
      </c>
      <c r="N30" s="159">
        <v>4062590</v>
      </c>
      <c r="O30" s="159">
        <v>750146</v>
      </c>
      <c r="P30" s="159">
        <v>1038670</v>
      </c>
      <c r="Q30" s="159">
        <v>617519</v>
      </c>
      <c r="R30" s="159">
        <v>2406335</v>
      </c>
      <c r="S30" s="159">
        <v>548500</v>
      </c>
      <c r="T30" s="159">
        <v>692386</v>
      </c>
      <c r="U30" s="159">
        <v>2378815</v>
      </c>
      <c r="V30" s="159">
        <v>3619701</v>
      </c>
      <c r="W30" s="159">
        <v>11936441</v>
      </c>
      <c r="X30" s="159">
        <v>19290667</v>
      </c>
      <c r="Y30" s="159">
        <v>-7354226</v>
      </c>
      <c r="Z30" s="141">
        <v>-38.12</v>
      </c>
      <c r="AA30" s="157">
        <v>19290667</v>
      </c>
    </row>
    <row r="31" spans="1:27" ht="13.5">
      <c r="A31" s="138" t="s">
        <v>77</v>
      </c>
      <c r="B31" s="136"/>
      <c r="C31" s="155">
        <v>7609055</v>
      </c>
      <c r="D31" s="155"/>
      <c r="E31" s="156">
        <v>12023290</v>
      </c>
      <c r="F31" s="60">
        <v>12023290</v>
      </c>
      <c r="G31" s="60">
        <v>524699</v>
      </c>
      <c r="H31" s="60">
        <v>852577</v>
      </c>
      <c r="I31" s="60">
        <v>644631</v>
      </c>
      <c r="J31" s="60">
        <v>2021907</v>
      </c>
      <c r="K31" s="60">
        <v>686131</v>
      </c>
      <c r="L31" s="60">
        <v>690663</v>
      </c>
      <c r="M31" s="60">
        <v>746156</v>
      </c>
      <c r="N31" s="60">
        <v>2122950</v>
      </c>
      <c r="O31" s="60">
        <v>578774</v>
      </c>
      <c r="P31" s="60">
        <v>897433</v>
      </c>
      <c r="Q31" s="60">
        <v>546757</v>
      </c>
      <c r="R31" s="60">
        <v>2022964</v>
      </c>
      <c r="S31" s="60">
        <v>642938</v>
      </c>
      <c r="T31" s="60">
        <v>631794</v>
      </c>
      <c r="U31" s="60">
        <v>578963</v>
      </c>
      <c r="V31" s="60">
        <v>1853695</v>
      </c>
      <c r="W31" s="60">
        <v>8021516</v>
      </c>
      <c r="X31" s="60">
        <v>12023290</v>
      </c>
      <c r="Y31" s="60">
        <v>-4001774</v>
      </c>
      <c r="Z31" s="140">
        <v>-33.28</v>
      </c>
      <c r="AA31" s="155">
        <v>12023290</v>
      </c>
    </row>
    <row r="32" spans="1:27" ht="13.5">
      <c r="A32" s="135" t="s">
        <v>78</v>
      </c>
      <c r="B32" s="136"/>
      <c r="C32" s="153">
        <f aca="true" t="shared" si="6" ref="C32:Y32">SUM(C33:C37)</f>
        <v>34737551</v>
      </c>
      <c r="D32" s="153">
        <f>SUM(D33:D37)</f>
        <v>0</v>
      </c>
      <c r="E32" s="154">
        <f t="shared" si="6"/>
        <v>28715410</v>
      </c>
      <c r="F32" s="100">
        <f t="shared" si="6"/>
        <v>28715410</v>
      </c>
      <c r="G32" s="100">
        <f t="shared" si="6"/>
        <v>1500709</v>
      </c>
      <c r="H32" s="100">
        <f t="shared" si="6"/>
        <v>1918896</v>
      </c>
      <c r="I32" s="100">
        <f t="shared" si="6"/>
        <v>1833479</v>
      </c>
      <c r="J32" s="100">
        <f t="shared" si="6"/>
        <v>5253084</v>
      </c>
      <c r="K32" s="100">
        <f t="shared" si="6"/>
        <v>1273293</v>
      </c>
      <c r="L32" s="100">
        <f t="shared" si="6"/>
        <v>1906740</v>
      </c>
      <c r="M32" s="100">
        <f t="shared" si="6"/>
        <v>3040775</v>
      </c>
      <c r="N32" s="100">
        <f t="shared" si="6"/>
        <v>6220808</v>
      </c>
      <c r="O32" s="100">
        <f t="shared" si="6"/>
        <v>1336836</v>
      </c>
      <c r="P32" s="100">
        <f t="shared" si="6"/>
        <v>1873414</v>
      </c>
      <c r="Q32" s="100">
        <f t="shared" si="6"/>
        <v>1613805</v>
      </c>
      <c r="R32" s="100">
        <f t="shared" si="6"/>
        <v>4824055</v>
      </c>
      <c r="S32" s="100">
        <f t="shared" si="6"/>
        <v>1788798</v>
      </c>
      <c r="T32" s="100">
        <f t="shared" si="6"/>
        <v>1779386</v>
      </c>
      <c r="U32" s="100">
        <f t="shared" si="6"/>
        <v>1271363</v>
      </c>
      <c r="V32" s="100">
        <f t="shared" si="6"/>
        <v>4839547</v>
      </c>
      <c r="W32" s="100">
        <f t="shared" si="6"/>
        <v>21137494</v>
      </c>
      <c r="X32" s="100">
        <f t="shared" si="6"/>
        <v>28715410</v>
      </c>
      <c r="Y32" s="100">
        <f t="shared" si="6"/>
        <v>-7577916</v>
      </c>
      <c r="Z32" s="137">
        <f>+IF(X32&lt;&gt;0,+(Y32/X32)*100,0)</f>
        <v>-26.389718969709993</v>
      </c>
      <c r="AA32" s="153">
        <f>SUM(AA33:AA37)</f>
        <v>28715410</v>
      </c>
    </row>
    <row r="33" spans="1:27" ht="13.5">
      <c r="A33" s="138" t="s">
        <v>79</v>
      </c>
      <c r="B33" s="136"/>
      <c r="C33" s="155">
        <v>34737551</v>
      </c>
      <c r="D33" s="155"/>
      <c r="E33" s="156">
        <v>28715410</v>
      </c>
      <c r="F33" s="60">
        <v>28715410</v>
      </c>
      <c r="G33" s="60">
        <v>1500709</v>
      </c>
      <c r="H33" s="60">
        <v>1918896</v>
      </c>
      <c r="I33" s="60">
        <v>1833479</v>
      </c>
      <c r="J33" s="60">
        <v>5253084</v>
      </c>
      <c r="K33" s="60">
        <v>1273293</v>
      </c>
      <c r="L33" s="60">
        <v>1906740</v>
      </c>
      <c r="M33" s="60">
        <v>3040775</v>
      </c>
      <c r="N33" s="60">
        <v>6220808</v>
      </c>
      <c r="O33" s="60">
        <v>1336836</v>
      </c>
      <c r="P33" s="60">
        <v>1873414</v>
      </c>
      <c r="Q33" s="60">
        <v>1613805</v>
      </c>
      <c r="R33" s="60">
        <v>4824055</v>
      </c>
      <c r="S33" s="60">
        <v>1788798</v>
      </c>
      <c r="T33" s="60">
        <v>1779386</v>
      </c>
      <c r="U33" s="60">
        <v>1271363</v>
      </c>
      <c r="V33" s="60">
        <v>4839547</v>
      </c>
      <c r="W33" s="60">
        <v>21137494</v>
      </c>
      <c r="X33" s="60">
        <v>28715410</v>
      </c>
      <c r="Y33" s="60">
        <v>-7577916</v>
      </c>
      <c r="Z33" s="140">
        <v>-26.39</v>
      </c>
      <c r="AA33" s="155">
        <v>28715410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4655727</v>
      </c>
      <c r="D38" s="153">
        <f>SUM(D39:D41)</f>
        <v>0</v>
      </c>
      <c r="E38" s="154">
        <f t="shared" si="7"/>
        <v>6303027</v>
      </c>
      <c r="F38" s="100">
        <f t="shared" si="7"/>
        <v>6303027</v>
      </c>
      <c r="G38" s="100">
        <f t="shared" si="7"/>
        <v>267626</v>
      </c>
      <c r="H38" s="100">
        <f t="shared" si="7"/>
        <v>701914</v>
      </c>
      <c r="I38" s="100">
        <f t="shared" si="7"/>
        <v>206180</v>
      </c>
      <c r="J38" s="100">
        <f t="shared" si="7"/>
        <v>1175720</v>
      </c>
      <c r="K38" s="100">
        <f t="shared" si="7"/>
        <v>234890</v>
      </c>
      <c r="L38" s="100">
        <f t="shared" si="7"/>
        <v>242361</v>
      </c>
      <c r="M38" s="100">
        <f t="shared" si="7"/>
        <v>340200</v>
      </c>
      <c r="N38" s="100">
        <f t="shared" si="7"/>
        <v>817451</v>
      </c>
      <c r="O38" s="100">
        <f t="shared" si="7"/>
        <v>174097</v>
      </c>
      <c r="P38" s="100">
        <f t="shared" si="7"/>
        <v>195906</v>
      </c>
      <c r="Q38" s="100">
        <f t="shared" si="7"/>
        <v>194982</v>
      </c>
      <c r="R38" s="100">
        <f t="shared" si="7"/>
        <v>564985</v>
      </c>
      <c r="S38" s="100">
        <f t="shared" si="7"/>
        <v>217979</v>
      </c>
      <c r="T38" s="100">
        <f t="shared" si="7"/>
        <v>223802</v>
      </c>
      <c r="U38" s="100">
        <f t="shared" si="7"/>
        <v>208342</v>
      </c>
      <c r="V38" s="100">
        <f t="shared" si="7"/>
        <v>650123</v>
      </c>
      <c r="W38" s="100">
        <f t="shared" si="7"/>
        <v>3208279</v>
      </c>
      <c r="X38" s="100">
        <f t="shared" si="7"/>
        <v>6303027</v>
      </c>
      <c r="Y38" s="100">
        <f t="shared" si="7"/>
        <v>-3094748</v>
      </c>
      <c r="Z38" s="137">
        <f>+IF(X38&lt;&gt;0,+(Y38/X38)*100,0)</f>
        <v>-49.0993930376627</v>
      </c>
      <c r="AA38" s="153">
        <f>SUM(AA39:AA41)</f>
        <v>6303027</v>
      </c>
    </row>
    <row r="39" spans="1:27" ht="13.5">
      <c r="A39" s="138" t="s">
        <v>85</v>
      </c>
      <c r="B39" s="136"/>
      <c r="C39" s="155">
        <v>4655727</v>
      </c>
      <c r="D39" s="155"/>
      <c r="E39" s="156">
        <v>6303027</v>
      </c>
      <c r="F39" s="60">
        <v>6303027</v>
      </c>
      <c r="G39" s="60">
        <v>267626</v>
      </c>
      <c r="H39" s="60">
        <v>701914</v>
      </c>
      <c r="I39" s="60">
        <v>206180</v>
      </c>
      <c r="J39" s="60">
        <v>1175720</v>
      </c>
      <c r="K39" s="60">
        <v>234890</v>
      </c>
      <c r="L39" s="60">
        <v>242361</v>
      </c>
      <c r="M39" s="60">
        <v>340200</v>
      </c>
      <c r="N39" s="60">
        <v>817451</v>
      </c>
      <c r="O39" s="60">
        <v>174097</v>
      </c>
      <c r="P39" s="60">
        <v>195906</v>
      </c>
      <c r="Q39" s="60">
        <v>194982</v>
      </c>
      <c r="R39" s="60">
        <v>564985</v>
      </c>
      <c r="S39" s="60">
        <v>217979</v>
      </c>
      <c r="T39" s="60">
        <v>223802</v>
      </c>
      <c r="U39" s="60">
        <v>208342</v>
      </c>
      <c r="V39" s="60">
        <v>650123</v>
      </c>
      <c r="W39" s="60">
        <v>3208279</v>
      </c>
      <c r="X39" s="60">
        <v>6303027</v>
      </c>
      <c r="Y39" s="60">
        <v>-3094748</v>
      </c>
      <c r="Z39" s="140">
        <v>-49.1</v>
      </c>
      <c r="AA39" s="155">
        <v>6303027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80639055</v>
      </c>
      <c r="D48" s="168">
        <f>+D28+D32+D38+D42+D47</f>
        <v>0</v>
      </c>
      <c r="E48" s="169">
        <f t="shared" si="9"/>
        <v>87380987</v>
      </c>
      <c r="F48" s="73">
        <f t="shared" si="9"/>
        <v>87380987</v>
      </c>
      <c r="G48" s="73">
        <f t="shared" si="9"/>
        <v>4226207</v>
      </c>
      <c r="H48" s="73">
        <f t="shared" si="9"/>
        <v>5695737</v>
      </c>
      <c r="I48" s="73">
        <f t="shared" si="9"/>
        <v>4561608</v>
      </c>
      <c r="J48" s="73">
        <f t="shared" si="9"/>
        <v>14483552</v>
      </c>
      <c r="K48" s="73">
        <f t="shared" si="9"/>
        <v>4401671</v>
      </c>
      <c r="L48" s="73">
        <f t="shared" si="9"/>
        <v>5619584</v>
      </c>
      <c r="M48" s="73">
        <f t="shared" si="9"/>
        <v>7788584</v>
      </c>
      <c r="N48" s="73">
        <f t="shared" si="9"/>
        <v>17809839</v>
      </c>
      <c r="O48" s="73">
        <f t="shared" si="9"/>
        <v>4291528</v>
      </c>
      <c r="P48" s="73">
        <f t="shared" si="9"/>
        <v>5480612</v>
      </c>
      <c r="Q48" s="73">
        <f t="shared" si="9"/>
        <v>4521532</v>
      </c>
      <c r="R48" s="73">
        <f t="shared" si="9"/>
        <v>14293672</v>
      </c>
      <c r="S48" s="73">
        <f t="shared" si="9"/>
        <v>4747022</v>
      </c>
      <c r="T48" s="73">
        <f t="shared" si="9"/>
        <v>5152705</v>
      </c>
      <c r="U48" s="73">
        <f t="shared" si="9"/>
        <v>5837473</v>
      </c>
      <c r="V48" s="73">
        <f t="shared" si="9"/>
        <v>15737200</v>
      </c>
      <c r="W48" s="73">
        <f t="shared" si="9"/>
        <v>62324263</v>
      </c>
      <c r="X48" s="73">
        <f t="shared" si="9"/>
        <v>87380987</v>
      </c>
      <c r="Y48" s="73">
        <f t="shared" si="9"/>
        <v>-25056724</v>
      </c>
      <c r="Z48" s="170">
        <f>+IF(X48&lt;&gt;0,+(Y48/X48)*100,0)</f>
        <v>-28.675258612036508</v>
      </c>
      <c r="AA48" s="168">
        <f>+AA28+AA32+AA38+AA42+AA47</f>
        <v>87380987</v>
      </c>
    </row>
    <row r="49" spans="1:27" ht="13.5">
      <c r="A49" s="148" t="s">
        <v>49</v>
      </c>
      <c r="B49" s="149"/>
      <c r="C49" s="171">
        <f aca="true" t="shared" si="10" ref="C49:Y49">+C25-C48</f>
        <v>21269845</v>
      </c>
      <c r="D49" s="171">
        <f>+D25-D48</f>
        <v>0</v>
      </c>
      <c r="E49" s="172">
        <f t="shared" si="10"/>
        <v>49731168</v>
      </c>
      <c r="F49" s="173">
        <f t="shared" si="10"/>
        <v>49731168</v>
      </c>
      <c r="G49" s="173">
        <f t="shared" si="10"/>
        <v>22736446</v>
      </c>
      <c r="H49" s="173">
        <f t="shared" si="10"/>
        <v>-1905226</v>
      </c>
      <c r="I49" s="173">
        <f t="shared" si="10"/>
        <v>809329</v>
      </c>
      <c r="J49" s="173">
        <f t="shared" si="10"/>
        <v>21640549</v>
      </c>
      <c r="K49" s="173">
        <f t="shared" si="10"/>
        <v>-1153920</v>
      </c>
      <c r="L49" s="173">
        <f t="shared" si="10"/>
        <v>14054120</v>
      </c>
      <c r="M49" s="173">
        <f t="shared" si="10"/>
        <v>-4482848</v>
      </c>
      <c r="N49" s="173">
        <f t="shared" si="10"/>
        <v>8417352</v>
      </c>
      <c r="O49" s="173">
        <f t="shared" si="10"/>
        <v>-473315</v>
      </c>
      <c r="P49" s="173">
        <f t="shared" si="10"/>
        <v>-69338</v>
      </c>
      <c r="Q49" s="173">
        <f t="shared" si="10"/>
        <v>15331986</v>
      </c>
      <c r="R49" s="173">
        <f t="shared" si="10"/>
        <v>14789333</v>
      </c>
      <c r="S49" s="173">
        <f t="shared" si="10"/>
        <v>3305542</v>
      </c>
      <c r="T49" s="173">
        <f t="shared" si="10"/>
        <v>-1106006</v>
      </c>
      <c r="U49" s="173">
        <f t="shared" si="10"/>
        <v>2396852</v>
      </c>
      <c r="V49" s="173">
        <f t="shared" si="10"/>
        <v>4596388</v>
      </c>
      <c r="W49" s="173">
        <f t="shared" si="10"/>
        <v>49443622</v>
      </c>
      <c r="X49" s="173">
        <f>IF(F25=F48,0,X25-X48)</f>
        <v>49731168</v>
      </c>
      <c r="Y49" s="173">
        <f t="shared" si="10"/>
        <v>-287546</v>
      </c>
      <c r="Z49" s="174">
        <f>+IF(X49&lt;&gt;0,+(Y49/X49)*100,0)</f>
        <v>-0.5782007774279502</v>
      </c>
      <c r="AA49" s="171">
        <f>+AA25-AA48</f>
        <v>49731168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10341899</v>
      </c>
      <c r="D5" s="155"/>
      <c r="E5" s="156">
        <v>12000000</v>
      </c>
      <c r="F5" s="60">
        <v>12000000</v>
      </c>
      <c r="G5" s="60">
        <v>853314</v>
      </c>
      <c r="H5" s="60">
        <v>910287</v>
      </c>
      <c r="I5" s="60">
        <v>957574</v>
      </c>
      <c r="J5" s="60">
        <v>2721175</v>
      </c>
      <c r="K5" s="60">
        <v>961610</v>
      </c>
      <c r="L5" s="60">
        <v>945817</v>
      </c>
      <c r="M5" s="60">
        <v>942868</v>
      </c>
      <c r="N5" s="60">
        <v>2850295</v>
      </c>
      <c r="O5" s="60">
        <v>948836</v>
      </c>
      <c r="P5" s="60">
        <v>960831</v>
      </c>
      <c r="Q5" s="60">
        <v>994318</v>
      </c>
      <c r="R5" s="60">
        <v>2903985</v>
      </c>
      <c r="S5" s="60">
        <v>994358</v>
      </c>
      <c r="T5" s="60">
        <v>894738</v>
      </c>
      <c r="U5" s="60">
        <v>897465</v>
      </c>
      <c r="V5" s="60">
        <v>2786561</v>
      </c>
      <c r="W5" s="60">
        <v>11262016</v>
      </c>
      <c r="X5" s="60">
        <v>12000000</v>
      </c>
      <c r="Y5" s="60">
        <v>-737984</v>
      </c>
      <c r="Z5" s="140">
        <v>-6.15</v>
      </c>
      <c r="AA5" s="155">
        <v>12000000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2260834</v>
      </c>
      <c r="D11" s="155"/>
      <c r="E11" s="156">
        <v>2207723</v>
      </c>
      <c r="F11" s="60">
        <v>2207723</v>
      </c>
      <c r="G11" s="60">
        <v>209872</v>
      </c>
      <c r="H11" s="60">
        <v>211755</v>
      </c>
      <c r="I11" s="60">
        <v>209491</v>
      </c>
      <c r="J11" s="60">
        <v>631118</v>
      </c>
      <c r="K11" s="60">
        <v>210994</v>
      </c>
      <c r="L11" s="60">
        <v>214275</v>
      </c>
      <c r="M11" s="60">
        <v>215560</v>
      </c>
      <c r="N11" s="60">
        <v>640829</v>
      </c>
      <c r="O11" s="60">
        <v>219868</v>
      </c>
      <c r="P11" s="60">
        <v>220320</v>
      </c>
      <c r="Q11" s="60">
        <v>219374</v>
      </c>
      <c r="R11" s="60">
        <v>659562</v>
      </c>
      <c r="S11" s="60">
        <v>214851</v>
      </c>
      <c r="T11" s="60">
        <v>216660</v>
      </c>
      <c r="U11" s="60">
        <v>202224</v>
      </c>
      <c r="V11" s="60">
        <v>633735</v>
      </c>
      <c r="W11" s="60">
        <v>2565244</v>
      </c>
      <c r="X11" s="60">
        <v>2207723</v>
      </c>
      <c r="Y11" s="60">
        <v>357521</v>
      </c>
      <c r="Z11" s="140">
        <v>16.19</v>
      </c>
      <c r="AA11" s="155">
        <v>2207723</v>
      </c>
    </row>
    <row r="12" spans="1:27" ht="13.5">
      <c r="A12" s="183" t="s">
        <v>108</v>
      </c>
      <c r="B12" s="185"/>
      <c r="C12" s="155">
        <v>319516</v>
      </c>
      <c r="D12" s="155"/>
      <c r="E12" s="156">
        <v>310120</v>
      </c>
      <c r="F12" s="60">
        <v>310120</v>
      </c>
      <c r="G12" s="60">
        <v>19515</v>
      </c>
      <c r="H12" s="60">
        <v>19493</v>
      </c>
      <c r="I12" s="60">
        <v>19727</v>
      </c>
      <c r="J12" s="60">
        <v>58735</v>
      </c>
      <c r="K12" s="60">
        <v>19727</v>
      </c>
      <c r="L12" s="60">
        <v>19727</v>
      </c>
      <c r="M12" s="60">
        <v>19812</v>
      </c>
      <c r="N12" s="60">
        <v>59266</v>
      </c>
      <c r="O12" s="60">
        <v>19727</v>
      </c>
      <c r="P12" s="60">
        <v>19727</v>
      </c>
      <c r="Q12" s="60">
        <v>16702</v>
      </c>
      <c r="R12" s="60">
        <v>56156</v>
      </c>
      <c r="S12" s="60">
        <v>16702</v>
      </c>
      <c r="T12" s="60">
        <v>19911</v>
      </c>
      <c r="U12" s="60">
        <v>20329</v>
      </c>
      <c r="V12" s="60">
        <v>56942</v>
      </c>
      <c r="W12" s="60">
        <v>231099</v>
      </c>
      <c r="X12" s="60">
        <v>310120</v>
      </c>
      <c r="Y12" s="60">
        <v>-79021</v>
      </c>
      <c r="Z12" s="140">
        <v>-25.48</v>
      </c>
      <c r="AA12" s="155">
        <v>310120</v>
      </c>
    </row>
    <row r="13" spans="1:27" ht="13.5">
      <c r="A13" s="181" t="s">
        <v>109</v>
      </c>
      <c r="B13" s="185"/>
      <c r="C13" s="155">
        <v>753020</v>
      </c>
      <c r="D13" s="155"/>
      <c r="E13" s="156">
        <v>750000</v>
      </c>
      <c r="F13" s="60">
        <v>750000</v>
      </c>
      <c r="G13" s="60">
        <v>0</v>
      </c>
      <c r="H13" s="60">
        <v>126760</v>
      </c>
      <c r="I13" s="60">
        <v>58936</v>
      </c>
      <c r="J13" s="60">
        <v>185696</v>
      </c>
      <c r="K13" s="60">
        <v>60723</v>
      </c>
      <c r="L13" s="60">
        <v>0</v>
      </c>
      <c r="M13" s="60">
        <v>120946</v>
      </c>
      <c r="N13" s="60">
        <v>181669</v>
      </c>
      <c r="O13" s="60">
        <v>0</v>
      </c>
      <c r="P13" s="60">
        <v>121309</v>
      </c>
      <c r="Q13" s="60">
        <v>0</v>
      </c>
      <c r="R13" s="60">
        <v>121309</v>
      </c>
      <c r="S13" s="60">
        <v>148362</v>
      </c>
      <c r="T13" s="60">
        <v>20495</v>
      </c>
      <c r="U13" s="60">
        <v>0</v>
      </c>
      <c r="V13" s="60">
        <v>168857</v>
      </c>
      <c r="W13" s="60">
        <v>657531</v>
      </c>
      <c r="X13" s="60">
        <v>750000</v>
      </c>
      <c r="Y13" s="60">
        <v>-92469</v>
      </c>
      <c r="Z13" s="140">
        <v>-12.33</v>
      </c>
      <c r="AA13" s="155">
        <v>750000</v>
      </c>
    </row>
    <row r="14" spans="1:27" ht="13.5">
      <c r="A14" s="181" t="s">
        <v>110</v>
      </c>
      <c r="B14" s="185"/>
      <c r="C14" s="155">
        <v>216573</v>
      </c>
      <c r="D14" s="155"/>
      <c r="E14" s="156">
        <v>107400</v>
      </c>
      <c r="F14" s="60">
        <v>107400</v>
      </c>
      <c r="G14" s="60">
        <v>0</v>
      </c>
      <c r="H14" s="60">
        <v>0</v>
      </c>
      <c r="I14" s="60">
        <v>4943</v>
      </c>
      <c r="J14" s="60">
        <v>4943</v>
      </c>
      <c r="K14" s="60">
        <v>8622</v>
      </c>
      <c r="L14" s="60">
        <v>12120</v>
      </c>
      <c r="M14" s="60">
        <v>15357</v>
      </c>
      <c r="N14" s="60">
        <v>36099</v>
      </c>
      <c r="O14" s="60">
        <v>18517</v>
      </c>
      <c r="P14" s="60">
        <v>21612</v>
      </c>
      <c r="Q14" s="60">
        <v>25636</v>
      </c>
      <c r="R14" s="60">
        <v>65765</v>
      </c>
      <c r="S14" s="60">
        <v>29385</v>
      </c>
      <c r="T14" s="60">
        <v>30690</v>
      </c>
      <c r="U14" s="60">
        <v>32187</v>
      </c>
      <c r="V14" s="60">
        <v>92262</v>
      </c>
      <c r="W14" s="60">
        <v>199069</v>
      </c>
      <c r="X14" s="60">
        <v>107400</v>
      </c>
      <c r="Y14" s="60">
        <v>91669</v>
      </c>
      <c r="Z14" s="140">
        <v>85.35</v>
      </c>
      <c r="AA14" s="155">
        <v>107400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143260</v>
      </c>
      <c r="D16" s="155"/>
      <c r="E16" s="156">
        <v>139445</v>
      </c>
      <c r="F16" s="60">
        <v>139445</v>
      </c>
      <c r="G16" s="60">
        <v>13150</v>
      </c>
      <c r="H16" s="60">
        <v>8070</v>
      </c>
      <c r="I16" s="60">
        <v>7714</v>
      </c>
      <c r="J16" s="60">
        <v>28934</v>
      </c>
      <c r="K16" s="60">
        <v>13300</v>
      </c>
      <c r="L16" s="60">
        <v>7050</v>
      </c>
      <c r="M16" s="60">
        <v>9750</v>
      </c>
      <c r="N16" s="60">
        <v>30100</v>
      </c>
      <c r="O16" s="60">
        <v>33215</v>
      </c>
      <c r="P16" s="60">
        <v>20400</v>
      </c>
      <c r="Q16" s="60">
        <v>14900</v>
      </c>
      <c r="R16" s="60">
        <v>68515</v>
      </c>
      <c r="S16" s="60">
        <v>26925</v>
      </c>
      <c r="T16" s="60">
        <v>57064</v>
      </c>
      <c r="U16" s="60">
        <v>18450</v>
      </c>
      <c r="V16" s="60">
        <v>102439</v>
      </c>
      <c r="W16" s="60">
        <v>229988</v>
      </c>
      <c r="X16" s="60">
        <v>139445</v>
      </c>
      <c r="Y16" s="60">
        <v>90543</v>
      </c>
      <c r="Z16" s="140">
        <v>64.93</v>
      </c>
      <c r="AA16" s="155">
        <v>139445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3671553</v>
      </c>
      <c r="D18" s="155"/>
      <c r="E18" s="156">
        <v>6136105</v>
      </c>
      <c r="F18" s="60">
        <v>6136105</v>
      </c>
      <c r="G18" s="60">
        <v>686156</v>
      </c>
      <c r="H18" s="60">
        <v>241569</v>
      </c>
      <c r="I18" s="60">
        <v>522565</v>
      </c>
      <c r="J18" s="60">
        <v>1450290</v>
      </c>
      <c r="K18" s="60">
        <v>668372</v>
      </c>
      <c r="L18" s="60">
        <v>-30131</v>
      </c>
      <c r="M18" s="60">
        <v>0</v>
      </c>
      <c r="N18" s="60">
        <v>638241</v>
      </c>
      <c r="O18" s="60">
        <v>512059</v>
      </c>
      <c r="P18" s="60">
        <v>248898</v>
      </c>
      <c r="Q18" s="60">
        <v>260223</v>
      </c>
      <c r="R18" s="60">
        <v>1021180</v>
      </c>
      <c r="S18" s="60">
        <v>483482</v>
      </c>
      <c r="T18" s="60">
        <v>499532</v>
      </c>
      <c r="U18" s="60">
        <v>218864</v>
      </c>
      <c r="V18" s="60">
        <v>1201878</v>
      </c>
      <c r="W18" s="60">
        <v>4311589</v>
      </c>
      <c r="X18" s="60">
        <v>6136105</v>
      </c>
      <c r="Y18" s="60">
        <v>-1824516</v>
      </c>
      <c r="Z18" s="140">
        <v>-29.73</v>
      </c>
      <c r="AA18" s="155">
        <v>6136105</v>
      </c>
    </row>
    <row r="19" spans="1:27" ht="13.5">
      <c r="A19" s="181" t="s">
        <v>34</v>
      </c>
      <c r="B19" s="185"/>
      <c r="C19" s="155">
        <v>52984243</v>
      </c>
      <c r="D19" s="155"/>
      <c r="E19" s="156">
        <v>61813000</v>
      </c>
      <c r="F19" s="60">
        <v>61813000</v>
      </c>
      <c r="G19" s="60">
        <v>22437367</v>
      </c>
      <c r="H19" s="60">
        <v>102598</v>
      </c>
      <c r="I19" s="60">
        <v>206140</v>
      </c>
      <c r="J19" s="60">
        <v>22746105</v>
      </c>
      <c r="K19" s="60">
        <v>499761</v>
      </c>
      <c r="L19" s="60">
        <v>18389628</v>
      </c>
      <c r="M19" s="60">
        <v>266787</v>
      </c>
      <c r="N19" s="60">
        <v>19156176</v>
      </c>
      <c r="O19" s="60">
        <v>196074</v>
      </c>
      <c r="P19" s="60">
        <v>258961</v>
      </c>
      <c r="Q19" s="60">
        <v>13863329</v>
      </c>
      <c r="R19" s="60">
        <v>14318364</v>
      </c>
      <c r="S19" s="60">
        <v>1105109</v>
      </c>
      <c r="T19" s="60">
        <v>507644</v>
      </c>
      <c r="U19" s="60">
        <v>1974192</v>
      </c>
      <c r="V19" s="60">
        <v>3586945</v>
      </c>
      <c r="W19" s="60">
        <v>59807590</v>
      </c>
      <c r="X19" s="60">
        <v>61813000</v>
      </c>
      <c r="Y19" s="60">
        <v>-2005410</v>
      </c>
      <c r="Z19" s="140">
        <v>-3.24</v>
      </c>
      <c r="AA19" s="155">
        <v>61813000</v>
      </c>
    </row>
    <row r="20" spans="1:27" ht="13.5">
      <c r="A20" s="181" t="s">
        <v>35</v>
      </c>
      <c r="B20" s="185"/>
      <c r="C20" s="155">
        <v>623925</v>
      </c>
      <c r="D20" s="155"/>
      <c r="E20" s="156">
        <v>19899362</v>
      </c>
      <c r="F20" s="54">
        <v>19899362</v>
      </c>
      <c r="G20" s="54">
        <v>67550</v>
      </c>
      <c r="H20" s="54">
        <v>41576</v>
      </c>
      <c r="I20" s="54">
        <v>438466</v>
      </c>
      <c r="J20" s="54">
        <v>547592</v>
      </c>
      <c r="K20" s="54">
        <v>122074</v>
      </c>
      <c r="L20" s="54">
        <v>88810</v>
      </c>
      <c r="M20" s="54">
        <v>16605</v>
      </c>
      <c r="N20" s="54">
        <v>227489</v>
      </c>
      <c r="O20" s="54">
        <v>61769</v>
      </c>
      <c r="P20" s="54">
        <v>92094</v>
      </c>
      <c r="Q20" s="54">
        <v>40665</v>
      </c>
      <c r="R20" s="54">
        <v>194528</v>
      </c>
      <c r="S20" s="54">
        <v>57520</v>
      </c>
      <c r="T20" s="54">
        <v>133857</v>
      </c>
      <c r="U20" s="54">
        <v>1168773</v>
      </c>
      <c r="V20" s="54">
        <v>1360150</v>
      </c>
      <c r="W20" s="54">
        <v>2329759</v>
      </c>
      <c r="X20" s="54">
        <v>19899362</v>
      </c>
      <c r="Y20" s="54">
        <v>-17569603</v>
      </c>
      <c r="Z20" s="184">
        <v>-88.29</v>
      </c>
      <c r="AA20" s="130">
        <v>19899362</v>
      </c>
    </row>
    <row r="21" spans="1:27" ht="13.5">
      <c r="A21" s="181" t="s">
        <v>115</v>
      </c>
      <c r="B21" s="185"/>
      <c r="C21" s="155">
        <v>314407</v>
      </c>
      <c r="D21" s="155"/>
      <c r="E21" s="156">
        <v>3575000</v>
      </c>
      <c r="F21" s="60">
        <v>3575000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3575000</v>
      </c>
      <c r="Y21" s="60">
        <v>-3575000</v>
      </c>
      <c r="Z21" s="140">
        <v>-100</v>
      </c>
      <c r="AA21" s="155">
        <v>3575000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71629230</v>
      </c>
      <c r="D22" s="188">
        <f>SUM(D5:D21)</f>
        <v>0</v>
      </c>
      <c r="E22" s="189">
        <f t="shared" si="0"/>
        <v>106938155</v>
      </c>
      <c r="F22" s="190">
        <f t="shared" si="0"/>
        <v>106938155</v>
      </c>
      <c r="G22" s="190">
        <f t="shared" si="0"/>
        <v>24286924</v>
      </c>
      <c r="H22" s="190">
        <f t="shared" si="0"/>
        <v>1662108</v>
      </c>
      <c r="I22" s="190">
        <f t="shared" si="0"/>
        <v>2425556</v>
      </c>
      <c r="J22" s="190">
        <f t="shared" si="0"/>
        <v>28374588</v>
      </c>
      <c r="K22" s="190">
        <f t="shared" si="0"/>
        <v>2565183</v>
      </c>
      <c r="L22" s="190">
        <f t="shared" si="0"/>
        <v>19647296</v>
      </c>
      <c r="M22" s="190">
        <f t="shared" si="0"/>
        <v>1607685</v>
      </c>
      <c r="N22" s="190">
        <f t="shared" si="0"/>
        <v>23820164</v>
      </c>
      <c r="O22" s="190">
        <f t="shared" si="0"/>
        <v>2010065</v>
      </c>
      <c r="P22" s="190">
        <f t="shared" si="0"/>
        <v>1964152</v>
      </c>
      <c r="Q22" s="190">
        <f t="shared" si="0"/>
        <v>15435147</v>
      </c>
      <c r="R22" s="190">
        <f t="shared" si="0"/>
        <v>19409364</v>
      </c>
      <c r="S22" s="190">
        <f t="shared" si="0"/>
        <v>3076694</v>
      </c>
      <c r="T22" s="190">
        <f t="shared" si="0"/>
        <v>2380591</v>
      </c>
      <c r="U22" s="190">
        <f t="shared" si="0"/>
        <v>4532484</v>
      </c>
      <c r="V22" s="190">
        <f t="shared" si="0"/>
        <v>9989769</v>
      </c>
      <c r="W22" s="190">
        <f t="shared" si="0"/>
        <v>81593885</v>
      </c>
      <c r="X22" s="190">
        <f t="shared" si="0"/>
        <v>106938155</v>
      </c>
      <c r="Y22" s="190">
        <f t="shared" si="0"/>
        <v>-25344270</v>
      </c>
      <c r="Z22" s="191">
        <f>+IF(X22&lt;&gt;0,+(Y22/X22)*100,0)</f>
        <v>-23.699931984051904</v>
      </c>
      <c r="AA22" s="188">
        <f>SUM(AA5:AA21)</f>
        <v>106938155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28016594</v>
      </c>
      <c r="D25" s="155"/>
      <c r="E25" s="156">
        <v>39515451</v>
      </c>
      <c r="F25" s="60">
        <v>39515451</v>
      </c>
      <c r="G25" s="60">
        <v>2473372</v>
      </c>
      <c r="H25" s="60">
        <v>2486289</v>
      </c>
      <c r="I25" s="60">
        <v>2645680</v>
      </c>
      <c r="J25" s="60">
        <v>7605341</v>
      </c>
      <c r="K25" s="60">
        <v>2306099</v>
      </c>
      <c r="L25" s="60">
        <v>2587017</v>
      </c>
      <c r="M25" s="60">
        <v>3085836</v>
      </c>
      <c r="N25" s="60">
        <v>7978952</v>
      </c>
      <c r="O25" s="60">
        <v>2247997</v>
      </c>
      <c r="P25" s="60">
        <v>2778893</v>
      </c>
      <c r="Q25" s="60">
        <v>2356635</v>
      </c>
      <c r="R25" s="60">
        <v>7383525</v>
      </c>
      <c r="S25" s="60">
        <v>2273792</v>
      </c>
      <c r="T25" s="60">
        <v>2356817</v>
      </c>
      <c r="U25" s="60">
        <v>2376805</v>
      </c>
      <c r="V25" s="60">
        <v>7007414</v>
      </c>
      <c r="W25" s="60">
        <v>29975232</v>
      </c>
      <c r="X25" s="60">
        <v>39515451</v>
      </c>
      <c r="Y25" s="60">
        <v>-9540219</v>
      </c>
      <c r="Z25" s="140">
        <v>-24.14</v>
      </c>
      <c r="AA25" s="155">
        <v>39515451</v>
      </c>
    </row>
    <row r="26" spans="1:27" ht="13.5">
      <c r="A26" s="183" t="s">
        <v>38</v>
      </c>
      <c r="B26" s="182"/>
      <c r="C26" s="155">
        <v>6846399</v>
      </c>
      <c r="D26" s="155"/>
      <c r="E26" s="156">
        <v>7381665</v>
      </c>
      <c r="F26" s="60">
        <v>7381665</v>
      </c>
      <c r="G26" s="60">
        <v>588755</v>
      </c>
      <c r="H26" s="60">
        <v>588172</v>
      </c>
      <c r="I26" s="60">
        <v>573999</v>
      </c>
      <c r="J26" s="60">
        <v>1750926</v>
      </c>
      <c r="K26" s="60">
        <v>602163</v>
      </c>
      <c r="L26" s="60">
        <v>587738</v>
      </c>
      <c r="M26" s="60">
        <v>549483</v>
      </c>
      <c r="N26" s="60">
        <v>1739384</v>
      </c>
      <c r="O26" s="60">
        <v>809053</v>
      </c>
      <c r="P26" s="60">
        <v>612646</v>
      </c>
      <c r="Q26" s="60">
        <v>623096</v>
      </c>
      <c r="R26" s="60">
        <v>2044795</v>
      </c>
      <c r="S26" s="60">
        <v>636704</v>
      </c>
      <c r="T26" s="60">
        <v>623096</v>
      </c>
      <c r="U26" s="60">
        <v>623799</v>
      </c>
      <c r="V26" s="60">
        <v>1883599</v>
      </c>
      <c r="W26" s="60">
        <v>7418704</v>
      </c>
      <c r="X26" s="60">
        <v>7381665</v>
      </c>
      <c r="Y26" s="60">
        <v>37039</v>
      </c>
      <c r="Z26" s="140">
        <v>0.5</v>
      </c>
      <c r="AA26" s="155">
        <v>7381665</v>
      </c>
    </row>
    <row r="27" spans="1:27" ht="13.5">
      <c r="A27" s="183" t="s">
        <v>118</v>
      </c>
      <c r="B27" s="182"/>
      <c r="C27" s="155">
        <v>3588743</v>
      </c>
      <c r="D27" s="155"/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3500000</v>
      </c>
      <c r="Y27" s="60">
        <v>-3500000</v>
      </c>
      <c r="Z27" s="140">
        <v>-100</v>
      </c>
      <c r="AA27" s="155">
        <v>3500000</v>
      </c>
    </row>
    <row r="28" spans="1:27" ht="13.5">
      <c r="A28" s="183" t="s">
        <v>39</v>
      </c>
      <c r="B28" s="182"/>
      <c r="C28" s="155">
        <v>8240554</v>
      </c>
      <c r="D28" s="155"/>
      <c r="E28" s="156">
        <v>5500000</v>
      </c>
      <c r="F28" s="60">
        <v>5500000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5500000</v>
      </c>
      <c r="Y28" s="60">
        <v>-5500000</v>
      </c>
      <c r="Z28" s="140">
        <v>-100</v>
      </c>
      <c r="AA28" s="155">
        <v>5500000</v>
      </c>
    </row>
    <row r="29" spans="1:27" ht="13.5">
      <c r="A29" s="183" t="s">
        <v>40</v>
      </c>
      <c r="B29" s="182"/>
      <c r="C29" s="155">
        <v>41229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12875</v>
      </c>
      <c r="N29" s="60">
        <v>12875</v>
      </c>
      <c r="O29" s="60">
        <v>0</v>
      </c>
      <c r="P29" s="60">
        <v>10416</v>
      </c>
      <c r="Q29" s="60">
        <v>12233</v>
      </c>
      <c r="R29" s="60">
        <v>22649</v>
      </c>
      <c r="S29" s="60">
        <v>0</v>
      </c>
      <c r="T29" s="60">
        <v>0</v>
      </c>
      <c r="U29" s="60">
        <v>0</v>
      </c>
      <c r="V29" s="60">
        <v>0</v>
      </c>
      <c r="W29" s="60">
        <v>35524</v>
      </c>
      <c r="X29" s="60">
        <v>0</v>
      </c>
      <c r="Y29" s="60">
        <v>35524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/>
      <c r="E30" s="156">
        <v>600000</v>
      </c>
      <c r="F30" s="60">
        <v>600000</v>
      </c>
      <c r="G30" s="60">
        <v>38619</v>
      </c>
      <c r="H30" s="60">
        <v>40677</v>
      </c>
      <c r="I30" s="60">
        <v>50672</v>
      </c>
      <c r="J30" s="60">
        <v>129968</v>
      </c>
      <c r="K30" s="60">
        <v>54550</v>
      </c>
      <c r="L30" s="60">
        <v>0</v>
      </c>
      <c r="M30" s="60">
        <v>0</v>
      </c>
      <c r="N30" s="60">
        <v>54550</v>
      </c>
      <c r="O30" s="60">
        <v>0</v>
      </c>
      <c r="P30" s="60">
        <v>0</v>
      </c>
      <c r="Q30" s="60">
        <v>0</v>
      </c>
      <c r="R30" s="60">
        <v>0</v>
      </c>
      <c r="S30" s="60">
        <v>61180</v>
      </c>
      <c r="T30" s="60">
        <v>59530</v>
      </c>
      <c r="U30" s="60">
        <v>0</v>
      </c>
      <c r="V30" s="60">
        <v>120710</v>
      </c>
      <c r="W30" s="60">
        <v>305228</v>
      </c>
      <c r="X30" s="60">
        <v>600000</v>
      </c>
      <c r="Y30" s="60">
        <v>-294772</v>
      </c>
      <c r="Z30" s="140">
        <v>-49.13</v>
      </c>
      <c r="AA30" s="155">
        <v>600000</v>
      </c>
    </row>
    <row r="31" spans="1:27" ht="13.5">
      <c r="A31" s="183" t="s">
        <v>120</v>
      </c>
      <c r="B31" s="182"/>
      <c r="C31" s="155">
        <v>1137301</v>
      </c>
      <c r="D31" s="155"/>
      <c r="E31" s="156">
        <v>1795000</v>
      </c>
      <c r="F31" s="60">
        <v>1795000</v>
      </c>
      <c r="G31" s="60">
        <v>72607</v>
      </c>
      <c r="H31" s="60">
        <v>162651</v>
      </c>
      <c r="I31" s="60">
        <v>168283</v>
      </c>
      <c r="J31" s="60">
        <v>403541</v>
      </c>
      <c r="K31" s="60">
        <v>140010</v>
      </c>
      <c r="L31" s="60">
        <v>18212</v>
      </c>
      <c r="M31" s="60">
        <v>43641</v>
      </c>
      <c r="N31" s="60">
        <v>201863</v>
      </c>
      <c r="O31" s="60">
        <v>105749</v>
      </c>
      <c r="P31" s="60">
        <v>182923</v>
      </c>
      <c r="Q31" s="60">
        <v>32460</v>
      </c>
      <c r="R31" s="60">
        <v>321132</v>
      </c>
      <c r="S31" s="60">
        <v>60055</v>
      </c>
      <c r="T31" s="60">
        <v>59550</v>
      </c>
      <c r="U31" s="60">
        <v>64302</v>
      </c>
      <c r="V31" s="60">
        <v>183907</v>
      </c>
      <c r="W31" s="60">
        <v>1110443</v>
      </c>
      <c r="X31" s="60">
        <v>1795000</v>
      </c>
      <c r="Y31" s="60">
        <v>-684557</v>
      </c>
      <c r="Z31" s="140">
        <v>-38.14</v>
      </c>
      <c r="AA31" s="155">
        <v>1795000</v>
      </c>
    </row>
    <row r="32" spans="1:27" ht="13.5">
      <c r="A32" s="183" t="s">
        <v>121</v>
      </c>
      <c r="B32" s="182"/>
      <c r="C32" s="155">
        <v>5214941</v>
      </c>
      <c r="D32" s="155"/>
      <c r="E32" s="156">
        <v>6050000</v>
      </c>
      <c r="F32" s="60">
        <v>6050000</v>
      </c>
      <c r="G32" s="60">
        <v>276258</v>
      </c>
      <c r="H32" s="60">
        <v>474565</v>
      </c>
      <c r="I32" s="60">
        <v>440811</v>
      </c>
      <c r="J32" s="60">
        <v>1191634</v>
      </c>
      <c r="K32" s="60">
        <v>0</v>
      </c>
      <c r="L32" s="60">
        <v>463916</v>
      </c>
      <c r="M32" s="60">
        <v>1172549</v>
      </c>
      <c r="N32" s="60">
        <v>1636465</v>
      </c>
      <c r="O32" s="60">
        <v>231738</v>
      </c>
      <c r="P32" s="60">
        <v>506577</v>
      </c>
      <c r="Q32" s="60">
        <v>324367</v>
      </c>
      <c r="R32" s="60">
        <v>1062682</v>
      </c>
      <c r="S32" s="60">
        <v>623865</v>
      </c>
      <c r="T32" s="60">
        <v>472033</v>
      </c>
      <c r="U32" s="60">
        <v>37974</v>
      </c>
      <c r="V32" s="60">
        <v>1133872</v>
      </c>
      <c r="W32" s="60">
        <v>5024653</v>
      </c>
      <c r="X32" s="60">
        <v>6050000</v>
      </c>
      <c r="Y32" s="60">
        <v>-1025347</v>
      </c>
      <c r="Z32" s="140">
        <v>-16.95</v>
      </c>
      <c r="AA32" s="155">
        <v>6050000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27553294</v>
      </c>
      <c r="D34" s="155"/>
      <c r="E34" s="156">
        <v>23038871</v>
      </c>
      <c r="F34" s="60">
        <v>23038871</v>
      </c>
      <c r="G34" s="60">
        <v>776596</v>
      </c>
      <c r="H34" s="60">
        <v>1943383</v>
      </c>
      <c r="I34" s="60">
        <v>682163</v>
      </c>
      <c r="J34" s="60">
        <v>3402142</v>
      </c>
      <c r="K34" s="60">
        <v>1298849</v>
      </c>
      <c r="L34" s="60">
        <v>1962701</v>
      </c>
      <c r="M34" s="60">
        <v>2924200</v>
      </c>
      <c r="N34" s="60">
        <v>6185750</v>
      </c>
      <c r="O34" s="60">
        <v>896991</v>
      </c>
      <c r="P34" s="60">
        <v>1389157</v>
      </c>
      <c r="Q34" s="60">
        <v>1172741</v>
      </c>
      <c r="R34" s="60">
        <v>3458889</v>
      </c>
      <c r="S34" s="60">
        <v>1091426</v>
      </c>
      <c r="T34" s="60">
        <v>1581679</v>
      </c>
      <c r="U34" s="60">
        <v>2734593</v>
      </c>
      <c r="V34" s="60">
        <v>5407698</v>
      </c>
      <c r="W34" s="60">
        <v>18454479</v>
      </c>
      <c r="X34" s="60">
        <v>23038871</v>
      </c>
      <c r="Y34" s="60">
        <v>-4584392</v>
      </c>
      <c r="Z34" s="140">
        <v>-19.9</v>
      </c>
      <c r="AA34" s="155">
        <v>23038871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80639055</v>
      </c>
      <c r="D36" s="188">
        <f>SUM(D25:D35)</f>
        <v>0</v>
      </c>
      <c r="E36" s="189">
        <f t="shared" si="1"/>
        <v>87380987</v>
      </c>
      <c r="F36" s="190">
        <f t="shared" si="1"/>
        <v>87380987</v>
      </c>
      <c r="G36" s="190">
        <f t="shared" si="1"/>
        <v>4226207</v>
      </c>
      <c r="H36" s="190">
        <f t="shared" si="1"/>
        <v>5695737</v>
      </c>
      <c r="I36" s="190">
        <f t="shared" si="1"/>
        <v>4561608</v>
      </c>
      <c r="J36" s="190">
        <f t="shared" si="1"/>
        <v>14483552</v>
      </c>
      <c r="K36" s="190">
        <f t="shared" si="1"/>
        <v>4401671</v>
      </c>
      <c r="L36" s="190">
        <f t="shared" si="1"/>
        <v>5619584</v>
      </c>
      <c r="M36" s="190">
        <f t="shared" si="1"/>
        <v>7788584</v>
      </c>
      <c r="N36" s="190">
        <f t="shared" si="1"/>
        <v>17809839</v>
      </c>
      <c r="O36" s="190">
        <f t="shared" si="1"/>
        <v>4291528</v>
      </c>
      <c r="P36" s="190">
        <f t="shared" si="1"/>
        <v>5480612</v>
      </c>
      <c r="Q36" s="190">
        <f t="shared" si="1"/>
        <v>4521532</v>
      </c>
      <c r="R36" s="190">
        <f t="shared" si="1"/>
        <v>14293672</v>
      </c>
      <c r="S36" s="190">
        <f t="shared" si="1"/>
        <v>4747022</v>
      </c>
      <c r="T36" s="190">
        <f t="shared" si="1"/>
        <v>5152705</v>
      </c>
      <c r="U36" s="190">
        <f t="shared" si="1"/>
        <v>5837473</v>
      </c>
      <c r="V36" s="190">
        <f t="shared" si="1"/>
        <v>15737200</v>
      </c>
      <c r="W36" s="190">
        <f t="shared" si="1"/>
        <v>62324263</v>
      </c>
      <c r="X36" s="190">
        <f t="shared" si="1"/>
        <v>87380987</v>
      </c>
      <c r="Y36" s="190">
        <f t="shared" si="1"/>
        <v>-25056724</v>
      </c>
      <c r="Z36" s="191">
        <f>+IF(X36&lt;&gt;0,+(Y36/X36)*100,0)</f>
        <v>-28.675258612036508</v>
      </c>
      <c r="AA36" s="188">
        <f>SUM(AA25:AA35)</f>
        <v>87380987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-9009825</v>
      </c>
      <c r="D38" s="199">
        <f>+D22-D36</f>
        <v>0</v>
      </c>
      <c r="E38" s="200">
        <f t="shared" si="2"/>
        <v>19557168</v>
      </c>
      <c r="F38" s="106">
        <f t="shared" si="2"/>
        <v>19557168</v>
      </c>
      <c r="G38" s="106">
        <f t="shared" si="2"/>
        <v>20060717</v>
      </c>
      <c r="H38" s="106">
        <f t="shared" si="2"/>
        <v>-4033629</v>
      </c>
      <c r="I38" s="106">
        <f t="shared" si="2"/>
        <v>-2136052</v>
      </c>
      <c r="J38" s="106">
        <f t="shared" si="2"/>
        <v>13891036</v>
      </c>
      <c r="K38" s="106">
        <f t="shared" si="2"/>
        <v>-1836488</v>
      </c>
      <c r="L38" s="106">
        <f t="shared" si="2"/>
        <v>14027712</v>
      </c>
      <c r="M38" s="106">
        <f t="shared" si="2"/>
        <v>-6180899</v>
      </c>
      <c r="N38" s="106">
        <f t="shared" si="2"/>
        <v>6010325</v>
      </c>
      <c r="O38" s="106">
        <f t="shared" si="2"/>
        <v>-2281463</v>
      </c>
      <c r="P38" s="106">
        <f t="shared" si="2"/>
        <v>-3516460</v>
      </c>
      <c r="Q38" s="106">
        <f t="shared" si="2"/>
        <v>10913615</v>
      </c>
      <c r="R38" s="106">
        <f t="shared" si="2"/>
        <v>5115692</v>
      </c>
      <c r="S38" s="106">
        <f t="shared" si="2"/>
        <v>-1670328</v>
      </c>
      <c r="T38" s="106">
        <f t="shared" si="2"/>
        <v>-2772114</v>
      </c>
      <c r="U38" s="106">
        <f t="shared" si="2"/>
        <v>-1304989</v>
      </c>
      <c r="V38" s="106">
        <f t="shared" si="2"/>
        <v>-5747431</v>
      </c>
      <c r="W38" s="106">
        <f t="shared" si="2"/>
        <v>19269622</v>
      </c>
      <c r="X38" s="106">
        <f>IF(F22=F36,0,X22-X36)</f>
        <v>19557168</v>
      </c>
      <c r="Y38" s="106">
        <f t="shared" si="2"/>
        <v>-287546</v>
      </c>
      <c r="Z38" s="201">
        <f>+IF(X38&lt;&gt;0,+(Y38/X38)*100,0)</f>
        <v>-1.4702844501821533</v>
      </c>
      <c r="AA38" s="199">
        <f>+AA22-AA36</f>
        <v>19557168</v>
      </c>
    </row>
    <row r="39" spans="1:27" ht="13.5">
      <c r="A39" s="181" t="s">
        <v>46</v>
      </c>
      <c r="B39" s="185"/>
      <c r="C39" s="155">
        <v>30279670</v>
      </c>
      <c r="D39" s="155"/>
      <c r="E39" s="156">
        <v>30174000</v>
      </c>
      <c r="F39" s="60">
        <v>30174000</v>
      </c>
      <c r="G39" s="60">
        <v>2675729</v>
      </c>
      <c r="H39" s="60">
        <v>2128403</v>
      </c>
      <c r="I39" s="60">
        <v>2945381</v>
      </c>
      <c r="J39" s="60">
        <v>7749513</v>
      </c>
      <c r="K39" s="60">
        <v>682568</v>
      </c>
      <c r="L39" s="60">
        <v>26408</v>
      </c>
      <c r="M39" s="60">
        <v>1698051</v>
      </c>
      <c r="N39" s="60">
        <v>2407027</v>
      </c>
      <c r="O39" s="60">
        <v>1808148</v>
      </c>
      <c r="P39" s="60">
        <v>3447122</v>
      </c>
      <c r="Q39" s="60">
        <v>4418371</v>
      </c>
      <c r="R39" s="60">
        <v>9673641</v>
      </c>
      <c r="S39" s="60">
        <v>4975870</v>
      </c>
      <c r="T39" s="60">
        <v>1666108</v>
      </c>
      <c r="U39" s="60">
        <v>3701841</v>
      </c>
      <c r="V39" s="60">
        <v>10343819</v>
      </c>
      <c r="W39" s="60">
        <v>30174000</v>
      </c>
      <c r="X39" s="60">
        <v>30174000</v>
      </c>
      <c r="Y39" s="60">
        <v>0</v>
      </c>
      <c r="Z39" s="140">
        <v>0</v>
      </c>
      <c r="AA39" s="155">
        <v>30174000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21269845</v>
      </c>
      <c r="D42" s="206">
        <f>SUM(D38:D41)</f>
        <v>0</v>
      </c>
      <c r="E42" s="207">
        <f t="shared" si="3"/>
        <v>49731168</v>
      </c>
      <c r="F42" s="88">
        <f t="shared" si="3"/>
        <v>49731168</v>
      </c>
      <c r="G42" s="88">
        <f t="shared" si="3"/>
        <v>22736446</v>
      </c>
      <c r="H42" s="88">
        <f t="shared" si="3"/>
        <v>-1905226</v>
      </c>
      <c r="I42" s="88">
        <f t="shared" si="3"/>
        <v>809329</v>
      </c>
      <c r="J42" s="88">
        <f t="shared" si="3"/>
        <v>21640549</v>
      </c>
      <c r="K42" s="88">
        <f t="shared" si="3"/>
        <v>-1153920</v>
      </c>
      <c r="L42" s="88">
        <f t="shared" si="3"/>
        <v>14054120</v>
      </c>
      <c r="M42" s="88">
        <f t="shared" si="3"/>
        <v>-4482848</v>
      </c>
      <c r="N42" s="88">
        <f t="shared" si="3"/>
        <v>8417352</v>
      </c>
      <c r="O42" s="88">
        <f t="shared" si="3"/>
        <v>-473315</v>
      </c>
      <c r="P42" s="88">
        <f t="shared" si="3"/>
        <v>-69338</v>
      </c>
      <c r="Q42" s="88">
        <f t="shared" si="3"/>
        <v>15331986</v>
      </c>
      <c r="R42" s="88">
        <f t="shared" si="3"/>
        <v>14789333</v>
      </c>
      <c r="S42" s="88">
        <f t="shared" si="3"/>
        <v>3305542</v>
      </c>
      <c r="T42" s="88">
        <f t="shared" si="3"/>
        <v>-1106006</v>
      </c>
      <c r="U42" s="88">
        <f t="shared" si="3"/>
        <v>2396852</v>
      </c>
      <c r="V42" s="88">
        <f t="shared" si="3"/>
        <v>4596388</v>
      </c>
      <c r="W42" s="88">
        <f t="shared" si="3"/>
        <v>49443622</v>
      </c>
      <c r="X42" s="88">
        <f t="shared" si="3"/>
        <v>49731168</v>
      </c>
      <c r="Y42" s="88">
        <f t="shared" si="3"/>
        <v>-287546</v>
      </c>
      <c r="Z42" s="208">
        <f>+IF(X42&lt;&gt;0,+(Y42/X42)*100,0)</f>
        <v>-0.5782007774279502</v>
      </c>
      <c r="AA42" s="206">
        <f>SUM(AA38:AA41)</f>
        <v>49731168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21269845</v>
      </c>
      <c r="D44" s="210">
        <f>+D42-D43</f>
        <v>0</v>
      </c>
      <c r="E44" s="211">
        <f t="shared" si="4"/>
        <v>49731168</v>
      </c>
      <c r="F44" s="77">
        <f t="shared" si="4"/>
        <v>49731168</v>
      </c>
      <c r="G44" s="77">
        <f t="shared" si="4"/>
        <v>22736446</v>
      </c>
      <c r="H44" s="77">
        <f t="shared" si="4"/>
        <v>-1905226</v>
      </c>
      <c r="I44" s="77">
        <f t="shared" si="4"/>
        <v>809329</v>
      </c>
      <c r="J44" s="77">
        <f t="shared" si="4"/>
        <v>21640549</v>
      </c>
      <c r="K44" s="77">
        <f t="shared" si="4"/>
        <v>-1153920</v>
      </c>
      <c r="L44" s="77">
        <f t="shared" si="4"/>
        <v>14054120</v>
      </c>
      <c r="M44" s="77">
        <f t="shared" si="4"/>
        <v>-4482848</v>
      </c>
      <c r="N44" s="77">
        <f t="shared" si="4"/>
        <v>8417352</v>
      </c>
      <c r="O44" s="77">
        <f t="shared" si="4"/>
        <v>-473315</v>
      </c>
      <c r="P44" s="77">
        <f t="shared" si="4"/>
        <v>-69338</v>
      </c>
      <c r="Q44" s="77">
        <f t="shared" si="4"/>
        <v>15331986</v>
      </c>
      <c r="R44" s="77">
        <f t="shared" si="4"/>
        <v>14789333</v>
      </c>
      <c r="S44" s="77">
        <f t="shared" si="4"/>
        <v>3305542</v>
      </c>
      <c r="T44" s="77">
        <f t="shared" si="4"/>
        <v>-1106006</v>
      </c>
      <c r="U44" s="77">
        <f t="shared" si="4"/>
        <v>2396852</v>
      </c>
      <c r="V44" s="77">
        <f t="shared" si="4"/>
        <v>4596388</v>
      </c>
      <c r="W44" s="77">
        <f t="shared" si="4"/>
        <v>49443622</v>
      </c>
      <c r="X44" s="77">
        <f t="shared" si="4"/>
        <v>49731168</v>
      </c>
      <c r="Y44" s="77">
        <f t="shared" si="4"/>
        <v>-287546</v>
      </c>
      <c r="Z44" s="212">
        <f>+IF(X44&lt;&gt;0,+(Y44/X44)*100,0)</f>
        <v>-0.5782007774279502</v>
      </c>
      <c r="AA44" s="210">
        <f>+AA42-AA43</f>
        <v>49731168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21269845</v>
      </c>
      <c r="D46" s="206">
        <f>SUM(D44:D45)</f>
        <v>0</v>
      </c>
      <c r="E46" s="207">
        <f t="shared" si="5"/>
        <v>49731168</v>
      </c>
      <c r="F46" s="88">
        <f t="shared" si="5"/>
        <v>49731168</v>
      </c>
      <c r="G46" s="88">
        <f t="shared" si="5"/>
        <v>22736446</v>
      </c>
      <c r="H46" s="88">
        <f t="shared" si="5"/>
        <v>-1905226</v>
      </c>
      <c r="I46" s="88">
        <f t="shared" si="5"/>
        <v>809329</v>
      </c>
      <c r="J46" s="88">
        <f t="shared" si="5"/>
        <v>21640549</v>
      </c>
      <c r="K46" s="88">
        <f t="shared" si="5"/>
        <v>-1153920</v>
      </c>
      <c r="L46" s="88">
        <f t="shared" si="5"/>
        <v>14054120</v>
      </c>
      <c r="M46" s="88">
        <f t="shared" si="5"/>
        <v>-4482848</v>
      </c>
      <c r="N46" s="88">
        <f t="shared" si="5"/>
        <v>8417352</v>
      </c>
      <c r="O46" s="88">
        <f t="shared" si="5"/>
        <v>-473315</v>
      </c>
      <c r="P46" s="88">
        <f t="shared" si="5"/>
        <v>-69338</v>
      </c>
      <c r="Q46" s="88">
        <f t="shared" si="5"/>
        <v>15331986</v>
      </c>
      <c r="R46" s="88">
        <f t="shared" si="5"/>
        <v>14789333</v>
      </c>
      <c r="S46" s="88">
        <f t="shared" si="5"/>
        <v>3305542</v>
      </c>
      <c r="T46" s="88">
        <f t="shared" si="5"/>
        <v>-1106006</v>
      </c>
      <c r="U46" s="88">
        <f t="shared" si="5"/>
        <v>2396852</v>
      </c>
      <c r="V46" s="88">
        <f t="shared" si="5"/>
        <v>4596388</v>
      </c>
      <c r="W46" s="88">
        <f t="shared" si="5"/>
        <v>49443622</v>
      </c>
      <c r="X46" s="88">
        <f t="shared" si="5"/>
        <v>49731168</v>
      </c>
      <c r="Y46" s="88">
        <f t="shared" si="5"/>
        <v>-287546</v>
      </c>
      <c r="Z46" s="208">
        <f>+IF(X46&lt;&gt;0,+(Y46/X46)*100,0)</f>
        <v>-0.5782007774279502</v>
      </c>
      <c r="AA46" s="206">
        <f>SUM(AA44:AA45)</f>
        <v>49731168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21269845</v>
      </c>
      <c r="D48" s="217">
        <f>SUM(D46:D47)</f>
        <v>0</v>
      </c>
      <c r="E48" s="218">
        <f t="shared" si="6"/>
        <v>49731168</v>
      </c>
      <c r="F48" s="219">
        <f t="shared" si="6"/>
        <v>49731168</v>
      </c>
      <c r="G48" s="219">
        <f t="shared" si="6"/>
        <v>22736446</v>
      </c>
      <c r="H48" s="220">
        <f t="shared" si="6"/>
        <v>-1905226</v>
      </c>
      <c r="I48" s="220">
        <f t="shared" si="6"/>
        <v>809329</v>
      </c>
      <c r="J48" s="220">
        <f t="shared" si="6"/>
        <v>21640549</v>
      </c>
      <c r="K48" s="220">
        <f t="shared" si="6"/>
        <v>-1153920</v>
      </c>
      <c r="L48" s="220">
        <f t="shared" si="6"/>
        <v>14054120</v>
      </c>
      <c r="M48" s="219">
        <f t="shared" si="6"/>
        <v>-4482848</v>
      </c>
      <c r="N48" s="219">
        <f t="shared" si="6"/>
        <v>8417352</v>
      </c>
      <c r="O48" s="220">
        <f t="shared" si="6"/>
        <v>-473315</v>
      </c>
      <c r="P48" s="220">
        <f t="shared" si="6"/>
        <v>-69338</v>
      </c>
      <c r="Q48" s="220">
        <f t="shared" si="6"/>
        <v>15331986</v>
      </c>
      <c r="R48" s="220">
        <f t="shared" si="6"/>
        <v>14789333</v>
      </c>
      <c r="S48" s="220">
        <f t="shared" si="6"/>
        <v>3305542</v>
      </c>
      <c r="T48" s="219">
        <f t="shared" si="6"/>
        <v>-1106006</v>
      </c>
      <c r="U48" s="219">
        <f t="shared" si="6"/>
        <v>2396852</v>
      </c>
      <c r="V48" s="220">
        <f t="shared" si="6"/>
        <v>4596388</v>
      </c>
      <c r="W48" s="220">
        <f t="shared" si="6"/>
        <v>49443622</v>
      </c>
      <c r="X48" s="220">
        <f t="shared" si="6"/>
        <v>49731168</v>
      </c>
      <c r="Y48" s="220">
        <f t="shared" si="6"/>
        <v>-287546</v>
      </c>
      <c r="Z48" s="221">
        <f>+IF(X48&lt;&gt;0,+(Y48/X48)*100,0)</f>
        <v>-0.5782007774279502</v>
      </c>
      <c r="AA48" s="222">
        <f>SUM(AA46:AA47)</f>
        <v>49731168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1370593</v>
      </c>
      <c r="D5" s="153">
        <f>SUM(D6:D8)</f>
        <v>0</v>
      </c>
      <c r="E5" s="154">
        <f t="shared" si="0"/>
        <v>9901849</v>
      </c>
      <c r="F5" s="100">
        <f t="shared" si="0"/>
        <v>9901849</v>
      </c>
      <c r="G5" s="100">
        <f t="shared" si="0"/>
        <v>309993</v>
      </c>
      <c r="H5" s="100">
        <f t="shared" si="0"/>
        <v>30443</v>
      </c>
      <c r="I5" s="100">
        <f t="shared" si="0"/>
        <v>21712</v>
      </c>
      <c r="J5" s="100">
        <f t="shared" si="0"/>
        <v>362148</v>
      </c>
      <c r="K5" s="100">
        <f t="shared" si="0"/>
        <v>266664</v>
      </c>
      <c r="L5" s="100">
        <f t="shared" si="0"/>
        <v>25555</v>
      </c>
      <c r="M5" s="100">
        <f t="shared" si="0"/>
        <v>345101</v>
      </c>
      <c r="N5" s="100">
        <f t="shared" si="0"/>
        <v>637320</v>
      </c>
      <c r="O5" s="100">
        <f t="shared" si="0"/>
        <v>0</v>
      </c>
      <c r="P5" s="100">
        <f t="shared" si="0"/>
        <v>191368</v>
      </c>
      <c r="Q5" s="100">
        <f t="shared" si="0"/>
        <v>712162</v>
      </c>
      <c r="R5" s="100">
        <f t="shared" si="0"/>
        <v>903530</v>
      </c>
      <c r="S5" s="100">
        <f t="shared" si="0"/>
        <v>46436</v>
      </c>
      <c r="T5" s="100">
        <f t="shared" si="0"/>
        <v>410075</v>
      </c>
      <c r="U5" s="100">
        <f t="shared" si="0"/>
        <v>948101</v>
      </c>
      <c r="V5" s="100">
        <f t="shared" si="0"/>
        <v>1404612</v>
      </c>
      <c r="W5" s="100">
        <f t="shared" si="0"/>
        <v>3307610</v>
      </c>
      <c r="X5" s="100">
        <f t="shared" si="0"/>
        <v>9901849</v>
      </c>
      <c r="Y5" s="100">
        <f t="shared" si="0"/>
        <v>-6594239</v>
      </c>
      <c r="Z5" s="137">
        <f>+IF(X5&lt;&gt;0,+(Y5/X5)*100,0)</f>
        <v>-66.59603676040707</v>
      </c>
      <c r="AA5" s="153">
        <f>SUM(AA6:AA8)</f>
        <v>9901849</v>
      </c>
    </row>
    <row r="6" spans="1:27" ht="13.5">
      <c r="A6" s="138" t="s">
        <v>75</v>
      </c>
      <c r="B6" s="136"/>
      <c r="C6" s="155">
        <v>15398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1355195</v>
      </c>
      <c r="D8" s="155"/>
      <c r="E8" s="156">
        <v>9901849</v>
      </c>
      <c r="F8" s="60">
        <v>9901849</v>
      </c>
      <c r="G8" s="60">
        <v>309993</v>
      </c>
      <c r="H8" s="60">
        <v>30443</v>
      </c>
      <c r="I8" s="60">
        <v>21712</v>
      </c>
      <c r="J8" s="60">
        <v>362148</v>
      </c>
      <c r="K8" s="60">
        <v>266664</v>
      </c>
      <c r="L8" s="60">
        <v>25555</v>
      </c>
      <c r="M8" s="60">
        <v>345101</v>
      </c>
      <c r="N8" s="60">
        <v>637320</v>
      </c>
      <c r="O8" s="60"/>
      <c r="P8" s="60">
        <v>191368</v>
      </c>
      <c r="Q8" s="60">
        <v>712162</v>
      </c>
      <c r="R8" s="60">
        <v>903530</v>
      </c>
      <c r="S8" s="60">
        <v>46436</v>
      </c>
      <c r="T8" s="60">
        <v>410075</v>
      </c>
      <c r="U8" s="60">
        <v>948101</v>
      </c>
      <c r="V8" s="60">
        <v>1404612</v>
      </c>
      <c r="W8" s="60">
        <v>3307610</v>
      </c>
      <c r="X8" s="60">
        <v>9901849</v>
      </c>
      <c r="Y8" s="60">
        <v>-6594239</v>
      </c>
      <c r="Z8" s="140">
        <v>-66.6</v>
      </c>
      <c r="AA8" s="62">
        <v>9901849</v>
      </c>
    </row>
    <row r="9" spans="1:27" ht="13.5">
      <c r="A9" s="135" t="s">
        <v>78</v>
      </c>
      <c r="B9" s="136"/>
      <c r="C9" s="153">
        <f aca="true" t="shared" si="1" ref="C9:Y9">SUM(C10:C14)</f>
        <v>4927893</v>
      </c>
      <c r="D9" s="153">
        <f>SUM(D10:D14)</f>
        <v>0</v>
      </c>
      <c r="E9" s="154">
        <f t="shared" si="1"/>
        <v>9113337</v>
      </c>
      <c r="F9" s="100">
        <f t="shared" si="1"/>
        <v>9113337</v>
      </c>
      <c r="G9" s="100">
        <f t="shared" si="1"/>
        <v>359385</v>
      </c>
      <c r="H9" s="100">
        <f t="shared" si="1"/>
        <v>0</v>
      </c>
      <c r="I9" s="100">
        <f t="shared" si="1"/>
        <v>141690</v>
      </c>
      <c r="J9" s="100">
        <f t="shared" si="1"/>
        <v>501075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49670</v>
      </c>
      <c r="Q9" s="100">
        <f t="shared" si="1"/>
        <v>666954</v>
      </c>
      <c r="R9" s="100">
        <f t="shared" si="1"/>
        <v>716624</v>
      </c>
      <c r="S9" s="100">
        <f t="shared" si="1"/>
        <v>0</v>
      </c>
      <c r="T9" s="100">
        <f t="shared" si="1"/>
        <v>974967</v>
      </c>
      <c r="U9" s="100">
        <f t="shared" si="1"/>
        <v>1286021</v>
      </c>
      <c r="V9" s="100">
        <f t="shared" si="1"/>
        <v>2260988</v>
      </c>
      <c r="W9" s="100">
        <f t="shared" si="1"/>
        <v>3478687</v>
      </c>
      <c r="X9" s="100">
        <f t="shared" si="1"/>
        <v>9113337</v>
      </c>
      <c r="Y9" s="100">
        <f t="shared" si="1"/>
        <v>-5634650</v>
      </c>
      <c r="Z9" s="137">
        <f>+IF(X9&lt;&gt;0,+(Y9/X9)*100,0)</f>
        <v>-61.82861448007464</v>
      </c>
      <c r="AA9" s="102">
        <f>SUM(AA10:AA14)</f>
        <v>9113337</v>
      </c>
    </row>
    <row r="10" spans="1:27" ht="13.5">
      <c r="A10" s="138" t="s">
        <v>79</v>
      </c>
      <c r="B10" s="136"/>
      <c r="C10" s="155">
        <v>4927893</v>
      </c>
      <c r="D10" s="155"/>
      <c r="E10" s="156">
        <v>9113337</v>
      </c>
      <c r="F10" s="60">
        <v>9113337</v>
      </c>
      <c r="G10" s="60">
        <v>359385</v>
      </c>
      <c r="H10" s="60"/>
      <c r="I10" s="60">
        <v>141690</v>
      </c>
      <c r="J10" s="60">
        <v>501075</v>
      </c>
      <c r="K10" s="60"/>
      <c r="L10" s="60"/>
      <c r="M10" s="60"/>
      <c r="N10" s="60"/>
      <c r="O10" s="60"/>
      <c r="P10" s="60">
        <v>49670</v>
      </c>
      <c r="Q10" s="60">
        <v>666954</v>
      </c>
      <c r="R10" s="60">
        <v>716624</v>
      </c>
      <c r="S10" s="60"/>
      <c r="T10" s="60">
        <v>974967</v>
      </c>
      <c r="U10" s="60">
        <v>1286021</v>
      </c>
      <c r="V10" s="60">
        <v>2260988</v>
      </c>
      <c r="W10" s="60">
        <v>3478687</v>
      </c>
      <c r="X10" s="60">
        <v>9113337</v>
      </c>
      <c r="Y10" s="60">
        <v>-5634650</v>
      </c>
      <c r="Z10" s="140">
        <v>-61.83</v>
      </c>
      <c r="AA10" s="62">
        <v>9113337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20055769</v>
      </c>
      <c r="D15" s="153">
        <f>SUM(D16:D18)</f>
        <v>0</v>
      </c>
      <c r="E15" s="154">
        <f t="shared" si="2"/>
        <v>15582611</v>
      </c>
      <c r="F15" s="100">
        <f t="shared" si="2"/>
        <v>15582611</v>
      </c>
      <c r="G15" s="100">
        <f t="shared" si="2"/>
        <v>3541351</v>
      </c>
      <c r="H15" s="100">
        <f t="shared" si="2"/>
        <v>2784789</v>
      </c>
      <c r="I15" s="100">
        <f t="shared" si="2"/>
        <v>1788392</v>
      </c>
      <c r="J15" s="100">
        <f t="shared" si="2"/>
        <v>8114532</v>
      </c>
      <c r="K15" s="100">
        <f t="shared" si="2"/>
        <v>1121037</v>
      </c>
      <c r="L15" s="100">
        <f t="shared" si="2"/>
        <v>404598</v>
      </c>
      <c r="M15" s="100">
        <f t="shared" si="2"/>
        <v>2108953</v>
      </c>
      <c r="N15" s="100">
        <f t="shared" si="2"/>
        <v>3634588</v>
      </c>
      <c r="O15" s="100">
        <f t="shared" si="2"/>
        <v>1808148</v>
      </c>
      <c r="P15" s="100">
        <f t="shared" si="2"/>
        <v>1213352</v>
      </c>
      <c r="Q15" s="100">
        <f t="shared" si="2"/>
        <v>3246923</v>
      </c>
      <c r="R15" s="100">
        <f t="shared" si="2"/>
        <v>6268423</v>
      </c>
      <c r="S15" s="100">
        <f t="shared" si="2"/>
        <v>4147820</v>
      </c>
      <c r="T15" s="100">
        <f t="shared" si="2"/>
        <v>572788</v>
      </c>
      <c r="U15" s="100">
        <f t="shared" si="2"/>
        <v>1126278</v>
      </c>
      <c r="V15" s="100">
        <f t="shared" si="2"/>
        <v>5846886</v>
      </c>
      <c r="W15" s="100">
        <f t="shared" si="2"/>
        <v>23864429</v>
      </c>
      <c r="X15" s="100">
        <f t="shared" si="2"/>
        <v>15582611</v>
      </c>
      <c r="Y15" s="100">
        <f t="shared" si="2"/>
        <v>8281818</v>
      </c>
      <c r="Z15" s="137">
        <f>+IF(X15&lt;&gt;0,+(Y15/X15)*100,0)</f>
        <v>53.147819707493184</v>
      </c>
      <c r="AA15" s="102">
        <f>SUM(AA16:AA18)</f>
        <v>15582611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20055769</v>
      </c>
      <c r="D17" s="155"/>
      <c r="E17" s="156">
        <v>15582611</v>
      </c>
      <c r="F17" s="60">
        <v>15582611</v>
      </c>
      <c r="G17" s="60">
        <v>3541351</v>
      </c>
      <c r="H17" s="60">
        <v>2784789</v>
      </c>
      <c r="I17" s="60">
        <v>1788392</v>
      </c>
      <c r="J17" s="60">
        <v>8114532</v>
      </c>
      <c r="K17" s="60">
        <v>1121037</v>
      </c>
      <c r="L17" s="60">
        <v>404598</v>
      </c>
      <c r="M17" s="60">
        <v>2108953</v>
      </c>
      <c r="N17" s="60">
        <v>3634588</v>
      </c>
      <c r="O17" s="60">
        <v>1808148</v>
      </c>
      <c r="P17" s="60">
        <v>1213352</v>
      </c>
      <c r="Q17" s="60">
        <v>3246923</v>
      </c>
      <c r="R17" s="60">
        <v>6268423</v>
      </c>
      <c r="S17" s="60">
        <v>4147820</v>
      </c>
      <c r="T17" s="60">
        <v>572788</v>
      </c>
      <c r="U17" s="60">
        <v>1126278</v>
      </c>
      <c r="V17" s="60">
        <v>5846886</v>
      </c>
      <c r="W17" s="60">
        <v>23864429</v>
      </c>
      <c r="X17" s="60">
        <v>15582611</v>
      </c>
      <c r="Y17" s="60">
        <v>8281818</v>
      </c>
      <c r="Z17" s="140">
        <v>53.15</v>
      </c>
      <c r="AA17" s="62">
        <v>15582611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14168529</v>
      </c>
      <c r="D19" s="153">
        <f>SUM(D20:D23)</f>
        <v>0</v>
      </c>
      <c r="E19" s="154">
        <f t="shared" si="3"/>
        <v>13292364</v>
      </c>
      <c r="F19" s="100">
        <f t="shared" si="3"/>
        <v>13292364</v>
      </c>
      <c r="G19" s="100">
        <f t="shared" si="3"/>
        <v>0</v>
      </c>
      <c r="H19" s="100">
        <f t="shared" si="3"/>
        <v>0</v>
      </c>
      <c r="I19" s="100">
        <f t="shared" si="3"/>
        <v>1773669</v>
      </c>
      <c r="J19" s="100">
        <f t="shared" si="3"/>
        <v>1773669</v>
      </c>
      <c r="K19" s="100">
        <f t="shared" si="3"/>
        <v>0</v>
      </c>
      <c r="L19" s="100">
        <f t="shared" si="3"/>
        <v>346276</v>
      </c>
      <c r="M19" s="100">
        <f t="shared" si="3"/>
        <v>0</v>
      </c>
      <c r="N19" s="100">
        <f t="shared" si="3"/>
        <v>346276</v>
      </c>
      <c r="O19" s="100">
        <f t="shared" si="3"/>
        <v>0</v>
      </c>
      <c r="P19" s="100">
        <f t="shared" si="3"/>
        <v>2184100</v>
      </c>
      <c r="Q19" s="100">
        <f t="shared" si="3"/>
        <v>600602</v>
      </c>
      <c r="R19" s="100">
        <f t="shared" si="3"/>
        <v>2784702</v>
      </c>
      <c r="S19" s="100">
        <f t="shared" si="3"/>
        <v>1487440</v>
      </c>
      <c r="T19" s="100">
        <f t="shared" si="3"/>
        <v>441570</v>
      </c>
      <c r="U19" s="100">
        <f t="shared" si="3"/>
        <v>2472882</v>
      </c>
      <c r="V19" s="100">
        <f t="shared" si="3"/>
        <v>4401892</v>
      </c>
      <c r="W19" s="100">
        <f t="shared" si="3"/>
        <v>9306539</v>
      </c>
      <c r="X19" s="100">
        <f t="shared" si="3"/>
        <v>13292364</v>
      </c>
      <c r="Y19" s="100">
        <f t="shared" si="3"/>
        <v>-3985825</v>
      </c>
      <c r="Z19" s="137">
        <f>+IF(X19&lt;&gt;0,+(Y19/X19)*100,0)</f>
        <v>-29.985824944306373</v>
      </c>
      <c r="AA19" s="102">
        <f>SUM(AA20:AA23)</f>
        <v>13292364</v>
      </c>
    </row>
    <row r="20" spans="1:27" ht="13.5">
      <c r="A20" s="138" t="s">
        <v>89</v>
      </c>
      <c r="B20" s="136"/>
      <c r="C20" s="155">
        <v>3795707</v>
      </c>
      <c r="D20" s="155"/>
      <c r="E20" s="156">
        <v>5000000</v>
      </c>
      <c r="F20" s="60">
        <v>5000000</v>
      </c>
      <c r="G20" s="60"/>
      <c r="H20" s="60"/>
      <c r="I20" s="60"/>
      <c r="J20" s="60"/>
      <c r="K20" s="60"/>
      <c r="L20" s="60">
        <v>346276</v>
      </c>
      <c r="M20" s="60"/>
      <c r="N20" s="60">
        <v>346276</v>
      </c>
      <c r="O20" s="60"/>
      <c r="P20" s="60"/>
      <c r="Q20" s="60"/>
      <c r="R20" s="60"/>
      <c r="S20" s="60">
        <v>246842</v>
      </c>
      <c r="T20" s="60"/>
      <c r="U20" s="60">
        <v>1183341</v>
      </c>
      <c r="V20" s="60">
        <v>1430183</v>
      </c>
      <c r="W20" s="60">
        <v>1776459</v>
      </c>
      <c r="X20" s="60">
        <v>5000000</v>
      </c>
      <c r="Y20" s="60">
        <v>-3223541</v>
      </c>
      <c r="Z20" s="140">
        <v>-64.47</v>
      </c>
      <c r="AA20" s="62">
        <v>5000000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10372822</v>
      </c>
      <c r="D22" s="157"/>
      <c r="E22" s="158">
        <v>7792364</v>
      </c>
      <c r="F22" s="159">
        <v>7792364</v>
      </c>
      <c r="G22" s="159"/>
      <c r="H22" s="159"/>
      <c r="I22" s="159">
        <v>1773669</v>
      </c>
      <c r="J22" s="159">
        <v>1773669</v>
      </c>
      <c r="K22" s="159"/>
      <c r="L22" s="159"/>
      <c r="M22" s="159"/>
      <c r="N22" s="159"/>
      <c r="O22" s="159"/>
      <c r="P22" s="159">
        <v>2184100</v>
      </c>
      <c r="Q22" s="159">
        <v>600602</v>
      </c>
      <c r="R22" s="159">
        <v>2784702</v>
      </c>
      <c r="S22" s="159">
        <v>1240598</v>
      </c>
      <c r="T22" s="159">
        <v>441570</v>
      </c>
      <c r="U22" s="159">
        <v>1289541</v>
      </c>
      <c r="V22" s="159">
        <v>2971709</v>
      </c>
      <c r="W22" s="159">
        <v>7530080</v>
      </c>
      <c r="X22" s="159">
        <v>7792364</v>
      </c>
      <c r="Y22" s="159">
        <v>-262284</v>
      </c>
      <c r="Z22" s="141">
        <v>-3.37</v>
      </c>
      <c r="AA22" s="225">
        <v>7792364</v>
      </c>
    </row>
    <row r="23" spans="1:27" ht="13.5">
      <c r="A23" s="138" t="s">
        <v>92</v>
      </c>
      <c r="B23" s="136"/>
      <c r="C23" s="155"/>
      <c r="D23" s="155"/>
      <c r="E23" s="156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500000</v>
      </c>
      <c r="Y23" s="60">
        <v>-500000</v>
      </c>
      <c r="Z23" s="140">
        <v>-100</v>
      </c>
      <c r="AA23" s="62">
        <v>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40522784</v>
      </c>
      <c r="D25" s="217">
        <f>+D5+D9+D15+D19+D24</f>
        <v>0</v>
      </c>
      <c r="E25" s="230">
        <f t="shared" si="4"/>
        <v>47890161</v>
      </c>
      <c r="F25" s="219">
        <f t="shared" si="4"/>
        <v>47890161</v>
      </c>
      <c r="G25" s="219">
        <f t="shared" si="4"/>
        <v>4210729</v>
      </c>
      <c r="H25" s="219">
        <f t="shared" si="4"/>
        <v>2815232</v>
      </c>
      <c r="I25" s="219">
        <f t="shared" si="4"/>
        <v>3725463</v>
      </c>
      <c r="J25" s="219">
        <f t="shared" si="4"/>
        <v>10751424</v>
      </c>
      <c r="K25" s="219">
        <f t="shared" si="4"/>
        <v>1387701</v>
      </c>
      <c r="L25" s="219">
        <f t="shared" si="4"/>
        <v>776429</v>
      </c>
      <c r="M25" s="219">
        <f t="shared" si="4"/>
        <v>2454054</v>
      </c>
      <c r="N25" s="219">
        <f t="shared" si="4"/>
        <v>4618184</v>
      </c>
      <c r="O25" s="219">
        <f t="shared" si="4"/>
        <v>1808148</v>
      </c>
      <c r="P25" s="219">
        <f t="shared" si="4"/>
        <v>3638490</v>
      </c>
      <c r="Q25" s="219">
        <f t="shared" si="4"/>
        <v>5226641</v>
      </c>
      <c r="R25" s="219">
        <f t="shared" si="4"/>
        <v>10673279</v>
      </c>
      <c r="S25" s="219">
        <f t="shared" si="4"/>
        <v>5681696</v>
      </c>
      <c r="T25" s="219">
        <f t="shared" si="4"/>
        <v>2399400</v>
      </c>
      <c r="U25" s="219">
        <f t="shared" si="4"/>
        <v>5833282</v>
      </c>
      <c r="V25" s="219">
        <f t="shared" si="4"/>
        <v>13914378</v>
      </c>
      <c r="W25" s="219">
        <f t="shared" si="4"/>
        <v>39957265</v>
      </c>
      <c r="X25" s="219">
        <f t="shared" si="4"/>
        <v>47890161</v>
      </c>
      <c r="Y25" s="219">
        <f t="shared" si="4"/>
        <v>-7932896</v>
      </c>
      <c r="Z25" s="231">
        <f>+IF(X25&lt;&gt;0,+(Y25/X25)*100,0)</f>
        <v>-16.564772041589084</v>
      </c>
      <c r="AA25" s="232">
        <f>+AA5+AA9+AA15+AA19+AA24</f>
        <v>47890161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16654687</v>
      </c>
      <c r="D28" s="155"/>
      <c r="E28" s="156">
        <v>35173999</v>
      </c>
      <c r="F28" s="60">
        <v>35173999</v>
      </c>
      <c r="G28" s="60">
        <v>2675728</v>
      </c>
      <c r="H28" s="60">
        <v>2148423</v>
      </c>
      <c r="I28" s="60">
        <v>2945381</v>
      </c>
      <c r="J28" s="60">
        <v>7769532</v>
      </c>
      <c r="K28" s="60">
        <v>715423</v>
      </c>
      <c r="L28" s="60">
        <v>372684</v>
      </c>
      <c r="M28" s="60">
        <v>1698051</v>
      </c>
      <c r="N28" s="60">
        <v>2786158</v>
      </c>
      <c r="O28" s="60">
        <v>1808148</v>
      </c>
      <c r="P28" s="60">
        <v>3447122</v>
      </c>
      <c r="Q28" s="60">
        <v>4418372</v>
      </c>
      <c r="R28" s="60">
        <v>9673642</v>
      </c>
      <c r="S28" s="60">
        <v>5635260</v>
      </c>
      <c r="T28" s="60">
        <v>1666107</v>
      </c>
      <c r="U28" s="60">
        <v>4885181</v>
      </c>
      <c r="V28" s="60">
        <v>12186548</v>
      </c>
      <c r="W28" s="60">
        <v>32415880</v>
      </c>
      <c r="X28" s="60">
        <v>35173999</v>
      </c>
      <c r="Y28" s="60">
        <v>-2758119</v>
      </c>
      <c r="Z28" s="140">
        <v>-7.84</v>
      </c>
      <c r="AA28" s="155">
        <v>35173999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16654687</v>
      </c>
      <c r="D32" s="210">
        <f>SUM(D28:D31)</f>
        <v>0</v>
      </c>
      <c r="E32" s="211">
        <f t="shared" si="5"/>
        <v>35173999</v>
      </c>
      <c r="F32" s="77">
        <f t="shared" si="5"/>
        <v>35173999</v>
      </c>
      <c r="G32" s="77">
        <f t="shared" si="5"/>
        <v>2675728</v>
      </c>
      <c r="H32" s="77">
        <f t="shared" si="5"/>
        <v>2148423</v>
      </c>
      <c r="I32" s="77">
        <f t="shared" si="5"/>
        <v>2945381</v>
      </c>
      <c r="J32" s="77">
        <f t="shared" si="5"/>
        <v>7769532</v>
      </c>
      <c r="K32" s="77">
        <f t="shared" si="5"/>
        <v>715423</v>
      </c>
      <c r="L32" s="77">
        <f t="shared" si="5"/>
        <v>372684</v>
      </c>
      <c r="M32" s="77">
        <f t="shared" si="5"/>
        <v>1698051</v>
      </c>
      <c r="N32" s="77">
        <f t="shared" si="5"/>
        <v>2786158</v>
      </c>
      <c r="O32" s="77">
        <f t="shared" si="5"/>
        <v>1808148</v>
      </c>
      <c r="P32" s="77">
        <f t="shared" si="5"/>
        <v>3447122</v>
      </c>
      <c r="Q32" s="77">
        <f t="shared" si="5"/>
        <v>4418372</v>
      </c>
      <c r="R32" s="77">
        <f t="shared" si="5"/>
        <v>9673642</v>
      </c>
      <c r="S32" s="77">
        <f t="shared" si="5"/>
        <v>5635260</v>
      </c>
      <c r="T32" s="77">
        <f t="shared" si="5"/>
        <v>1666107</v>
      </c>
      <c r="U32" s="77">
        <f t="shared" si="5"/>
        <v>4885181</v>
      </c>
      <c r="V32" s="77">
        <f t="shared" si="5"/>
        <v>12186548</v>
      </c>
      <c r="W32" s="77">
        <f t="shared" si="5"/>
        <v>32415880</v>
      </c>
      <c r="X32" s="77">
        <f t="shared" si="5"/>
        <v>35173999</v>
      </c>
      <c r="Y32" s="77">
        <f t="shared" si="5"/>
        <v>-2758119</v>
      </c>
      <c r="Z32" s="212">
        <f>+IF(X32&lt;&gt;0,+(Y32/X32)*100,0)</f>
        <v>-7.841357475446566</v>
      </c>
      <c r="AA32" s="79">
        <f>SUM(AA28:AA31)</f>
        <v>35173999</v>
      </c>
    </row>
    <row r="33" spans="1:27" ht="13.5">
      <c r="A33" s="237" t="s">
        <v>51</v>
      </c>
      <c r="B33" s="136" t="s">
        <v>137</v>
      </c>
      <c r="C33" s="155">
        <v>757610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23110487</v>
      </c>
      <c r="D35" s="155"/>
      <c r="E35" s="156">
        <v>12716162</v>
      </c>
      <c r="F35" s="60">
        <v>12716162</v>
      </c>
      <c r="G35" s="60">
        <v>1535001</v>
      </c>
      <c r="H35" s="60">
        <v>666809</v>
      </c>
      <c r="I35" s="60">
        <v>780082</v>
      </c>
      <c r="J35" s="60">
        <v>2981892</v>
      </c>
      <c r="K35" s="60">
        <v>672278</v>
      </c>
      <c r="L35" s="60">
        <v>403745</v>
      </c>
      <c r="M35" s="60">
        <v>756003</v>
      </c>
      <c r="N35" s="60">
        <v>1832026</v>
      </c>
      <c r="O35" s="60"/>
      <c r="P35" s="60">
        <v>191368</v>
      </c>
      <c r="Q35" s="60">
        <v>808269</v>
      </c>
      <c r="R35" s="60">
        <v>999637</v>
      </c>
      <c r="S35" s="60">
        <v>46436</v>
      </c>
      <c r="T35" s="60">
        <v>733293</v>
      </c>
      <c r="U35" s="60">
        <v>948101</v>
      </c>
      <c r="V35" s="60">
        <v>1727830</v>
      </c>
      <c r="W35" s="60">
        <v>7541385</v>
      </c>
      <c r="X35" s="60">
        <v>12716162</v>
      </c>
      <c r="Y35" s="60">
        <v>-5174777</v>
      </c>
      <c r="Z35" s="140">
        <v>-40.69</v>
      </c>
      <c r="AA35" s="62">
        <v>12716162</v>
      </c>
    </row>
    <row r="36" spans="1:27" ht="13.5">
      <c r="A36" s="238" t="s">
        <v>139</v>
      </c>
      <c r="B36" s="149"/>
      <c r="C36" s="222">
        <f aca="true" t="shared" si="6" ref="C36:Y36">SUM(C32:C35)</f>
        <v>40522784</v>
      </c>
      <c r="D36" s="222">
        <f>SUM(D32:D35)</f>
        <v>0</v>
      </c>
      <c r="E36" s="218">
        <f t="shared" si="6"/>
        <v>47890161</v>
      </c>
      <c r="F36" s="220">
        <f t="shared" si="6"/>
        <v>47890161</v>
      </c>
      <c r="G36" s="220">
        <f t="shared" si="6"/>
        <v>4210729</v>
      </c>
      <c r="H36" s="220">
        <f t="shared" si="6"/>
        <v>2815232</v>
      </c>
      <c r="I36" s="220">
        <f t="shared" si="6"/>
        <v>3725463</v>
      </c>
      <c r="J36" s="220">
        <f t="shared" si="6"/>
        <v>10751424</v>
      </c>
      <c r="K36" s="220">
        <f t="shared" si="6"/>
        <v>1387701</v>
      </c>
      <c r="L36" s="220">
        <f t="shared" si="6"/>
        <v>776429</v>
      </c>
      <c r="M36" s="220">
        <f t="shared" si="6"/>
        <v>2454054</v>
      </c>
      <c r="N36" s="220">
        <f t="shared" si="6"/>
        <v>4618184</v>
      </c>
      <c r="O36" s="220">
        <f t="shared" si="6"/>
        <v>1808148</v>
      </c>
      <c r="P36" s="220">
        <f t="shared" si="6"/>
        <v>3638490</v>
      </c>
      <c r="Q36" s="220">
        <f t="shared" si="6"/>
        <v>5226641</v>
      </c>
      <c r="R36" s="220">
        <f t="shared" si="6"/>
        <v>10673279</v>
      </c>
      <c r="S36" s="220">
        <f t="shared" si="6"/>
        <v>5681696</v>
      </c>
      <c r="T36" s="220">
        <f t="shared" si="6"/>
        <v>2399400</v>
      </c>
      <c r="U36" s="220">
        <f t="shared" si="6"/>
        <v>5833282</v>
      </c>
      <c r="V36" s="220">
        <f t="shared" si="6"/>
        <v>13914378</v>
      </c>
      <c r="W36" s="220">
        <f t="shared" si="6"/>
        <v>39957265</v>
      </c>
      <c r="X36" s="220">
        <f t="shared" si="6"/>
        <v>47890161</v>
      </c>
      <c r="Y36" s="220">
        <f t="shared" si="6"/>
        <v>-7932896</v>
      </c>
      <c r="Z36" s="221">
        <f>+IF(X36&lt;&gt;0,+(Y36/X36)*100,0)</f>
        <v>-16.564772041589084</v>
      </c>
      <c r="AA36" s="239">
        <f>SUM(AA32:AA35)</f>
        <v>47890161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4931099</v>
      </c>
      <c r="D6" s="155"/>
      <c r="E6" s="59">
        <v>2300000</v>
      </c>
      <c r="F6" s="60">
        <v>2484000</v>
      </c>
      <c r="G6" s="60">
        <v>31383140</v>
      </c>
      <c r="H6" s="60">
        <v>26393754</v>
      </c>
      <c r="I6" s="60">
        <v>21326506</v>
      </c>
      <c r="J6" s="60">
        <v>21326506</v>
      </c>
      <c r="K6" s="60">
        <v>14479903</v>
      </c>
      <c r="L6" s="60">
        <v>59175708</v>
      </c>
      <c r="M6" s="60">
        <v>35657524</v>
      </c>
      <c r="N6" s="60">
        <v>35657524</v>
      </c>
      <c r="O6" s="60">
        <v>11504706</v>
      </c>
      <c r="P6" s="60">
        <v>5043929</v>
      </c>
      <c r="Q6" s="60">
        <v>23327890</v>
      </c>
      <c r="R6" s="60">
        <v>23327890</v>
      </c>
      <c r="S6" s="60">
        <v>14531301</v>
      </c>
      <c r="T6" s="60">
        <v>9882790</v>
      </c>
      <c r="U6" s="60">
        <v>3459630</v>
      </c>
      <c r="V6" s="60">
        <v>3459630</v>
      </c>
      <c r="W6" s="60">
        <v>3459630</v>
      </c>
      <c r="X6" s="60">
        <v>2484000</v>
      </c>
      <c r="Y6" s="60">
        <v>975630</v>
      </c>
      <c r="Z6" s="140">
        <v>39.28</v>
      </c>
      <c r="AA6" s="62">
        <v>2484000</v>
      </c>
    </row>
    <row r="7" spans="1:27" ht="13.5">
      <c r="A7" s="249" t="s">
        <v>144</v>
      </c>
      <c r="B7" s="182"/>
      <c r="C7" s="155">
        <v>14919796</v>
      </c>
      <c r="D7" s="155"/>
      <c r="E7" s="59">
        <v>7000000</v>
      </c>
      <c r="F7" s="60">
        <v>15000000</v>
      </c>
      <c r="G7" s="60">
        <v>14919797</v>
      </c>
      <c r="H7" s="60">
        <v>15046557</v>
      </c>
      <c r="I7" s="60">
        <v>15105493</v>
      </c>
      <c r="J7" s="60">
        <v>15105493</v>
      </c>
      <c r="K7" s="60">
        <v>15166216</v>
      </c>
      <c r="L7" s="60"/>
      <c r="M7" s="60">
        <v>15287092</v>
      </c>
      <c r="N7" s="60">
        <v>15287092</v>
      </c>
      <c r="O7" s="60">
        <v>35374344</v>
      </c>
      <c r="P7" s="60">
        <v>35495654</v>
      </c>
      <c r="Q7" s="60">
        <v>35495654</v>
      </c>
      <c r="R7" s="60">
        <v>35495654</v>
      </c>
      <c r="S7" s="60">
        <v>30736214</v>
      </c>
      <c r="T7" s="60">
        <v>30701902</v>
      </c>
      <c r="U7" s="60">
        <v>25701902</v>
      </c>
      <c r="V7" s="60">
        <v>25701902</v>
      </c>
      <c r="W7" s="60">
        <v>25701902</v>
      </c>
      <c r="X7" s="60">
        <v>15000000</v>
      </c>
      <c r="Y7" s="60">
        <v>10701902</v>
      </c>
      <c r="Z7" s="140">
        <v>71.35</v>
      </c>
      <c r="AA7" s="62">
        <v>15000000</v>
      </c>
    </row>
    <row r="8" spans="1:27" ht="13.5">
      <c r="A8" s="249" t="s">
        <v>145</v>
      </c>
      <c r="B8" s="182"/>
      <c r="C8" s="155">
        <v>2756170</v>
      </c>
      <c r="D8" s="155"/>
      <c r="E8" s="59">
        <v>4945000</v>
      </c>
      <c r="F8" s="60">
        <v>4945000</v>
      </c>
      <c r="G8" s="60">
        <v>5732361</v>
      </c>
      <c r="H8" s="60">
        <v>2756170</v>
      </c>
      <c r="I8" s="60">
        <v>3048456</v>
      </c>
      <c r="J8" s="60">
        <v>3048456</v>
      </c>
      <c r="K8" s="60">
        <v>3415063</v>
      </c>
      <c r="L8" s="60">
        <v>3494567</v>
      </c>
      <c r="M8" s="60">
        <v>4778716</v>
      </c>
      <c r="N8" s="60">
        <v>4778716</v>
      </c>
      <c r="O8" s="60">
        <v>4396942</v>
      </c>
      <c r="P8" s="60">
        <v>4396942</v>
      </c>
      <c r="Q8" s="60">
        <v>4523147</v>
      </c>
      <c r="R8" s="60">
        <v>4523147</v>
      </c>
      <c r="S8" s="60">
        <v>4653372</v>
      </c>
      <c r="T8" s="60">
        <v>4637755</v>
      </c>
      <c r="U8" s="60">
        <v>4637755</v>
      </c>
      <c r="V8" s="60">
        <v>4637755</v>
      </c>
      <c r="W8" s="60">
        <v>4637755</v>
      </c>
      <c r="X8" s="60">
        <v>4945000</v>
      </c>
      <c r="Y8" s="60">
        <v>-307245</v>
      </c>
      <c r="Z8" s="140">
        <v>-6.21</v>
      </c>
      <c r="AA8" s="62">
        <v>4945000</v>
      </c>
    </row>
    <row r="9" spans="1:27" ht="13.5">
      <c r="A9" s="249" t="s">
        <v>146</v>
      </c>
      <c r="B9" s="182"/>
      <c r="C9" s="155">
        <v>13922779</v>
      </c>
      <c r="D9" s="155"/>
      <c r="E9" s="59">
        <v>3500000</v>
      </c>
      <c r="F9" s="60">
        <v>13505141</v>
      </c>
      <c r="G9" s="60">
        <v>11060913</v>
      </c>
      <c r="H9" s="60">
        <v>10487513</v>
      </c>
      <c r="I9" s="60">
        <v>10959632</v>
      </c>
      <c r="J9" s="60">
        <v>10959632</v>
      </c>
      <c r="K9" s="60">
        <v>14679262</v>
      </c>
      <c r="L9" s="60">
        <v>14038561</v>
      </c>
      <c r="M9" s="60">
        <v>16508279</v>
      </c>
      <c r="N9" s="60">
        <v>16508279</v>
      </c>
      <c r="O9" s="60">
        <v>11953110</v>
      </c>
      <c r="P9" s="60">
        <v>11953110</v>
      </c>
      <c r="Q9" s="60">
        <v>13246140</v>
      </c>
      <c r="R9" s="60">
        <v>13246140</v>
      </c>
      <c r="S9" s="60">
        <v>9712687</v>
      </c>
      <c r="T9" s="60">
        <v>9596883</v>
      </c>
      <c r="U9" s="60">
        <v>9596883</v>
      </c>
      <c r="V9" s="60">
        <v>9596883</v>
      </c>
      <c r="W9" s="60">
        <v>9596883</v>
      </c>
      <c r="X9" s="60">
        <v>13505141</v>
      </c>
      <c r="Y9" s="60">
        <v>-3908258</v>
      </c>
      <c r="Z9" s="140">
        <v>-28.94</v>
      </c>
      <c r="AA9" s="62">
        <v>13505141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180399</v>
      </c>
      <c r="D11" s="155"/>
      <c r="E11" s="59">
        <v>213000</v>
      </c>
      <c r="F11" s="60">
        <v>114000</v>
      </c>
      <c r="G11" s="60">
        <v>175830</v>
      </c>
      <c r="H11" s="60">
        <v>180399</v>
      </c>
      <c r="I11" s="60">
        <v>180399</v>
      </c>
      <c r="J11" s="60">
        <v>180399</v>
      </c>
      <c r="K11" s="60">
        <v>186991</v>
      </c>
      <c r="L11" s="60">
        <v>186991</v>
      </c>
      <c r="M11" s="60">
        <v>186991</v>
      </c>
      <c r="N11" s="60">
        <v>186991</v>
      </c>
      <c r="O11" s="60">
        <v>116645</v>
      </c>
      <c r="P11" s="60">
        <v>116645</v>
      </c>
      <c r="Q11" s="60">
        <v>116645</v>
      </c>
      <c r="R11" s="60">
        <v>116645</v>
      </c>
      <c r="S11" s="60">
        <v>116645</v>
      </c>
      <c r="T11" s="60">
        <v>116645</v>
      </c>
      <c r="U11" s="60">
        <v>116645</v>
      </c>
      <c r="V11" s="60">
        <v>116645</v>
      </c>
      <c r="W11" s="60">
        <v>116645</v>
      </c>
      <c r="X11" s="60">
        <v>114000</v>
      </c>
      <c r="Y11" s="60">
        <v>2645</v>
      </c>
      <c r="Z11" s="140">
        <v>2.32</v>
      </c>
      <c r="AA11" s="62">
        <v>114000</v>
      </c>
    </row>
    <row r="12" spans="1:27" ht="13.5">
      <c r="A12" s="250" t="s">
        <v>56</v>
      </c>
      <c r="B12" s="251"/>
      <c r="C12" s="168">
        <f aca="true" t="shared" si="0" ref="C12:Y12">SUM(C6:C11)</f>
        <v>36710243</v>
      </c>
      <c r="D12" s="168">
        <f>SUM(D6:D11)</f>
        <v>0</v>
      </c>
      <c r="E12" s="72">
        <f t="shared" si="0"/>
        <v>17958000</v>
      </c>
      <c r="F12" s="73">
        <f t="shared" si="0"/>
        <v>36048141</v>
      </c>
      <c r="G12" s="73">
        <f t="shared" si="0"/>
        <v>63272041</v>
      </c>
      <c r="H12" s="73">
        <f t="shared" si="0"/>
        <v>54864393</v>
      </c>
      <c r="I12" s="73">
        <f t="shared" si="0"/>
        <v>50620486</v>
      </c>
      <c r="J12" s="73">
        <f t="shared" si="0"/>
        <v>50620486</v>
      </c>
      <c r="K12" s="73">
        <f t="shared" si="0"/>
        <v>47927435</v>
      </c>
      <c r="L12" s="73">
        <f t="shared" si="0"/>
        <v>76895827</v>
      </c>
      <c r="M12" s="73">
        <f t="shared" si="0"/>
        <v>72418602</v>
      </c>
      <c r="N12" s="73">
        <f t="shared" si="0"/>
        <v>72418602</v>
      </c>
      <c r="O12" s="73">
        <f t="shared" si="0"/>
        <v>63345747</v>
      </c>
      <c r="P12" s="73">
        <f t="shared" si="0"/>
        <v>57006280</v>
      </c>
      <c r="Q12" s="73">
        <f t="shared" si="0"/>
        <v>76709476</v>
      </c>
      <c r="R12" s="73">
        <f t="shared" si="0"/>
        <v>76709476</v>
      </c>
      <c r="S12" s="73">
        <f t="shared" si="0"/>
        <v>59750219</v>
      </c>
      <c r="T12" s="73">
        <f t="shared" si="0"/>
        <v>54935975</v>
      </c>
      <c r="U12" s="73">
        <f t="shared" si="0"/>
        <v>43512815</v>
      </c>
      <c r="V12" s="73">
        <f t="shared" si="0"/>
        <v>43512815</v>
      </c>
      <c r="W12" s="73">
        <f t="shared" si="0"/>
        <v>43512815</v>
      </c>
      <c r="X12" s="73">
        <f t="shared" si="0"/>
        <v>36048141</v>
      </c>
      <c r="Y12" s="73">
        <f t="shared" si="0"/>
        <v>7464674</v>
      </c>
      <c r="Z12" s="170">
        <f>+IF(X12&lt;&gt;0,+(Y12/X12)*100,0)</f>
        <v>20.70751443188152</v>
      </c>
      <c r="AA12" s="74">
        <f>SUM(AA6:AA11)</f>
        <v>36048141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400000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2853377</v>
      </c>
      <c r="D17" s="155"/>
      <c r="E17" s="59"/>
      <c r="F17" s="60">
        <v>2140032</v>
      </c>
      <c r="G17" s="60">
        <v>329646</v>
      </c>
      <c r="H17" s="60">
        <v>3073377</v>
      </c>
      <c r="I17" s="60">
        <v>3073377</v>
      </c>
      <c r="J17" s="60">
        <v>3073377</v>
      </c>
      <c r="K17" s="60">
        <v>2853377</v>
      </c>
      <c r="L17" s="60">
        <v>2853377</v>
      </c>
      <c r="M17" s="60">
        <v>2853377</v>
      </c>
      <c r="N17" s="60">
        <v>2853377</v>
      </c>
      <c r="O17" s="60">
        <v>2853377</v>
      </c>
      <c r="P17" s="60">
        <v>2853377</v>
      </c>
      <c r="Q17" s="60">
        <v>2853377</v>
      </c>
      <c r="R17" s="60">
        <v>2853377</v>
      </c>
      <c r="S17" s="60">
        <v>2853377</v>
      </c>
      <c r="T17" s="60">
        <v>2853377</v>
      </c>
      <c r="U17" s="60">
        <v>2853377</v>
      </c>
      <c r="V17" s="60">
        <v>2853377</v>
      </c>
      <c r="W17" s="60">
        <v>2853377</v>
      </c>
      <c r="X17" s="60">
        <v>2140032</v>
      </c>
      <c r="Y17" s="60">
        <v>713345</v>
      </c>
      <c r="Z17" s="140">
        <v>33.33</v>
      </c>
      <c r="AA17" s="62">
        <v>2140032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152598354</v>
      </c>
      <c r="D19" s="155"/>
      <c r="E19" s="59">
        <v>131930000</v>
      </c>
      <c r="F19" s="60">
        <v>203055139</v>
      </c>
      <c r="G19" s="60">
        <v>124065275</v>
      </c>
      <c r="H19" s="60">
        <v>152602364</v>
      </c>
      <c r="I19" s="60">
        <v>156327827</v>
      </c>
      <c r="J19" s="60">
        <v>156327827</v>
      </c>
      <c r="K19" s="60">
        <v>159997639</v>
      </c>
      <c r="L19" s="60">
        <v>162985790</v>
      </c>
      <c r="M19" s="60">
        <v>166347620</v>
      </c>
      <c r="N19" s="60">
        <v>166347620</v>
      </c>
      <c r="O19" s="60">
        <v>165546144</v>
      </c>
      <c r="P19" s="60">
        <v>165890844</v>
      </c>
      <c r="Q19" s="60">
        <v>171117844</v>
      </c>
      <c r="R19" s="60">
        <v>171117844</v>
      </c>
      <c r="S19" s="60">
        <v>176813789</v>
      </c>
      <c r="T19" s="60">
        <v>180021503</v>
      </c>
      <c r="U19" s="60">
        <v>185354503</v>
      </c>
      <c r="V19" s="60">
        <v>185354503</v>
      </c>
      <c r="W19" s="60">
        <v>185354503</v>
      </c>
      <c r="X19" s="60">
        <v>203055139</v>
      </c>
      <c r="Y19" s="60">
        <v>-17700636</v>
      </c>
      <c r="Z19" s="140">
        <v>-8.72</v>
      </c>
      <c r="AA19" s="62">
        <v>203055139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15398</v>
      </c>
      <c r="D22" s="155"/>
      <c r="E22" s="59">
        <v>330000</v>
      </c>
      <c r="F22" s="60">
        <v>249500</v>
      </c>
      <c r="G22" s="60">
        <v>483815</v>
      </c>
      <c r="H22" s="60">
        <v>15415</v>
      </c>
      <c r="I22" s="60">
        <v>15415</v>
      </c>
      <c r="J22" s="60">
        <v>15415</v>
      </c>
      <c r="K22" s="60">
        <v>15415</v>
      </c>
      <c r="L22" s="60">
        <v>15415</v>
      </c>
      <c r="M22" s="60">
        <v>15398</v>
      </c>
      <c r="N22" s="60">
        <v>15398</v>
      </c>
      <c r="O22" s="60">
        <v>15398</v>
      </c>
      <c r="P22" s="60">
        <v>15398</v>
      </c>
      <c r="Q22" s="60">
        <v>15398</v>
      </c>
      <c r="R22" s="60">
        <v>15398</v>
      </c>
      <c r="S22" s="60">
        <v>15398</v>
      </c>
      <c r="T22" s="60">
        <v>15398</v>
      </c>
      <c r="U22" s="60">
        <v>15398</v>
      </c>
      <c r="V22" s="60">
        <v>15398</v>
      </c>
      <c r="W22" s="60">
        <v>15398</v>
      </c>
      <c r="X22" s="60">
        <v>249500</v>
      </c>
      <c r="Y22" s="60">
        <v>-234102</v>
      </c>
      <c r="Z22" s="140">
        <v>-93.83</v>
      </c>
      <c r="AA22" s="62">
        <v>249500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155467129</v>
      </c>
      <c r="D24" s="168">
        <f>SUM(D15:D23)</f>
        <v>0</v>
      </c>
      <c r="E24" s="76">
        <f t="shared" si="1"/>
        <v>132660000</v>
      </c>
      <c r="F24" s="77">
        <f t="shared" si="1"/>
        <v>205444671</v>
      </c>
      <c r="G24" s="77">
        <f t="shared" si="1"/>
        <v>124878736</v>
      </c>
      <c r="H24" s="77">
        <f t="shared" si="1"/>
        <v>155691156</v>
      </c>
      <c r="I24" s="77">
        <f t="shared" si="1"/>
        <v>159416619</v>
      </c>
      <c r="J24" s="77">
        <f t="shared" si="1"/>
        <v>159416619</v>
      </c>
      <c r="K24" s="77">
        <f t="shared" si="1"/>
        <v>162866431</v>
      </c>
      <c r="L24" s="77">
        <f t="shared" si="1"/>
        <v>165854582</v>
      </c>
      <c r="M24" s="77">
        <f t="shared" si="1"/>
        <v>169216395</v>
      </c>
      <c r="N24" s="77">
        <f t="shared" si="1"/>
        <v>169216395</v>
      </c>
      <c r="O24" s="77">
        <f t="shared" si="1"/>
        <v>168414919</v>
      </c>
      <c r="P24" s="77">
        <f t="shared" si="1"/>
        <v>168759619</v>
      </c>
      <c r="Q24" s="77">
        <f t="shared" si="1"/>
        <v>173986619</v>
      </c>
      <c r="R24" s="77">
        <f t="shared" si="1"/>
        <v>173986619</v>
      </c>
      <c r="S24" s="77">
        <f t="shared" si="1"/>
        <v>179682564</v>
      </c>
      <c r="T24" s="77">
        <f t="shared" si="1"/>
        <v>182890278</v>
      </c>
      <c r="U24" s="77">
        <f t="shared" si="1"/>
        <v>188223278</v>
      </c>
      <c r="V24" s="77">
        <f t="shared" si="1"/>
        <v>188223278</v>
      </c>
      <c r="W24" s="77">
        <f t="shared" si="1"/>
        <v>188223278</v>
      </c>
      <c r="X24" s="77">
        <f t="shared" si="1"/>
        <v>205444671</v>
      </c>
      <c r="Y24" s="77">
        <f t="shared" si="1"/>
        <v>-17221393</v>
      </c>
      <c r="Z24" s="212">
        <f>+IF(X24&lt;&gt;0,+(Y24/X24)*100,0)</f>
        <v>-8.382496813460788</v>
      </c>
      <c r="AA24" s="79">
        <f>SUM(AA15:AA23)</f>
        <v>205444671</v>
      </c>
    </row>
    <row r="25" spans="1:27" ht="13.5">
      <c r="A25" s="250" t="s">
        <v>159</v>
      </c>
      <c r="B25" s="251"/>
      <c r="C25" s="168">
        <f aca="true" t="shared" si="2" ref="C25:Y25">+C12+C24</f>
        <v>192177372</v>
      </c>
      <c r="D25" s="168">
        <f>+D12+D24</f>
        <v>0</v>
      </c>
      <c r="E25" s="72">
        <f t="shared" si="2"/>
        <v>150618000</v>
      </c>
      <c r="F25" s="73">
        <f t="shared" si="2"/>
        <v>241492812</v>
      </c>
      <c r="G25" s="73">
        <f t="shared" si="2"/>
        <v>188150777</v>
      </c>
      <c r="H25" s="73">
        <f t="shared" si="2"/>
        <v>210555549</v>
      </c>
      <c r="I25" s="73">
        <f t="shared" si="2"/>
        <v>210037105</v>
      </c>
      <c r="J25" s="73">
        <f t="shared" si="2"/>
        <v>210037105</v>
      </c>
      <c r="K25" s="73">
        <f t="shared" si="2"/>
        <v>210793866</v>
      </c>
      <c r="L25" s="73">
        <f t="shared" si="2"/>
        <v>242750409</v>
      </c>
      <c r="M25" s="73">
        <f t="shared" si="2"/>
        <v>241634997</v>
      </c>
      <c r="N25" s="73">
        <f t="shared" si="2"/>
        <v>241634997</v>
      </c>
      <c r="O25" s="73">
        <f t="shared" si="2"/>
        <v>231760666</v>
      </c>
      <c r="P25" s="73">
        <f t="shared" si="2"/>
        <v>225765899</v>
      </c>
      <c r="Q25" s="73">
        <f t="shared" si="2"/>
        <v>250696095</v>
      </c>
      <c r="R25" s="73">
        <f t="shared" si="2"/>
        <v>250696095</v>
      </c>
      <c r="S25" s="73">
        <f t="shared" si="2"/>
        <v>239432783</v>
      </c>
      <c r="T25" s="73">
        <f t="shared" si="2"/>
        <v>237826253</v>
      </c>
      <c r="U25" s="73">
        <f t="shared" si="2"/>
        <v>231736093</v>
      </c>
      <c r="V25" s="73">
        <f t="shared" si="2"/>
        <v>231736093</v>
      </c>
      <c r="W25" s="73">
        <f t="shared" si="2"/>
        <v>231736093</v>
      </c>
      <c r="X25" s="73">
        <f t="shared" si="2"/>
        <v>241492812</v>
      </c>
      <c r="Y25" s="73">
        <f t="shared" si="2"/>
        <v>-9756719</v>
      </c>
      <c r="Z25" s="170">
        <f>+IF(X25&lt;&gt;0,+(Y25/X25)*100,0)</f>
        <v>-4.040169526867739</v>
      </c>
      <c r="AA25" s="74">
        <f>+AA12+AA24</f>
        <v>241492812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20000</v>
      </c>
      <c r="F31" s="60"/>
      <c r="G31" s="60">
        <v>302</v>
      </c>
      <c r="H31" s="60">
        <v>1349</v>
      </c>
      <c r="I31" s="60">
        <v>471</v>
      </c>
      <c r="J31" s="60">
        <v>471</v>
      </c>
      <c r="K31" s="60">
        <v>1164</v>
      </c>
      <c r="L31" s="60">
        <v>1164</v>
      </c>
      <c r="M31" s="60"/>
      <c r="N31" s="60"/>
      <c r="O31" s="60">
        <v>1920</v>
      </c>
      <c r="P31" s="60">
        <v>6943</v>
      </c>
      <c r="Q31" s="60">
        <v>1764</v>
      </c>
      <c r="R31" s="60">
        <v>1764</v>
      </c>
      <c r="S31" s="60">
        <v>1897</v>
      </c>
      <c r="T31" s="60">
        <v>1941</v>
      </c>
      <c r="U31" s="60">
        <v>1941</v>
      </c>
      <c r="V31" s="60">
        <v>1941</v>
      </c>
      <c r="W31" s="60">
        <v>1941</v>
      </c>
      <c r="X31" s="60"/>
      <c r="Y31" s="60">
        <v>1941</v>
      </c>
      <c r="Z31" s="140"/>
      <c r="AA31" s="62"/>
    </row>
    <row r="32" spans="1:27" ht="13.5">
      <c r="A32" s="249" t="s">
        <v>164</v>
      </c>
      <c r="B32" s="182"/>
      <c r="C32" s="155">
        <v>11058119</v>
      </c>
      <c r="D32" s="155"/>
      <c r="E32" s="59">
        <v>5500000</v>
      </c>
      <c r="F32" s="60">
        <v>3500000</v>
      </c>
      <c r="G32" s="60">
        <v>15473445</v>
      </c>
      <c r="H32" s="60">
        <v>16666160</v>
      </c>
      <c r="I32" s="60">
        <v>15059131</v>
      </c>
      <c r="J32" s="60">
        <v>15059131</v>
      </c>
      <c r="K32" s="60">
        <v>15178731</v>
      </c>
      <c r="L32" s="60">
        <v>31232824</v>
      </c>
      <c r="M32" s="60">
        <v>30555257</v>
      </c>
      <c r="N32" s="60">
        <v>30555257</v>
      </c>
      <c r="O32" s="60">
        <v>25753680</v>
      </c>
      <c r="P32" s="60">
        <v>22347597</v>
      </c>
      <c r="Q32" s="60">
        <v>27274508</v>
      </c>
      <c r="R32" s="60">
        <v>27274508</v>
      </c>
      <c r="S32" s="60">
        <v>21248279</v>
      </c>
      <c r="T32" s="60">
        <v>19361673</v>
      </c>
      <c r="U32" s="60">
        <v>13575076</v>
      </c>
      <c r="V32" s="60">
        <v>13575076</v>
      </c>
      <c r="W32" s="60">
        <v>13575076</v>
      </c>
      <c r="X32" s="60">
        <v>3500000</v>
      </c>
      <c r="Y32" s="60">
        <v>10075076</v>
      </c>
      <c r="Z32" s="140">
        <v>287.86</v>
      </c>
      <c r="AA32" s="62">
        <v>3500000</v>
      </c>
    </row>
    <row r="33" spans="1:27" ht="13.5">
      <c r="A33" s="249" t="s">
        <v>165</v>
      </c>
      <c r="B33" s="182"/>
      <c r="C33" s="155">
        <v>739880</v>
      </c>
      <c r="D33" s="155"/>
      <c r="E33" s="59">
        <v>60000</v>
      </c>
      <c r="F33" s="60">
        <v>6000000</v>
      </c>
      <c r="G33" s="60">
        <v>527880</v>
      </c>
      <c r="H33" s="60">
        <v>946339</v>
      </c>
      <c r="I33" s="60">
        <v>946339</v>
      </c>
      <c r="J33" s="60">
        <v>946339</v>
      </c>
      <c r="K33" s="60">
        <v>739880</v>
      </c>
      <c r="L33" s="60">
        <v>739880</v>
      </c>
      <c r="M33" s="60">
        <v>739880</v>
      </c>
      <c r="N33" s="60">
        <v>739880</v>
      </c>
      <c r="O33" s="60">
        <v>739880</v>
      </c>
      <c r="P33" s="60">
        <v>739880</v>
      </c>
      <c r="Q33" s="60">
        <v>739880</v>
      </c>
      <c r="R33" s="60">
        <v>739880</v>
      </c>
      <c r="S33" s="60">
        <v>739880</v>
      </c>
      <c r="T33" s="60">
        <v>739880</v>
      </c>
      <c r="U33" s="60">
        <v>739880</v>
      </c>
      <c r="V33" s="60">
        <v>739880</v>
      </c>
      <c r="W33" s="60">
        <v>739880</v>
      </c>
      <c r="X33" s="60">
        <v>6000000</v>
      </c>
      <c r="Y33" s="60">
        <v>-5260120</v>
      </c>
      <c r="Z33" s="140">
        <v>-87.67</v>
      </c>
      <c r="AA33" s="62">
        <v>6000000</v>
      </c>
    </row>
    <row r="34" spans="1:27" ht="13.5">
      <c r="A34" s="250" t="s">
        <v>58</v>
      </c>
      <c r="B34" s="251"/>
      <c r="C34" s="168">
        <f aca="true" t="shared" si="3" ref="C34:Y34">SUM(C29:C33)</f>
        <v>11797999</v>
      </c>
      <c r="D34" s="168">
        <f>SUM(D29:D33)</f>
        <v>0</v>
      </c>
      <c r="E34" s="72">
        <f t="shared" si="3"/>
        <v>5580000</v>
      </c>
      <c r="F34" s="73">
        <f t="shared" si="3"/>
        <v>9500000</v>
      </c>
      <c r="G34" s="73">
        <f t="shared" si="3"/>
        <v>16001627</v>
      </c>
      <c r="H34" s="73">
        <f t="shared" si="3"/>
        <v>17613848</v>
      </c>
      <c r="I34" s="73">
        <f t="shared" si="3"/>
        <v>16005941</v>
      </c>
      <c r="J34" s="73">
        <f t="shared" si="3"/>
        <v>16005941</v>
      </c>
      <c r="K34" s="73">
        <f t="shared" si="3"/>
        <v>15919775</v>
      </c>
      <c r="L34" s="73">
        <f t="shared" si="3"/>
        <v>31973868</v>
      </c>
      <c r="M34" s="73">
        <f t="shared" si="3"/>
        <v>31295137</v>
      </c>
      <c r="N34" s="73">
        <f t="shared" si="3"/>
        <v>31295137</v>
      </c>
      <c r="O34" s="73">
        <f t="shared" si="3"/>
        <v>26495480</v>
      </c>
      <c r="P34" s="73">
        <f t="shared" si="3"/>
        <v>23094420</v>
      </c>
      <c r="Q34" s="73">
        <f t="shared" si="3"/>
        <v>28016152</v>
      </c>
      <c r="R34" s="73">
        <f t="shared" si="3"/>
        <v>28016152</v>
      </c>
      <c r="S34" s="73">
        <f t="shared" si="3"/>
        <v>21990056</v>
      </c>
      <c r="T34" s="73">
        <f t="shared" si="3"/>
        <v>20103494</v>
      </c>
      <c r="U34" s="73">
        <f t="shared" si="3"/>
        <v>14316897</v>
      </c>
      <c r="V34" s="73">
        <f t="shared" si="3"/>
        <v>14316897</v>
      </c>
      <c r="W34" s="73">
        <f t="shared" si="3"/>
        <v>14316897</v>
      </c>
      <c r="X34" s="73">
        <f t="shared" si="3"/>
        <v>9500000</v>
      </c>
      <c r="Y34" s="73">
        <f t="shared" si="3"/>
        <v>4816897</v>
      </c>
      <c r="Z34" s="170">
        <f>+IF(X34&lt;&gt;0,+(Y34/X34)*100,0)</f>
        <v>50.70417894736842</v>
      </c>
      <c r="AA34" s="74">
        <f>SUM(AA29:AA33)</f>
        <v>9500000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90000</v>
      </c>
      <c r="F37" s="60">
        <v>314000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314000</v>
      </c>
      <c r="Y37" s="60">
        <v>-314000</v>
      </c>
      <c r="Z37" s="140">
        <v>-100</v>
      </c>
      <c r="AA37" s="62">
        <v>314000</v>
      </c>
    </row>
    <row r="38" spans="1:27" ht="13.5">
      <c r="A38" s="249" t="s">
        <v>165</v>
      </c>
      <c r="B38" s="182"/>
      <c r="C38" s="155">
        <v>6061289</v>
      </c>
      <c r="D38" s="155"/>
      <c r="E38" s="59">
        <v>450000</v>
      </c>
      <c r="F38" s="60">
        <v>141031</v>
      </c>
      <c r="G38" s="60">
        <v>455248</v>
      </c>
      <c r="H38" s="60">
        <v>7050355</v>
      </c>
      <c r="I38" s="60">
        <v>7050355</v>
      </c>
      <c r="J38" s="60">
        <v>7050355</v>
      </c>
      <c r="K38" s="60">
        <v>6061289</v>
      </c>
      <c r="L38" s="60">
        <v>6061289</v>
      </c>
      <c r="M38" s="60">
        <v>6061289</v>
      </c>
      <c r="N38" s="60">
        <v>6061289</v>
      </c>
      <c r="O38" s="60">
        <v>6061289</v>
      </c>
      <c r="P38" s="60">
        <v>6061289</v>
      </c>
      <c r="Q38" s="60">
        <v>6061289</v>
      </c>
      <c r="R38" s="60">
        <v>6061289</v>
      </c>
      <c r="S38" s="60">
        <v>6061289</v>
      </c>
      <c r="T38" s="60">
        <v>6061289</v>
      </c>
      <c r="U38" s="60">
        <v>6061289</v>
      </c>
      <c r="V38" s="60">
        <v>6061289</v>
      </c>
      <c r="W38" s="60">
        <v>6061289</v>
      </c>
      <c r="X38" s="60">
        <v>141031</v>
      </c>
      <c r="Y38" s="60">
        <v>5920258</v>
      </c>
      <c r="Z38" s="140">
        <v>4197.84</v>
      </c>
      <c r="AA38" s="62">
        <v>141031</v>
      </c>
    </row>
    <row r="39" spans="1:27" ht="13.5">
      <c r="A39" s="250" t="s">
        <v>59</v>
      </c>
      <c r="B39" s="253"/>
      <c r="C39" s="168">
        <f aca="true" t="shared" si="4" ref="C39:Y39">SUM(C37:C38)</f>
        <v>6061289</v>
      </c>
      <c r="D39" s="168">
        <f>SUM(D37:D38)</f>
        <v>0</v>
      </c>
      <c r="E39" s="76">
        <f t="shared" si="4"/>
        <v>540000</v>
      </c>
      <c r="F39" s="77">
        <f t="shared" si="4"/>
        <v>455031</v>
      </c>
      <c r="G39" s="77">
        <f t="shared" si="4"/>
        <v>455248</v>
      </c>
      <c r="H39" s="77">
        <f t="shared" si="4"/>
        <v>7050355</v>
      </c>
      <c r="I39" s="77">
        <f t="shared" si="4"/>
        <v>7050355</v>
      </c>
      <c r="J39" s="77">
        <f t="shared" si="4"/>
        <v>7050355</v>
      </c>
      <c r="K39" s="77">
        <f t="shared" si="4"/>
        <v>6061289</v>
      </c>
      <c r="L39" s="77">
        <f t="shared" si="4"/>
        <v>6061289</v>
      </c>
      <c r="M39" s="77">
        <f t="shared" si="4"/>
        <v>6061289</v>
      </c>
      <c r="N39" s="77">
        <f t="shared" si="4"/>
        <v>6061289</v>
      </c>
      <c r="O39" s="77">
        <f t="shared" si="4"/>
        <v>6061289</v>
      </c>
      <c r="P39" s="77">
        <f t="shared" si="4"/>
        <v>6061289</v>
      </c>
      <c r="Q39" s="77">
        <f t="shared" si="4"/>
        <v>6061289</v>
      </c>
      <c r="R39" s="77">
        <f t="shared" si="4"/>
        <v>6061289</v>
      </c>
      <c r="S39" s="77">
        <f t="shared" si="4"/>
        <v>6061289</v>
      </c>
      <c r="T39" s="77">
        <f t="shared" si="4"/>
        <v>6061289</v>
      </c>
      <c r="U39" s="77">
        <f t="shared" si="4"/>
        <v>6061289</v>
      </c>
      <c r="V39" s="77">
        <f t="shared" si="4"/>
        <v>6061289</v>
      </c>
      <c r="W39" s="77">
        <f t="shared" si="4"/>
        <v>6061289</v>
      </c>
      <c r="X39" s="77">
        <f t="shared" si="4"/>
        <v>455031</v>
      </c>
      <c r="Y39" s="77">
        <f t="shared" si="4"/>
        <v>5606258</v>
      </c>
      <c r="Z39" s="212">
        <f>+IF(X39&lt;&gt;0,+(Y39/X39)*100,0)</f>
        <v>1232.0606727893264</v>
      </c>
      <c r="AA39" s="79">
        <f>SUM(AA37:AA38)</f>
        <v>455031</v>
      </c>
    </row>
    <row r="40" spans="1:27" ht="13.5">
      <c r="A40" s="250" t="s">
        <v>167</v>
      </c>
      <c r="B40" s="251"/>
      <c r="C40" s="168">
        <f aca="true" t="shared" si="5" ref="C40:Y40">+C34+C39</f>
        <v>17859288</v>
      </c>
      <c r="D40" s="168">
        <f>+D34+D39</f>
        <v>0</v>
      </c>
      <c r="E40" s="72">
        <f t="shared" si="5"/>
        <v>6120000</v>
      </c>
      <c r="F40" s="73">
        <f t="shared" si="5"/>
        <v>9955031</v>
      </c>
      <c r="G40" s="73">
        <f t="shared" si="5"/>
        <v>16456875</v>
      </c>
      <c r="H40" s="73">
        <f t="shared" si="5"/>
        <v>24664203</v>
      </c>
      <c r="I40" s="73">
        <f t="shared" si="5"/>
        <v>23056296</v>
      </c>
      <c r="J40" s="73">
        <f t="shared" si="5"/>
        <v>23056296</v>
      </c>
      <c r="K40" s="73">
        <f t="shared" si="5"/>
        <v>21981064</v>
      </c>
      <c r="L40" s="73">
        <f t="shared" si="5"/>
        <v>38035157</v>
      </c>
      <c r="M40" s="73">
        <f t="shared" si="5"/>
        <v>37356426</v>
      </c>
      <c r="N40" s="73">
        <f t="shared" si="5"/>
        <v>37356426</v>
      </c>
      <c r="O40" s="73">
        <f t="shared" si="5"/>
        <v>32556769</v>
      </c>
      <c r="P40" s="73">
        <f t="shared" si="5"/>
        <v>29155709</v>
      </c>
      <c r="Q40" s="73">
        <f t="shared" si="5"/>
        <v>34077441</v>
      </c>
      <c r="R40" s="73">
        <f t="shared" si="5"/>
        <v>34077441</v>
      </c>
      <c r="S40" s="73">
        <f t="shared" si="5"/>
        <v>28051345</v>
      </c>
      <c r="T40" s="73">
        <f t="shared" si="5"/>
        <v>26164783</v>
      </c>
      <c r="U40" s="73">
        <f t="shared" si="5"/>
        <v>20378186</v>
      </c>
      <c r="V40" s="73">
        <f t="shared" si="5"/>
        <v>20378186</v>
      </c>
      <c r="W40" s="73">
        <f t="shared" si="5"/>
        <v>20378186</v>
      </c>
      <c r="X40" s="73">
        <f t="shared" si="5"/>
        <v>9955031</v>
      </c>
      <c r="Y40" s="73">
        <f t="shared" si="5"/>
        <v>10423155</v>
      </c>
      <c r="Z40" s="170">
        <f>+IF(X40&lt;&gt;0,+(Y40/X40)*100,0)</f>
        <v>104.70238616032437</v>
      </c>
      <c r="AA40" s="74">
        <f>+AA34+AA39</f>
        <v>9955031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174318084</v>
      </c>
      <c r="D42" s="257">
        <f>+D25-D40</f>
        <v>0</v>
      </c>
      <c r="E42" s="258">
        <f t="shared" si="6"/>
        <v>144498000</v>
      </c>
      <c r="F42" s="259">
        <f t="shared" si="6"/>
        <v>231537781</v>
      </c>
      <c r="G42" s="259">
        <f t="shared" si="6"/>
        <v>171693902</v>
      </c>
      <c r="H42" s="259">
        <f t="shared" si="6"/>
        <v>185891346</v>
      </c>
      <c r="I42" s="259">
        <f t="shared" si="6"/>
        <v>186980809</v>
      </c>
      <c r="J42" s="259">
        <f t="shared" si="6"/>
        <v>186980809</v>
      </c>
      <c r="K42" s="259">
        <f t="shared" si="6"/>
        <v>188812802</v>
      </c>
      <c r="L42" s="259">
        <f t="shared" si="6"/>
        <v>204715252</v>
      </c>
      <c r="M42" s="259">
        <f t="shared" si="6"/>
        <v>204278571</v>
      </c>
      <c r="N42" s="259">
        <f t="shared" si="6"/>
        <v>204278571</v>
      </c>
      <c r="O42" s="259">
        <f t="shared" si="6"/>
        <v>199203897</v>
      </c>
      <c r="P42" s="259">
        <f t="shared" si="6"/>
        <v>196610190</v>
      </c>
      <c r="Q42" s="259">
        <f t="shared" si="6"/>
        <v>216618654</v>
      </c>
      <c r="R42" s="259">
        <f t="shared" si="6"/>
        <v>216618654</v>
      </c>
      <c r="S42" s="259">
        <f t="shared" si="6"/>
        <v>211381438</v>
      </c>
      <c r="T42" s="259">
        <f t="shared" si="6"/>
        <v>211661470</v>
      </c>
      <c r="U42" s="259">
        <f t="shared" si="6"/>
        <v>211357907</v>
      </c>
      <c r="V42" s="259">
        <f t="shared" si="6"/>
        <v>211357907</v>
      </c>
      <c r="W42" s="259">
        <f t="shared" si="6"/>
        <v>211357907</v>
      </c>
      <c r="X42" s="259">
        <f t="shared" si="6"/>
        <v>231537781</v>
      </c>
      <c r="Y42" s="259">
        <f t="shared" si="6"/>
        <v>-20179874</v>
      </c>
      <c r="Z42" s="260">
        <f>+IF(X42&lt;&gt;0,+(Y42/X42)*100,0)</f>
        <v>-8.715585816208543</v>
      </c>
      <c r="AA42" s="261">
        <f>+AA25-AA40</f>
        <v>231537781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174318084</v>
      </c>
      <c r="D45" s="155"/>
      <c r="E45" s="59">
        <v>144498000</v>
      </c>
      <c r="F45" s="60">
        <v>231537781</v>
      </c>
      <c r="G45" s="60">
        <v>171693902</v>
      </c>
      <c r="H45" s="60">
        <v>185891345</v>
      </c>
      <c r="I45" s="60">
        <v>186980810</v>
      </c>
      <c r="J45" s="60">
        <v>186980810</v>
      </c>
      <c r="K45" s="60">
        <v>188812802</v>
      </c>
      <c r="L45" s="60">
        <v>204715253</v>
      </c>
      <c r="M45" s="60">
        <v>204278572</v>
      </c>
      <c r="N45" s="60">
        <v>204278572</v>
      </c>
      <c r="O45" s="60">
        <v>199203897</v>
      </c>
      <c r="P45" s="60">
        <v>196610191</v>
      </c>
      <c r="Q45" s="60">
        <v>216618654</v>
      </c>
      <c r="R45" s="60">
        <v>216618654</v>
      </c>
      <c r="S45" s="60">
        <v>211381438</v>
      </c>
      <c r="T45" s="60">
        <v>211661471</v>
      </c>
      <c r="U45" s="60">
        <v>211357907</v>
      </c>
      <c r="V45" s="60">
        <v>211357907</v>
      </c>
      <c r="W45" s="60">
        <v>211357907</v>
      </c>
      <c r="X45" s="60">
        <v>231537781</v>
      </c>
      <c r="Y45" s="60">
        <v>-20179874</v>
      </c>
      <c r="Z45" s="139">
        <v>-8.72</v>
      </c>
      <c r="AA45" s="62">
        <v>231537781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174318084</v>
      </c>
      <c r="D48" s="217">
        <f>SUM(D45:D47)</f>
        <v>0</v>
      </c>
      <c r="E48" s="264">
        <f t="shared" si="7"/>
        <v>144498000</v>
      </c>
      <c r="F48" s="219">
        <f t="shared" si="7"/>
        <v>231537781</v>
      </c>
      <c r="G48" s="219">
        <f t="shared" si="7"/>
        <v>171693902</v>
      </c>
      <c r="H48" s="219">
        <f t="shared" si="7"/>
        <v>185891345</v>
      </c>
      <c r="I48" s="219">
        <f t="shared" si="7"/>
        <v>186980810</v>
      </c>
      <c r="J48" s="219">
        <f t="shared" si="7"/>
        <v>186980810</v>
      </c>
      <c r="K48" s="219">
        <f t="shared" si="7"/>
        <v>188812802</v>
      </c>
      <c r="L48" s="219">
        <f t="shared" si="7"/>
        <v>204715253</v>
      </c>
      <c r="M48" s="219">
        <f t="shared" si="7"/>
        <v>204278572</v>
      </c>
      <c r="N48" s="219">
        <f t="shared" si="7"/>
        <v>204278572</v>
      </c>
      <c r="O48" s="219">
        <f t="shared" si="7"/>
        <v>199203897</v>
      </c>
      <c r="P48" s="219">
        <f t="shared" si="7"/>
        <v>196610191</v>
      </c>
      <c r="Q48" s="219">
        <f t="shared" si="7"/>
        <v>216618654</v>
      </c>
      <c r="R48" s="219">
        <f t="shared" si="7"/>
        <v>216618654</v>
      </c>
      <c r="S48" s="219">
        <f t="shared" si="7"/>
        <v>211381438</v>
      </c>
      <c r="T48" s="219">
        <f t="shared" si="7"/>
        <v>211661471</v>
      </c>
      <c r="U48" s="219">
        <f t="shared" si="7"/>
        <v>211357907</v>
      </c>
      <c r="V48" s="219">
        <f t="shared" si="7"/>
        <v>211357907</v>
      </c>
      <c r="W48" s="219">
        <f t="shared" si="7"/>
        <v>211357907</v>
      </c>
      <c r="X48" s="219">
        <f t="shared" si="7"/>
        <v>231537781</v>
      </c>
      <c r="Y48" s="219">
        <f t="shared" si="7"/>
        <v>-20179874</v>
      </c>
      <c r="Z48" s="265">
        <f>+IF(X48&lt;&gt;0,+(Y48/X48)*100,0)</f>
        <v>-8.715585816208543</v>
      </c>
      <c r="AA48" s="232">
        <f>SUM(AA45:AA47)</f>
        <v>231537781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11027020</v>
      </c>
      <c r="D6" s="155"/>
      <c r="E6" s="59">
        <v>36335033</v>
      </c>
      <c r="F6" s="60">
        <v>32427454</v>
      </c>
      <c r="G6" s="60">
        <v>1546892</v>
      </c>
      <c r="H6" s="60">
        <v>2984206</v>
      </c>
      <c r="I6" s="60">
        <v>1879573</v>
      </c>
      <c r="J6" s="60">
        <v>6410671</v>
      </c>
      <c r="K6" s="60">
        <v>1685244</v>
      </c>
      <c r="L6" s="60">
        <v>1335644</v>
      </c>
      <c r="M6" s="60">
        <v>2522543</v>
      </c>
      <c r="N6" s="60">
        <v>5543431</v>
      </c>
      <c r="O6" s="60">
        <v>4059165</v>
      </c>
      <c r="P6" s="60">
        <v>4652558</v>
      </c>
      <c r="Q6" s="60">
        <v>1546182</v>
      </c>
      <c r="R6" s="60">
        <v>10257905</v>
      </c>
      <c r="S6" s="60">
        <v>3917401</v>
      </c>
      <c r="T6" s="60">
        <v>3723184</v>
      </c>
      <c r="U6" s="60">
        <v>2547481</v>
      </c>
      <c r="V6" s="60">
        <v>10188066</v>
      </c>
      <c r="W6" s="60">
        <v>32400073</v>
      </c>
      <c r="X6" s="60">
        <v>32427454</v>
      </c>
      <c r="Y6" s="60">
        <v>-27381</v>
      </c>
      <c r="Z6" s="140">
        <v>-0.08</v>
      </c>
      <c r="AA6" s="62">
        <v>32427454</v>
      </c>
    </row>
    <row r="7" spans="1:27" ht="13.5">
      <c r="A7" s="249" t="s">
        <v>178</v>
      </c>
      <c r="B7" s="182"/>
      <c r="C7" s="155">
        <v>47096000</v>
      </c>
      <c r="D7" s="155"/>
      <c r="E7" s="59">
        <v>56813000</v>
      </c>
      <c r="F7" s="60">
        <v>64983757</v>
      </c>
      <c r="G7" s="60">
        <v>23797000</v>
      </c>
      <c r="H7" s="60">
        <v>1200000</v>
      </c>
      <c r="I7" s="60">
        <v>2000000</v>
      </c>
      <c r="J7" s="60">
        <v>26997000</v>
      </c>
      <c r="K7" s="60"/>
      <c r="L7" s="60">
        <v>20138000</v>
      </c>
      <c r="M7" s="60"/>
      <c r="N7" s="60">
        <v>20138000</v>
      </c>
      <c r="O7" s="60">
        <v>1000000</v>
      </c>
      <c r="P7" s="60">
        <v>300000</v>
      </c>
      <c r="Q7" s="60">
        <v>13378000</v>
      </c>
      <c r="R7" s="60">
        <v>14678000</v>
      </c>
      <c r="S7" s="60"/>
      <c r="T7" s="60"/>
      <c r="U7" s="60"/>
      <c r="V7" s="60"/>
      <c r="W7" s="60">
        <v>61813000</v>
      </c>
      <c r="X7" s="60">
        <v>64983757</v>
      </c>
      <c r="Y7" s="60">
        <v>-3170757</v>
      </c>
      <c r="Z7" s="140">
        <v>-4.88</v>
      </c>
      <c r="AA7" s="62">
        <v>64983757</v>
      </c>
    </row>
    <row r="8" spans="1:27" ht="13.5">
      <c r="A8" s="249" t="s">
        <v>179</v>
      </c>
      <c r="B8" s="182"/>
      <c r="C8" s="155">
        <v>24874000</v>
      </c>
      <c r="D8" s="155"/>
      <c r="E8" s="59">
        <v>28174000</v>
      </c>
      <c r="F8" s="60">
        <v>30174000</v>
      </c>
      <c r="G8" s="60">
        <v>11000000</v>
      </c>
      <c r="H8" s="60"/>
      <c r="I8" s="60"/>
      <c r="J8" s="60">
        <v>11000000</v>
      </c>
      <c r="K8" s="60"/>
      <c r="L8" s="60">
        <v>14000000</v>
      </c>
      <c r="M8" s="60"/>
      <c r="N8" s="60">
        <v>14000000</v>
      </c>
      <c r="O8" s="60"/>
      <c r="P8" s="60"/>
      <c r="Q8" s="60">
        <v>5174000</v>
      </c>
      <c r="R8" s="60">
        <v>5174000</v>
      </c>
      <c r="S8" s="60"/>
      <c r="T8" s="60"/>
      <c r="U8" s="60"/>
      <c r="V8" s="60"/>
      <c r="W8" s="60">
        <v>30174000</v>
      </c>
      <c r="X8" s="60">
        <v>30174000</v>
      </c>
      <c r="Y8" s="60"/>
      <c r="Z8" s="140"/>
      <c r="AA8" s="62">
        <v>30174000</v>
      </c>
    </row>
    <row r="9" spans="1:27" ht="13.5">
      <c r="A9" s="249" t="s">
        <v>180</v>
      </c>
      <c r="B9" s="182"/>
      <c r="C9" s="155">
        <v>969593</v>
      </c>
      <c r="D9" s="155"/>
      <c r="E9" s="59">
        <v>857401</v>
      </c>
      <c r="F9" s="60">
        <v>907400</v>
      </c>
      <c r="G9" s="60"/>
      <c r="H9" s="60">
        <v>66363</v>
      </c>
      <c r="I9" s="60">
        <v>64176</v>
      </c>
      <c r="J9" s="60">
        <v>130539</v>
      </c>
      <c r="K9" s="60">
        <v>65713</v>
      </c>
      <c r="L9" s="60">
        <v>6248</v>
      </c>
      <c r="M9" s="60">
        <v>126264</v>
      </c>
      <c r="N9" s="60">
        <v>198225</v>
      </c>
      <c r="O9" s="60">
        <v>5087</v>
      </c>
      <c r="P9" s="60">
        <v>128442</v>
      </c>
      <c r="Q9" s="60">
        <v>25636</v>
      </c>
      <c r="R9" s="60">
        <v>159165</v>
      </c>
      <c r="S9" s="60">
        <v>158960</v>
      </c>
      <c r="T9" s="60">
        <v>51185</v>
      </c>
      <c r="U9" s="60">
        <v>10811</v>
      </c>
      <c r="V9" s="60">
        <v>220956</v>
      </c>
      <c r="W9" s="60">
        <v>708885</v>
      </c>
      <c r="X9" s="60">
        <v>907400</v>
      </c>
      <c r="Y9" s="60">
        <v>-198515</v>
      </c>
      <c r="Z9" s="140">
        <v>-21.88</v>
      </c>
      <c r="AA9" s="62">
        <v>907400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-65007156</v>
      </c>
      <c r="D12" s="155"/>
      <c r="E12" s="59">
        <v>-77915459</v>
      </c>
      <c r="F12" s="60">
        <v>-70986072</v>
      </c>
      <c r="G12" s="60">
        <v>-4389177</v>
      </c>
      <c r="H12" s="60">
        <v>-6062716</v>
      </c>
      <c r="I12" s="60">
        <v>-5250746</v>
      </c>
      <c r="J12" s="60">
        <v>-15702639</v>
      </c>
      <c r="K12" s="60">
        <v>-6876208</v>
      </c>
      <c r="L12" s="60">
        <v>-4935820</v>
      </c>
      <c r="M12" s="60">
        <v>-8804594</v>
      </c>
      <c r="N12" s="60">
        <v>-20616622</v>
      </c>
      <c r="O12" s="60">
        <v>-7367216</v>
      </c>
      <c r="P12" s="60">
        <v>-7755182</v>
      </c>
      <c r="Q12" s="60">
        <v>-4584493</v>
      </c>
      <c r="R12" s="60">
        <v>-19706891</v>
      </c>
      <c r="S12" s="60">
        <v>-7209145</v>
      </c>
      <c r="T12" s="60">
        <v>-6764351</v>
      </c>
      <c r="U12" s="60">
        <v>-6837633</v>
      </c>
      <c r="V12" s="60">
        <v>-20811129</v>
      </c>
      <c r="W12" s="60">
        <v>-76837281</v>
      </c>
      <c r="X12" s="60">
        <v>-70986072</v>
      </c>
      <c r="Y12" s="60">
        <v>-5851209</v>
      </c>
      <c r="Z12" s="140">
        <v>8.24</v>
      </c>
      <c r="AA12" s="62">
        <v>-70986072</v>
      </c>
    </row>
    <row r="13" spans="1:27" ht="13.5">
      <c r="A13" s="249" t="s">
        <v>40</v>
      </c>
      <c r="B13" s="182"/>
      <c r="C13" s="155">
        <v>-41229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18918228</v>
      </c>
      <c r="D15" s="168">
        <f>SUM(D6:D14)</f>
        <v>0</v>
      </c>
      <c r="E15" s="72">
        <f t="shared" si="0"/>
        <v>44263975</v>
      </c>
      <c r="F15" s="73">
        <f t="shared" si="0"/>
        <v>57506539</v>
      </c>
      <c r="G15" s="73">
        <f t="shared" si="0"/>
        <v>31954715</v>
      </c>
      <c r="H15" s="73">
        <f t="shared" si="0"/>
        <v>-1812147</v>
      </c>
      <c r="I15" s="73">
        <f t="shared" si="0"/>
        <v>-1306997</v>
      </c>
      <c r="J15" s="73">
        <f t="shared" si="0"/>
        <v>28835571</v>
      </c>
      <c r="K15" s="73">
        <f t="shared" si="0"/>
        <v>-5125251</v>
      </c>
      <c r="L15" s="73">
        <f t="shared" si="0"/>
        <v>30544072</v>
      </c>
      <c r="M15" s="73">
        <f t="shared" si="0"/>
        <v>-6155787</v>
      </c>
      <c r="N15" s="73">
        <f t="shared" si="0"/>
        <v>19263034</v>
      </c>
      <c r="O15" s="73">
        <f t="shared" si="0"/>
        <v>-2302964</v>
      </c>
      <c r="P15" s="73">
        <f t="shared" si="0"/>
        <v>-2674182</v>
      </c>
      <c r="Q15" s="73">
        <f t="shared" si="0"/>
        <v>15539325</v>
      </c>
      <c r="R15" s="73">
        <f t="shared" si="0"/>
        <v>10562179</v>
      </c>
      <c r="S15" s="73">
        <f t="shared" si="0"/>
        <v>-3132784</v>
      </c>
      <c r="T15" s="73">
        <f t="shared" si="0"/>
        <v>-2989982</v>
      </c>
      <c r="U15" s="73">
        <f t="shared" si="0"/>
        <v>-4279341</v>
      </c>
      <c r="V15" s="73">
        <f t="shared" si="0"/>
        <v>-10402107</v>
      </c>
      <c r="W15" s="73">
        <f t="shared" si="0"/>
        <v>48258677</v>
      </c>
      <c r="X15" s="73">
        <f t="shared" si="0"/>
        <v>57506539</v>
      </c>
      <c r="Y15" s="73">
        <f t="shared" si="0"/>
        <v>-9247862</v>
      </c>
      <c r="Z15" s="170">
        <f>+IF(X15&lt;&gt;0,+(Y15/X15)*100,0)</f>
        <v>-16.081409455018672</v>
      </c>
      <c r="AA15" s="74">
        <f>SUM(AA6:AA14)</f>
        <v>57506539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870000</v>
      </c>
      <c r="D19" s="155"/>
      <c r="E19" s="59">
        <v>3575000</v>
      </c>
      <c r="F19" s="60">
        <v>1500000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1500000</v>
      </c>
      <c r="Y19" s="159">
        <v>-1500000</v>
      </c>
      <c r="Z19" s="141">
        <v>-100</v>
      </c>
      <c r="AA19" s="225">
        <v>1500000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1532270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-24009503</v>
      </c>
      <c r="D24" s="155"/>
      <c r="E24" s="59">
        <v>-44665913</v>
      </c>
      <c r="F24" s="60">
        <v>-50236540</v>
      </c>
      <c r="G24" s="60">
        <v>-4210730</v>
      </c>
      <c r="H24" s="60">
        <v>-2908585</v>
      </c>
      <c r="I24" s="60">
        <v>-3725463</v>
      </c>
      <c r="J24" s="60">
        <v>-10844778</v>
      </c>
      <c r="K24" s="60">
        <v>-1429770</v>
      </c>
      <c r="L24" s="60">
        <v>-832953</v>
      </c>
      <c r="M24" s="60">
        <v>-2559895</v>
      </c>
      <c r="N24" s="60">
        <v>-4822618</v>
      </c>
      <c r="O24" s="60">
        <v>-1808148</v>
      </c>
      <c r="P24" s="60">
        <v>-3665282</v>
      </c>
      <c r="Q24" s="60">
        <v>-5284156</v>
      </c>
      <c r="R24" s="60">
        <v>-10757586</v>
      </c>
      <c r="S24" s="60">
        <v>-5423244</v>
      </c>
      <c r="T24" s="60">
        <v>-1691825</v>
      </c>
      <c r="U24" s="60">
        <v>-5966016</v>
      </c>
      <c r="V24" s="60">
        <v>-13081085</v>
      </c>
      <c r="W24" s="60">
        <v>-39506067</v>
      </c>
      <c r="X24" s="60">
        <v>-50236540</v>
      </c>
      <c r="Y24" s="60">
        <v>10730473</v>
      </c>
      <c r="Z24" s="140">
        <v>-21.36</v>
      </c>
      <c r="AA24" s="62">
        <v>-50236540</v>
      </c>
    </row>
    <row r="25" spans="1:27" ht="13.5">
      <c r="A25" s="250" t="s">
        <v>191</v>
      </c>
      <c r="B25" s="251"/>
      <c r="C25" s="168">
        <f aca="true" t="shared" si="1" ref="C25:Y25">SUM(C19:C24)</f>
        <v>-23139503</v>
      </c>
      <c r="D25" s="168">
        <f>SUM(D19:D24)</f>
        <v>0</v>
      </c>
      <c r="E25" s="72">
        <f t="shared" si="1"/>
        <v>-39558643</v>
      </c>
      <c r="F25" s="73">
        <f t="shared" si="1"/>
        <v>-48736540</v>
      </c>
      <c r="G25" s="73">
        <f t="shared" si="1"/>
        <v>-4210730</v>
      </c>
      <c r="H25" s="73">
        <f t="shared" si="1"/>
        <v>-2908585</v>
      </c>
      <c r="I25" s="73">
        <f t="shared" si="1"/>
        <v>-3725463</v>
      </c>
      <c r="J25" s="73">
        <f t="shared" si="1"/>
        <v>-10844778</v>
      </c>
      <c r="K25" s="73">
        <f t="shared" si="1"/>
        <v>-1429770</v>
      </c>
      <c r="L25" s="73">
        <f t="shared" si="1"/>
        <v>-832953</v>
      </c>
      <c r="M25" s="73">
        <f t="shared" si="1"/>
        <v>-2559895</v>
      </c>
      <c r="N25" s="73">
        <f t="shared" si="1"/>
        <v>-4822618</v>
      </c>
      <c r="O25" s="73">
        <f t="shared" si="1"/>
        <v>-1808148</v>
      </c>
      <c r="P25" s="73">
        <f t="shared" si="1"/>
        <v>-3665282</v>
      </c>
      <c r="Q25" s="73">
        <f t="shared" si="1"/>
        <v>-5284156</v>
      </c>
      <c r="R25" s="73">
        <f t="shared" si="1"/>
        <v>-10757586</v>
      </c>
      <c r="S25" s="73">
        <f t="shared" si="1"/>
        <v>-5423244</v>
      </c>
      <c r="T25" s="73">
        <f t="shared" si="1"/>
        <v>-1691825</v>
      </c>
      <c r="U25" s="73">
        <f t="shared" si="1"/>
        <v>-5966016</v>
      </c>
      <c r="V25" s="73">
        <f t="shared" si="1"/>
        <v>-13081085</v>
      </c>
      <c r="W25" s="73">
        <f t="shared" si="1"/>
        <v>-39506067</v>
      </c>
      <c r="X25" s="73">
        <f t="shared" si="1"/>
        <v>-48736540</v>
      </c>
      <c r="Y25" s="73">
        <f t="shared" si="1"/>
        <v>9230473</v>
      </c>
      <c r="Z25" s="170">
        <f>+IF(X25&lt;&gt;0,+(Y25/X25)*100,0)</f>
        <v>-18.939532843324535</v>
      </c>
      <c r="AA25" s="74">
        <f>SUM(AA19:AA24)</f>
        <v>-48736540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1850000</v>
      </c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1850000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-4221275</v>
      </c>
      <c r="D36" s="153">
        <f>+D15+D25+D34</f>
        <v>0</v>
      </c>
      <c r="E36" s="99">
        <f t="shared" si="3"/>
        <v>6555332</v>
      </c>
      <c r="F36" s="100">
        <f t="shared" si="3"/>
        <v>8769999</v>
      </c>
      <c r="G36" s="100">
        <f t="shared" si="3"/>
        <v>27743985</v>
      </c>
      <c r="H36" s="100">
        <f t="shared" si="3"/>
        <v>-4720732</v>
      </c>
      <c r="I36" s="100">
        <f t="shared" si="3"/>
        <v>-5032460</v>
      </c>
      <c r="J36" s="100">
        <f t="shared" si="3"/>
        <v>17990793</v>
      </c>
      <c r="K36" s="100">
        <f t="shared" si="3"/>
        <v>-6555021</v>
      </c>
      <c r="L36" s="100">
        <f t="shared" si="3"/>
        <v>29711119</v>
      </c>
      <c r="M36" s="100">
        <f t="shared" si="3"/>
        <v>-8715682</v>
      </c>
      <c r="N36" s="100">
        <f t="shared" si="3"/>
        <v>14440416</v>
      </c>
      <c r="O36" s="100">
        <f t="shared" si="3"/>
        <v>-4111112</v>
      </c>
      <c r="P36" s="100">
        <f t="shared" si="3"/>
        <v>-6339464</v>
      </c>
      <c r="Q36" s="100">
        <f t="shared" si="3"/>
        <v>10255169</v>
      </c>
      <c r="R36" s="100">
        <f t="shared" si="3"/>
        <v>-195407</v>
      </c>
      <c r="S36" s="100">
        <f t="shared" si="3"/>
        <v>-8556028</v>
      </c>
      <c r="T36" s="100">
        <f t="shared" si="3"/>
        <v>-4681807</v>
      </c>
      <c r="U36" s="100">
        <f t="shared" si="3"/>
        <v>-10245357</v>
      </c>
      <c r="V36" s="100">
        <f t="shared" si="3"/>
        <v>-23483192</v>
      </c>
      <c r="W36" s="100">
        <f t="shared" si="3"/>
        <v>8752610</v>
      </c>
      <c r="X36" s="100">
        <f t="shared" si="3"/>
        <v>8769999</v>
      </c>
      <c r="Y36" s="100">
        <f t="shared" si="3"/>
        <v>-17389</v>
      </c>
      <c r="Z36" s="137">
        <f>+IF(X36&lt;&gt;0,+(Y36/X36)*100,0)</f>
        <v>-0.19827824381735962</v>
      </c>
      <c r="AA36" s="102">
        <f>+AA15+AA25+AA34</f>
        <v>8769999</v>
      </c>
    </row>
    <row r="37" spans="1:27" ht="13.5">
      <c r="A37" s="249" t="s">
        <v>199</v>
      </c>
      <c r="B37" s="182"/>
      <c r="C37" s="153">
        <v>22736213</v>
      </c>
      <c r="D37" s="153"/>
      <c r="E37" s="99">
        <v>11599999</v>
      </c>
      <c r="F37" s="100"/>
      <c r="G37" s="100">
        <v>18558952</v>
      </c>
      <c r="H37" s="100">
        <v>46302937</v>
      </c>
      <c r="I37" s="100">
        <v>41582205</v>
      </c>
      <c r="J37" s="100">
        <v>18558952</v>
      </c>
      <c r="K37" s="100">
        <v>36549745</v>
      </c>
      <c r="L37" s="100">
        <v>29994724</v>
      </c>
      <c r="M37" s="100">
        <v>59705843</v>
      </c>
      <c r="N37" s="100">
        <v>36549745</v>
      </c>
      <c r="O37" s="100">
        <v>50990161</v>
      </c>
      <c r="P37" s="100">
        <v>46879049</v>
      </c>
      <c r="Q37" s="100">
        <v>40539585</v>
      </c>
      <c r="R37" s="100">
        <v>50990161</v>
      </c>
      <c r="S37" s="100">
        <v>50794754</v>
      </c>
      <c r="T37" s="100">
        <v>42238726</v>
      </c>
      <c r="U37" s="100">
        <v>37556919</v>
      </c>
      <c r="V37" s="100">
        <v>50794754</v>
      </c>
      <c r="W37" s="100">
        <v>18558952</v>
      </c>
      <c r="X37" s="100"/>
      <c r="Y37" s="100">
        <v>18558952</v>
      </c>
      <c r="Z37" s="137"/>
      <c r="AA37" s="102"/>
    </row>
    <row r="38" spans="1:27" ht="13.5">
      <c r="A38" s="269" t="s">
        <v>200</v>
      </c>
      <c r="B38" s="256"/>
      <c r="C38" s="257">
        <v>18514938</v>
      </c>
      <c r="D38" s="257"/>
      <c r="E38" s="258">
        <v>18155330</v>
      </c>
      <c r="F38" s="259">
        <v>8769999</v>
      </c>
      <c r="G38" s="259">
        <v>46302937</v>
      </c>
      <c r="H38" s="259">
        <v>41582205</v>
      </c>
      <c r="I38" s="259">
        <v>36549745</v>
      </c>
      <c r="J38" s="259">
        <v>36549745</v>
      </c>
      <c r="K38" s="259">
        <v>29994724</v>
      </c>
      <c r="L38" s="259">
        <v>59705843</v>
      </c>
      <c r="M38" s="259">
        <v>50990161</v>
      </c>
      <c r="N38" s="259">
        <v>50990161</v>
      </c>
      <c r="O38" s="259">
        <v>46879049</v>
      </c>
      <c r="P38" s="259">
        <v>40539585</v>
      </c>
      <c r="Q38" s="259">
        <v>50794754</v>
      </c>
      <c r="R38" s="259">
        <v>46879049</v>
      </c>
      <c r="S38" s="259">
        <v>42238726</v>
      </c>
      <c r="T38" s="259">
        <v>37556919</v>
      </c>
      <c r="U38" s="259">
        <v>27311562</v>
      </c>
      <c r="V38" s="259">
        <v>27311562</v>
      </c>
      <c r="W38" s="259">
        <v>27311562</v>
      </c>
      <c r="X38" s="259">
        <v>8769999</v>
      </c>
      <c r="Y38" s="259">
        <v>18541563</v>
      </c>
      <c r="Z38" s="260">
        <v>211.42</v>
      </c>
      <c r="AA38" s="261">
        <v>8769999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40522784</v>
      </c>
      <c r="D5" s="200">
        <f t="shared" si="0"/>
        <v>0</v>
      </c>
      <c r="E5" s="106">
        <f t="shared" si="0"/>
        <v>42863312</v>
      </c>
      <c r="F5" s="106">
        <f t="shared" si="0"/>
        <v>42863312</v>
      </c>
      <c r="G5" s="106">
        <f t="shared" si="0"/>
        <v>4210729</v>
      </c>
      <c r="H5" s="106">
        <f t="shared" si="0"/>
        <v>2815232</v>
      </c>
      <c r="I5" s="106">
        <f t="shared" si="0"/>
        <v>3725463</v>
      </c>
      <c r="J5" s="106">
        <f t="shared" si="0"/>
        <v>10751424</v>
      </c>
      <c r="K5" s="106">
        <f t="shared" si="0"/>
        <v>1387701</v>
      </c>
      <c r="L5" s="106">
        <f t="shared" si="0"/>
        <v>776429</v>
      </c>
      <c r="M5" s="106">
        <f t="shared" si="0"/>
        <v>2454054</v>
      </c>
      <c r="N5" s="106">
        <f t="shared" si="0"/>
        <v>4618184</v>
      </c>
      <c r="O5" s="106">
        <f t="shared" si="0"/>
        <v>1808148</v>
      </c>
      <c r="P5" s="106">
        <f t="shared" si="0"/>
        <v>3638490</v>
      </c>
      <c r="Q5" s="106">
        <f t="shared" si="0"/>
        <v>5226641</v>
      </c>
      <c r="R5" s="106">
        <f t="shared" si="0"/>
        <v>10673279</v>
      </c>
      <c r="S5" s="106">
        <f t="shared" si="0"/>
        <v>5681696</v>
      </c>
      <c r="T5" s="106">
        <f t="shared" si="0"/>
        <v>2399400</v>
      </c>
      <c r="U5" s="106">
        <f t="shared" si="0"/>
        <v>5732615</v>
      </c>
      <c r="V5" s="106">
        <f t="shared" si="0"/>
        <v>13813711</v>
      </c>
      <c r="W5" s="106">
        <f t="shared" si="0"/>
        <v>39856598</v>
      </c>
      <c r="X5" s="106">
        <f t="shared" si="0"/>
        <v>42863312</v>
      </c>
      <c r="Y5" s="106">
        <f t="shared" si="0"/>
        <v>-3006714</v>
      </c>
      <c r="Z5" s="201">
        <f>+IF(X5&lt;&gt;0,+(Y5/X5)*100,0)</f>
        <v>-7.014656263613041</v>
      </c>
      <c r="AA5" s="199">
        <f>SUM(AA11:AA18)</f>
        <v>42863312</v>
      </c>
    </row>
    <row r="6" spans="1:27" ht="13.5">
      <c r="A6" s="291" t="s">
        <v>204</v>
      </c>
      <c r="B6" s="142"/>
      <c r="C6" s="62">
        <v>34224298</v>
      </c>
      <c r="D6" s="156"/>
      <c r="E6" s="60">
        <v>23374975</v>
      </c>
      <c r="F6" s="60">
        <v>23374975</v>
      </c>
      <c r="G6" s="60">
        <v>3541351</v>
      </c>
      <c r="H6" s="60">
        <v>2784789</v>
      </c>
      <c r="I6" s="60">
        <v>3562061</v>
      </c>
      <c r="J6" s="60">
        <v>9888201</v>
      </c>
      <c r="K6" s="60">
        <v>1121037</v>
      </c>
      <c r="L6" s="60">
        <v>404598</v>
      </c>
      <c r="M6" s="60">
        <v>2108953</v>
      </c>
      <c r="N6" s="60">
        <v>3634588</v>
      </c>
      <c r="O6" s="60">
        <v>1808148</v>
      </c>
      <c r="P6" s="60">
        <v>3397452</v>
      </c>
      <c r="Q6" s="60">
        <v>3847525</v>
      </c>
      <c r="R6" s="60">
        <v>9053125</v>
      </c>
      <c r="S6" s="60">
        <v>5388418</v>
      </c>
      <c r="T6" s="60">
        <v>1014358</v>
      </c>
      <c r="U6" s="60">
        <v>2415819</v>
      </c>
      <c r="V6" s="60">
        <v>8818595</v>
      </c>
      <c r="W6" s="60">
        <v>31394509</v>
      </c>
      <c r="X6" s="60">
        <v>23374975</v>
      </c>
      <c r="Y6" s="60">
        <v>8019534</v>
      </c>
      <c r="Z6" s="140">
        <v>34.31</v>
      </c>
      <c r="AA6" s="155">
        <v>23374975</v>
      </c>
    </row>
    <row r="7" spans="1:27" ht="13.5">
      <c r="A7" s="291" t="s">
        <v>205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/>
      <c r="J7" s="60"/>
      <c r="K7" s="60"/>
      <c r="L7" s="60">
        <v>346276</v>
      </c>
      <c r="M7" s="60"/>
      <c r="N7" s="60">
        <v>346276</v>
      </c>
      <c r="O7" s="60"/>
      <c r="P7" s="60"/>
      <c r="Q7" s="60"/>
      <c r="R7" s="60"/>
      <c r="S7" s="60">
        <v>246842</v>
      </c>
      <c r="T7" s="60"/>
      <c r="U7" s="60">
        <v>1183341</v>
      </c>
      <c r="V7" s="60">
        <v>1430183</v>
      </c>
      <c r="W7" s="60">
        <v>1776459</v>
      </c>
      <c r="X7" s="60">
        <v>5000000</v>
      </c>
      <c r="Y7" s="60">
        <v>-3223541</v>
      </c>
      <c r="Z7" s="140">
        <v>-64.47</v>
      </c>
      <c r="AA7" s="155">
        <v>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34224298</v>
      </c>
      <c r="D11" s="294">
        <f t="shared" si="1"/>
        <v>0</v>
      </c>
      <c r="E11" s="295">
        <f t="shared" si="1"/>
        <v>28374975</v>
      </c>
      <c r="F11" s="295">
        <f t="shared" si="1"/>
        <v>28374975</v>
      </c>
      <c r="G11" s="295">
        <f t="shared" si="1"/>
        <v>3541351</v>
      </c>
      <c r="H11" s="295">
        <f t="shared" si="1"/>
        <v>2784789</v>
      </c>
      <c r="I11" s="295">
        <f t="shared" si="1"/>
        <v>3562061</v>
      </c>
      <c r="J11" s="295">
        <f t="shared" si="1"/>
        <v>9888201</v>
      </c>
      <c r="K11" s="295">
        <f t="shared" si="1"/>
        <v>1121037</v>
      </c>
      <c r="L11" s="295">
        <f t="shared" si="1"/>
        <v>750874</v>
      </c>
      <c r="M11" s="295">
        <f t="shared" si="1"/>
        <v>2108953</v>
      </c>
      <c r="N11" s="295">
        <f t="shared" si="1"/>
        <v>3980864</v>
      </c>
      <c r="O11" s="295">
        <f t="shared" si="1"/>
        <v>1808148</v>
      </c>
      <c r="P11" s="295">
        <f t="shared" si="1"/>
        <v>3397452</v>
      </c>
      <c r="Q11" s="295">
        <f t="shared" si="1"/>
        <v>3847525</v>
      </c>
      <c r="R11" s="295">
        <f t="shared" si="1"/>
        <v>9053125</v>
      </c>
      <c r="S11" s="295">
        <f t="shared" si="1"/>
        <v>5635260</v>
      </c>
      <c r="T11" s="295">
        <f t="shared" si="1"/>
        <v>1014358</v>
      </c>
      <c r="U11" s="295">
        <f t="shared" si="1"/>
        <v>3599160</v>
      </c>
      <c r="V11" s="295">
        <f t="shared" si="1"/>
        <v>10248778</v>
      </c>
      <c r="W11" s="295">
        <f t="shared" si="1"/>
        <v>33170968</v>
      </c>
      <c r="X11" s="295">
        <f t="shared" si="1"/>
        <v>28374975</v>
      </c>
      <c r="Y11" s="295">
        <f t="shared" si="1"/>
        <v>4795993</v>
      </c>
      <c r="Z11" s="296">
        <f>+IF(X11&lt;&gt;0,+(Y11/X11)*100,0)</f>
        <v>16.902192865368164</v>
      </c>
      <c r="AA11" s="297">
        <f>SUM(AA6:AA10)</f>
        <v>28374975</v>
      </c>
    </row>
    <row r="12" spans="1:27" ht="13.5">
      <c r="A12" s="298" t="s">
        <v>210</v>
      </c>
      <c r="B12" s="136"/>
      <c r="C12" s="62">
        <v>4927893</v>
      </c>
      <c r="D12" s="156"/>
      <c r="E12" s="60">
        <v>9613337</v>
      </c>
      <c r="F12" s="60">
        <v>9613337</v>
      </c>
      <c r="G12" s="60">
        <v>359385</v>
      </c>
      <c r="H12" s="60"/>
      <c r="I12" s="60">
        <v>141690</v>
      </c>
      <c r="J12" s="60">
        <v>501075</v>
      </c>
      <c r="K12" s="60"/>
      <c r="L12" s="60"/>
      <c r="M12" s="60"/>
      <c r="N12" s="60"/>
      <c r="O12" s="60"/>
      <c r="P12" s="60">
        <v>49670</v>
      </c>
      <c r="Q12" s="60">
        <v>666954</v>
      </c>
      <c r="R12" s="60">
        <v>716624</v>
      </c>
      <c r="S12" s="60"/>
      <c r="T12" s="60">
        <v>974967</v>
      </c>
      <c r="U12" s="60">
        <v>1286021</v>
      </c>
      <c r="V12" s="60">
        <v>2260988</v>
      </c>
      <c r="W12" s="60">
        <v>3478687</v>
      </c>
      <c r="X12" s="60">
        <v>9613337</v>
      </c>
      <c r="Y12" s="60">
        <v>-6134650</v>
      </c>
      <c r="Z12" s="140">
        <v>-63.81</v>
      </c>
      <c r="AA12" s="155">
        <v>9613337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1355195</v>
      </c>
      <c r="D15" s="156"/>
      <c r="E15" s="60">
        <v>4875000</v>
      </c>
      <c r="F15" s="60">
        <v>4875000</v>
      </c>
      <c r="G15" s="60">
        <v>309993</v>
      </c>
      <c r="H15" s="60">
        <v>30443</v>
      </c>
      <c r="I15" s="60">
        <v>21712</v>
      </c>
      <c r="J15" s="60">
        <v>362148</v>
      </c>
      <c r="K15" s="60">
        <v>266664</v>
      </c>
      <c r="L15" s="60">
        <v>25555</v>
      </c>
      <c r="M15" s="60">
        <v>345101</v>
      </c>
      <c r="N15" s="60">
        <v>637320</v>
      </c>
      <c r="O15" s="60"/>
      <c r="P15" s="60">
        <v>191368</v>
      </c>
      <c r="Q15" s="60">
        <v>712162</v>
      </c>
      <c r="R15" s="60">
        <v>903530</v>
      </c>
      <c r="S15" s="60">
        <v>46436</v>
      </c>
      <c r="T15" s="60">
        <v>410075</v>
      </c>
      <c r="U15" s="60">
        <v>847434</v>
      </c>
      <c r="V15" s="60">
        <v>1303945</v>
      </c>
      <c r="W15" s="60">
        <v>3206943</v>
      </c>
      <c r="X15" s="60">
        <v>4875000</v>
      </c>
      <c r="Y15" s="60">
        <v>-1668057</v>
      </c>
      <c r="Z15" s="140">
        <v>-34.22</v>
      </c>
      <c r="AA15" s="155">
        <v>4875000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15398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5026849</v>
      </c>
      <c r="F20" s="100">
        <f t="shared" si="2"/>
        <v>5026849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100667</v>
      </c>
      <c r="V20" s="100">
        <f t="shared" si="2"/>
        <v>100667</v>
      </c>
      <c r="W20" s="100">
        <f t="shared" si="2"/>
        <v>100667</v>
      </c>
      <c r="X20" s="100">
        <f t="shared" si="2"/>
        <v>5026849</v>
      </c>
      <c r="Y20" s="100">
        <f t="shared" si="2"/>
        <v>-4926182</v>
      </c>
      <c r="Z20" s="137">
        <f>+IF(X20&lt;&gt;0,+(Y20/X20)*100,0)</f>
        <v>-97.99741348904651</v>
      </c>
      <c r="AA20" s="153">
        <f>SUM(AA26:AA33)</f>
        <v>5026849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5026849</v>
      </c>
      <c r="F30" s="60">
        <v>5026849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100667</v>
      </c>
      <c r="V30" s="60">
        <v>100667</v>
      </c>
      <c r="W30" s="60">
        <v>100667</v>
      </c>
      <c r="X30" s="60">
        <v>5026849</v>
      </c>
      <c r="Y30" s="60">
        <v>-4926182</v>
      </c>
      <c r="Z30" s="140">
        <v>-98</v>
      </c>
      <c r="AA30" s="155">
        <v>5026849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34224298</v>
      </c>
      <c r="D36" s="156">
        <f t="shared" si="4"/>
        <v>0</v>
      </c>
      <c r="E36" s="60">
        <f t="shared" si="4"/>
        <v>23374975</v>
      </c>
      <c r="F36" s="60">
        <f t="shared" si="4"/>
        <v>23374975</v>
      </c>
      <c r="G36" s="60">
        <f t="shared" si="4"/>
        <v>3541351</v>
      </c>
      <c r="H36" s="60">
        <f t="shared" si="4"/>
        <v>2784789</v>
      </c>
      <c r="I36" s="60">
        <f t="shared" si="4"/>
        <v>3562061</v>
      </c>
      <c r="J36" s="60">
        <f t="shared" si="4"/>
        <v>9888201</v>
      </c>
      <c r="K36" s="60">
        <f t="shared" si="4"/>
        <v>1121037</v>
      </c>
      <c r="L36" s="60">
        <f t="shared" si="4"/>
        <v>404598</v>
      </c>
      <c r="M36" s="60">
        <f t="shared" si="4"/>
        <v>2108953</v>
      </c>
      <c r="N36" s="60">
        <f t="shared" si="4"/>
        <v>3634588</v>
      </c>
      <c r="O36" s="60">
        <f t="shared" si="4"/>
        <v>1808148</v>
      </c>
      <c r="P36" s="60">
        <f t="shared" si="4"/>
        <v>3397452</v>
      </c>
      <c r="Q36" s="60">
        <f t="shared" si="4"/>
        <v>3847525</v>
      </c>
      <c r="R36" s="60">
        <f t="shared" si="4"/>
        <v>9053125</v>
      </c>
      <c r="S36" s="60">
        <f t="shared" si="4"/>
        <v>5388418</v>
      </c>
      <c r="T36" s="60">
        <f t="shared" si="4"/>
        <v>1014358</v>
      </c>
      <c r="U36" s="60">
        <f t="shared" si="4"/>
        <v>2415819</v>
      </c>
      <c r="V36" s="60">
        <f t="shared" si="4"/>
        <v>8818595</v>
      </c>
      <c r="W36" s="60">
        <f t="shared" si="4"/>
        <v>31394509</v>
      </c>
      <c r="X36" s="60">
        <f t="shared" si="4"/>
        <v>23374975</v>
      </c>
      <c r="Y36" s="60">
        <f t="shared" si="4"/>
        <v>8019534</v>
      </c>
      <c r="Z36" s="140">
        <f aca="true" t="shared" si="5" ref="Z36:Z49">+IF(X36&lt;&gt;0,+(Y36/X36)*100,0)</f>
        <v>34.3082035381856</v>
      </c>
      <c r="AA36" s="155">
        <f>AA6+AA21</f>
        <v>23374975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346276</v>
      </c>
      <c r="M37" s="60">
        <f t="shared" si="4"/>
        <v>0</v>
      </c>
      <c r="N37" s="60">
        <f t="shared" si="4"/>
        <v>346276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246842</v>
      </c>
      <c r="T37" s="60">
        <f t="shared" si="4"/>
        <v>0</v>
      </c>
      <c r="U37" s="60">
        <f t="shared" si="4"/>
        <v>1183341</v>
      </c>
      <c r="V37" s="60">
        <f t="shared" si="4"/>
        <v>1430183</v>
      </c>
      <c r="W37" s="60">
        <f t="shared" si="4"/>
        <v>1776459</v>
      </c>
      <c r="X37" s="60">
        <f t="shared" si="4"/>
        <v>5000000</v>
      </c>
      <c r="Y37" s="60">
        <f t="shared" si="4"/>
        <v>-3223541</v>
      </c>
      <c r="Z37" s="140">
        <f t="shared" si="5"/>
        <v>-64.47081999999999</v>
      </c>
      <c r="AA37" s="155">
        <f>AA7+AA22</f>
        <v>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34224298</v>
      </c>
      <c r="D41" s="294">
        <f t="shared" si="6"/>
        <v>0</v>
      </c>
      <c r="E41" s="295">
        <f t="shared" si="6"/>
        <v>28374975</v>
      </c>
      <c r="F41" s="295">
        <f t="shared" si="6"/>
        <v>28374975</v>
      </c>
      <c r="G41" s="295">
        <f t="shared" si="6"/>
        <v>3541351</v>
      </c>
      <c r="H41" s="295">
        <f t="shared" si="6"/>
        <v>2784789</v>
      </c>
      <c r="I41" s="295">
        <f t="shared" si="6"/>
        <v>3562061</v>
      </c>
      <c r="J41" s="295">
        <f t="shared" si="6"/>
        <v>9888201</v>
      </c>
      <c r="K41" s="295">
        <f t="shared" si="6"/>
        <v>1121037</v>
      </c>
      <c r="L41" s="295">
        <f t="shared" si="6"/>
        <v>750874</v>
      </c>
      <c r="M41" s="295">
        <f t="shared" si="6"/>
        <v>2108953</v>
      </c>
      <c r="N41" s="295">
        <f t="shared" si="6"/>
        <v>3980864</v>
      </c>
      <c r="O41" s="295">
        <f t="shared" si="6"/>
        <v>1808148</v>
      </c>
      <c r="P41" s="295">
        <f t="shared" si="6"/>
        <v>3397452</v>
      </c>
      <c r="Q41" s="295">
        <f t="shared" si="6"/>
        <v>3847525</v>
      </c>
      <c r="R41" s="295">
        <f t="shared" si="6"/>
        <v>9053125</v>
      </c>
      <c r="S41" s="295">
        <f t="shared" si="6"/>
        <v>5635260</v>
      </c>
      <c r="T41" s="295">
        <f t="shared" si="6"/>
        <v>1014358</v>
      </c>
      <c r="U41" s="295">
        <f t="shared" si="6"/>
        <v>3599160</v>
      </c>
      <c r="V41" s="295">
        <f t="shared" si="6"/>
        <v>10248778</v>
      </c>
      <c r="W41" s="295">
        <f t="shared" si="6"/>
        <v>33170968</v>
      </c>
      <c r="X41" s="295">
        <f t="shared" si="6"/>
        <v>28374975</v>
      </c>
      <c r="Y41" s="295">
        <f t="shared" si="6"/>
        <v>4795993</v>
      </c>
      <c r="Z41" s="296">
        <f t="shared" si="5"/>
        <v>16.902192865368164</v>
      </c>
      <c r="AA41" s="297">
        <f>SUM(AA36:AA40)</f>
        <v>28374975</v>
      </c>
    </row>
    <row r="42" spans="1:27" ht="13.5">
      <c r="A42" s="298" t="s">
        <v>210</v>
      </c>
      <c r="B42" s="136"/>
      <c r="C42" s="95">
        <f aca="true" t="shared" si="7" ref="C42:Y48">C12+C27</f>
        <v>4927893</v>
      </c>
      <c r="D42" s="129">
        <f t="shared" si="7"/>
        <v>0</v>
      </c>
      <c r="E42" s="54">
        <f t="shared" si="7"/>
        <v>9613337</v>
      </c>
      <c r="F42" s="54">
        <f t="shared" si="7"/>
        <v>9613337</v>
      </c>
      <c r="G42" s="54">
        <f t="shared" si="7"/>
        <v>359385</v>
      </c>
      <c r="H42" s="54">
        <f t="shared" si="7"/>
        <v>0</v>
      </c>
      <c r="I42" s="54">
        <f t="shared" si="7"/>
        <v>141690</v>
      </c>
      <c r="J42" s="54">
        <f t="shared" si="7"/>
        <v>501075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49670</v>
      </c>
      <c r="Q42" s="54">
        <f t="shared" si="7"/>
        <v>666954</v>
      </c>
      <c r="R42" s="54">
        <f t="shared" si="7"/>
        <v>716624</v>
      </c>
      <c r="S42" s="54">
        <f t="shared" si="7"/>
        <v>0</v>
      </c>
      <c r="T42" s="54">
        <f t="shared" si="7"/>
        <v>974967</v>
      </c>
      <c r="U42" s="54">
        <f t="shared" si="7"/>
        <v>1286021</v>
      </c>
      <c r="V42" s="54">
        <f t="shared" si="7"/>
        <v>2260988</v>
      </c>
      <c r="W42" s="54">
        <f t="shared" si="7"/>
        <v>3478687</v>
      </c>
      <c r="X42" s="54">
        <f t="shared" si="7"/>
        <v>9613337</v>
      </c>
      <c r="Y42" s="54">
        <f t="shared" si="7"/>
        <v>-6134650</v>
      </c>
      <c r="Z42" s="184">
        <f t="shared" si="5"/>
        <v>-63.81394930813307</v>
      </c>
      <c r="AA42" s="130">
        <f aca="true" t="shared" si="8" ref="AA42:AA48">AA12+AA27</f>
        <v>9613337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1355195</v>
      </c>
      <c r="D45" s="129">
        <f t="shared" si="7"/>
        <v>0</v>
      </c>
      <c r="E45" s="54">
        <f t="shared" si="7"/>
        <v>9901849</v>
      </c>
      <c r="F45" s="54">
        <f t="shared" si="7"/>
        <v>9901849</v>
      </c>
      <c r="G45" s="54">
        <f t="shared" si="7"/>
        <v>309993</v>
      </c>
      <c r="H45" s="54">
        <f t="shared" si="7"/>
        <v>30443</v>
      </c>
      <c r="I45" s="54">
        <f t="shared" si="7"/>
        <v>21712</v>
      </c>
      <c r="J45" s="54">
        <f t="shared" si="7"/>
        <v>362148</v>
      </c>
      <c r="K45" s="54">
        <f t="shared" si="7"/>
        <v>266664</v>
      </c>
      <c r="L45" s="54">
        <f t="shared" si="7"/>
        <v>25555</v>
      </c>
      <c r="M45" s="54">
        <f t="shared" si="7"/>
        <v>345101</v>
      </c>
      <c r="N45" s="54">
        <f t="shared" si="7"/>
        <v>637320</v>
      </c>
      <c r="O45" s="54">
        <f t="shared" si="7"/>
        <v>0</v>
      </c>
      <c r="P45" s="54">
        <f t="shared" si="7"/>
        <v>191368</v>
      </c>
      <c r="Q45" s="54">
        <f t="shared" si="7"/>
        <v>712162</v>
      </c>
      <c r="R45" s="54">
        <f t="shared" si="7"/>
        <v>903530</v>
      </c>
      <c r="S45" s="54">
        <f t="shared" si="7"/>
        <v>46436</v>
      </c>
      <c r="T45" s="54">
        <f t="shared" si="7"/>
        <v>410075</v>
      </c>
      <c r="U45" s="54">
        <f t="shared" si="7"/>
        <v>948101</v>
      </c>
      <c r="V45" s="54">
        <f t="shared" si="7"/>
        <v>1404612</v>
      </c>
      <c r="W45" s="54">
        <f t="shared" si="7"/>
        <v>3307610</v>
      </c>
      <c r="X45" s="54">
        <f t="shared" si="7"/>
        <v>9901849</v>
      </c>
      <c r="Y45" s="54">
        <f t="shared" si="7"/>
        <v>-6594239</v>
      </c>
      <c r="Z45" s="184">
        <f t="shared" si="5"/>
        <v>-66.59603676040707</v>
      </c>
      <c r="AA45" s="130">
        <f t="shared" si="8"/>
        <v>9901849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15398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40522784</v>
      </c>
      <c r="D49" s="218">
        <f t="shared" si="9"/>
        <v>0</v>
      </c>
      <c r="E49" s="220">
        <f t="shared" si="9"/>
        <v>47890161</v>
      </c>
      <c r="F49" s="220">
        <f t="shared" si="9"/>
        <v>47890161</v>
      </c>
      <c r="G49" s="220">
        <f t="shared" si="9"/>
        <v>4210729</v>
      </c>
      <c r="H49" s="220">
        <f t="shared" si="9"/>
        <v>2815232</v>
      </c>
      <c r="I49" s="220">
        <f t="shared" si="9"/>
        <v>3725463</v>
      </c>
      <c r="J49" s="220">
        <f t="shared" si="9"/>
        <v>10751424</v>
      </c>
      <c r="K49" s="220">
        <f t="shared" si="9"/>
        <v>1387701</v>
      </c>
      <c r="L49" s="220">
        <f t="shared" si="9"/>
        <v>776429</v>
      </c>
      <c r="M49" s="220">
        <f t="shared" si="9"/>
        <v>2454054</v>
      </c>
      <c r="N49" s="220">
        <f t="shared" si="9"/>
        <v>4618184</v>
      </c>
      <c r="O49" s="220">
        <f t="shared" si="9"/>
        <v>1808148</v>
      </c>
      <c r="P49" s="220">
        <f t="shared" si="9"/>
        <v>3638490</v>
      </c>
      <c r="Q49" s="220">
        <f t="shared" si="9"/>
        <v>5226641</v>
      </c>
      <c r="R49" s="220">
        <f t="shared" si="9"/>
        <v>10673279</v>
      </c>
      <c r="S49" s="220">
        <f t="shared" si="9"/>
        <v>5681696</v>
      </c>
      <c r="T49" s="220">
        <f t="shared" si="9"/>
        <v>2399400</v>
      </c>
      <c r="U49" s="220">
        <f t="shared" si="9"/>
        <v>5833282</v>
      </c>
      <c r="V49" s="220">
        <f t="shared" si="9"/>
        <v>13914378</v>
      </c>
      <c r="W49" s="220">
        <f t="shared" si="9"/>
        <v>39957265</v>
      </c>
      <c r="X49" s="220">
        <f t="shared" si="9"/>
        <v>47890161</v>
      </c>
      <c r="Y49" s="220">
        <f t="shared" si="9"/>
        <v>-7932896</v>
      </c>
      <c r="Z49" s="221">
        <f t="shared" si="5"/>
        <v>-16.564772041589084</v>
      </c>
      <c r="AA49" s="222">
        <f>SUM(AA41:AA48)</f>
        <v>47890161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1795000</v>
      </c>
      <c r="F51" s="54">
        <f t="shared" si="10"/>
        <v>1795000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1795000</v>
      </c>
      <c r="Y51" s="54">
        <f t="shared" si="10"/>
        <v>-1795000</v>
      </c>
      <c r="Z51" s="184">
        <f>+IF(X51&lt;&gt;0,+(Y51/X51)*100,0)</f>
        <v>-100</v>
      </c>
      <c r="AA51" s="130">
        <f>SUM(AA57:AA61)</f>
        <v>1795000</v>
      </c>
    </row>
    <row r="52" spans="1:27" ht="13.5">
      <c r="A52" s="310" t="s">
        <v>204</v>
      </c>
      <c r="B52" s="142"/>
      <c r="C52" s="62"/>
      <c r="D52" s="156"/>
      <c r="E52" s="60">
        <v>300000</v>
      </c>
      <c r="F52" s="60">
        <v>300000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300000</v>
      </c>
      <c r="Y52" s="60">
        <v>-300000</v>
      </c>
      <c r="Z52" s="140">
        <v>-100</v>
      </c>
      <c r="AA52" s="155">
        <v>300000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300000</v>
      </c>
      <c r="F57" s="295">
        <f t="shared" si="11"/>
        <v>300000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300000</v>
      </c>
      <c r="Y57" s="295">
        <f t="shared" si="11"/>
        <v>-300000</v>
      </c>
      <c r="Z57" s="296">
        <f>+IF(X57&lt;&gt;0,+(Y57/X57)*100,0)</f>
        <v>-100</v>
      </c>
      <c r="AA57" s="297">
        <f>SUM(AA52:AA56)</f>
        <v>300000</v>
      </c>
    </row>
    <row r="58" spans="1:27" ht="13.5">
      <c r="A58" s="311" t="s">
        <v>210</v>
      </c>
      <c r="B58" s="136"/>
      <c r="C58" s="62"/>
      <c r="D58" s="156"/>
      <c r="E58" s="60">
        <v>355000</v>
      </c>
      <c r="F58" s="60">
        <v>355000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355000</v>
      </c>
      <c r="Y58" s="60">
        <v>-355000</v>
      </c>
      <c r="Z58" s="140">
        <v>-100</v>
      </c>
      <c r="AA58" s="155">
        <v>355000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1140000</v>
      </c>
      <c r="F61" s="60">
        <v>1140000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1140000</v>
      </c>
      <c r="Y61" s="60">
        <v>-1140000</v>
      </c>
      <c r="Z61" s="140">
        <v>-100</v>
      </c>
      <c r="AA61" s="155">
        <v>1140000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1137301</v>
      </c>
      <c r="D66" s="274"/>
      <c r="E66" s="275">
        <v>1795000</v>
      </c>
      <c r="F66" s="275">
        <v>1845000</v>
      </c>
      <c r="G66" s="275">
        <v>72607</v>
      </c>
      <c r="H66" s="275">
        <v>162651</v>
      </c>
      <c r="I66" s="275">
        <v>168283</v>
      </c>
      <c r="J66" s="275">
        <v>403541</v>
      </c>
      <c r="K66" s="275">
        <v>140010</v>
      </c>
      <c r="L66" s="275">
        <v>18212</v>
      </c>
      <c r="M66" s="275">
        <v>43641</v>
      </c>
      <c r="N66" s="275">
        <v>201863</v>
      </c>
      <c r="O66" s="275">
        <v>105749</v>
      </c>
      <c r="P66" s="275">
        <v>182746</v>
      </c>
      <c r="Q66" s="275">
        <v>34257</v>
      </c>
      <c r="R66" s="275">
        <v>322752</v>
      </c>
      <c r="S66" s="275">
        <v>60055</v>
      </c>
      <c r="T66" s="275">
        <v>59550</v>
      </c>
      <c r="U66" s="275">
        <v>64302</v>
      </c>
      <c r="V66" s="275">
        <v>183907</v>
      </c>
      <c r="W66" s="275">
        <v>1112063</v>
      </c>
      <c r="X66" s="275">
        <v>1845000</v>
      </c>
      <c r="Y66" s="275">
        <v>-732937</v>
      </c>
      <c r="Z66" s="140">
        <v>-39.73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1137301</v>
      </c>
      <c r="D69" s="218">
        <f t="shared" si="12"/>
        <v>0</v>
      </c>
      <c r="E69" s="220">
        <f t="shared" si="12"/>
        <v>1795000</v>
      </c>
      <c r="F69" s="220">
        <f t="shared" si="12"/>
        <v>1845000</v>
      </c>
      <c r="G69" s="220">
        <f t="shared" si="12"/>
        <v>72607</v>
      </c>
      <c r="H69" s="220">
        <f t="shared" si="12"/>
        <v>162651</v>
      </c>
      <c r="I69" s="220">
        <f t="shared" si="12"/>
        <v>168283</v>
      </c>
      <c r="J69" s="220">
        <f t="shared" si="12"/>
        <v>403541</v>
      </c>
      <c r="K69" s="220">
        <f t="shared" si="12"/>
        <v>140010</v>
      </c>
      <c r="L69" s="220">
        <f t="shared" si="12"/>
        <v>18212</v>
      </c>
      <c r="M69" s="220">
        <f t="shared" si="12"/>
        <v>43641</v>
      </c>
      <c r="N69" s="220">
        <f t="shared" si="12"/>
        <v>201863</v>
      </c>
      <c r="O69" s="220">
        <f t="shared" si="12"/>
        <v>105749</v>
      </c>
      <c r="P69" s="220">
        <f t="shared" si="12"/>
        <v>182746</v>
      </c>
      <c r="Q69" s="220">
        <f t="shared" si="12"/>
        <v>34257</v>
      </c>
      <c r="R69" s="220">
        <f t="shared" si="12"/>
        <v>322752</v>
      </c>
      <c r="S69" s="220">
        <f t="shared" si="12"/>
        <v>60055</v>
      </c>
      <c r="T69" s="220">
        <f t="shared" si="12"/>
        <v>59550</v>
      </c>
      <c r="U69" s="220">
        <f t="shared" si="12"/>
        <v>64302</v>
      </c>
      <c r="V69" s="220">
        <f t="shared" si="12"/>
        <v>183907</v>
      </c>
      <c r="W69" s="220">
        <f t="shared" si="12"/>
        <v>1112063</v>
      </c>
      <c r="X69" s="220">
        <f t="shared" si="12"/>
        <v>1845000</v>
      </c>
      <c r="Y69" s="220">
        <f t="shared" si="12"/>
        <v>-732937</v>
      </c>
      <c r="Z69" s="221">
        <f>+IF(X69&lt;&gt;0,+(Y69/X69)*100,0)</f>
        <v>-39.72558265582656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34224298</v>
      </c>
      <c r="D5" s="357">
        <f t="shared" si="0"/>
        <v>0</v>
      </c>
      <c r="E5" s="356">
        <f t="shared" si="0"/>
        <v>28374975</v>
      </c>
      <c r="F5" s="358">
        <f t="shared" si="0"/>
        <v>28374975</v>
      </c>
      <c r="G5" s="358">
        <f t="shared" si="0"/>
        <v>3541351</v>
      </c>
      <c r="H5" s="356">
        <f t="shared" si="0"/>
        <v>2784789</v>
      </c>
      <c r="I5" s="356">
        <f t="shared" si="0"/>
        <v>3562061</v>
      </c>
      <c r="J5" s="358">
        <f t="shared" si="0"/>
        <v>9888201</v>
      </c>
      <c r="K5" s="358">
        <f t="shared" si="0"/>
        <v>1121037</v>
      </c>
      <c r="L5" s="356">
        <f t="shared" si="0"/>
        <v>750874</v>
      </c>
      <c r="M5" s="356">
        <f t="shared" si="0"/>
        <v>2108953</v>
      </c>
      <c r="N5" s="358">
        <f t="shared" si="0"/>
        <v>3634588</v>
      </c>
      <c r="O5" s="358">
        <f t="shared" si="0"/>
        <v>1808148</v>
      </c>
      <c r="P5" s="356">
        <f t="shared" si="0"/>
        <v>3397452</v>
      </c>
      <c r="Q5" s="356">
        <f t="shared" si="0"/>
        <v>3847525</v>
      </c>
      <c r="R5" s="358">
        <f t="shared" si="0"/>
        <v>9053125</v>
      </c>
      <c r="S5" s="358">
        <f t="shared" si="0"/>
        <v>5635260</v>
      </c>
      <c r="T5" s="356">
        <f t="shared" si="0"/>
        <v>1014358</v>
      </c>
      <c r="U5" s="356">
        <f t="shared" si="0"/>
        <v>3599160</v>
      </c>
      <c r="V5" s="358">
        <f t="shared" si="0"/>
        <v>8818595</v>
      </c>
      <c r="W5" s="358">
        <f t="shared" si="0"/>
        <v>31394509</v>
      </c>
      <c r="X5" s="356">
        <f t="shared" si="0"/>
        <v>28374975</v>
      </c>
      <c r="Y5" s="358">
        <f t="shared" si="0"/>
        <v>3019534</v>
      </c>
      <c r="Z5" s="359">
        <f>+IF(X5&lt;&gt;0,+(Y5/X5)*100,0)</f>
        <v>10.641538891223693</v>
      </c>
      <c r="AA5" s="360">
        <f>+AA6+AA8+AA11+AA13+AA15</f>
        <v>28374975</v>
      </c>
    </row>
    <row r="6" spans="1:27" ht="13.5">
      <c r="A6" s="361" t="s">
        <v>204</v>
      </c>
      <c r="B6" s="142"/>
      <c r="C6" s="60">
        <f>+C7</f>
        <v>34224298</v>
      </c>
      <c r="D6" s="340">
        <f aca="true" t="shared" si="1" ref="D6:AA6">+D7</f>
        <v>0</v>
      </c>
      <c r="E6" s="60">
        <f t="shared" si="1"/>
        <v>23374975</v>
      </c>
      <c r="F6" s="59">
        <f t="shared" si="1"/>
        <v>23374975</v>
      </c>
      <c r="G6" s="59">
        <f t="shared" si="1"/>
        <v>3541351</v>
      </c>
      <c r="H6" s="60">
        <f t="shared" si="1"/>
        <v>2784789</v>
      </c>
      <c r="I6" s="60">
        <f t="shared" si="1"/>
        <v>3562061</v>
      </c>
      <c r="J6" s="59">
        <f t="shared" si="1"/>
        <v>9888201</v>
      </c>
      <c r="K6" s="59">
        <f t="shared" si="1"/>
        <v>1121037</v>
      </c>
      <c r="L6" s="60">
        <f t="shared" si="1"/>
        <v>404598</v>
      </c>
      <c r="M6" s="60">
        <f t="shared" si="1"/>
        <v>2108953</v>
      </c>
      <c r="N6" s="59">
        <f t="shared" si="1"/>
        <v>3634588</v>
      </c>
      <c r="O6" s="59">
        <f t="shared" si="1"/>
        <v>1808148</v>
      </c>
      <c r="P6" s="60">
        <f t="shared" si="1"/>
        <v>3397452</v>
      </c>
      <c r="Q6" s="60">
        <f t="shared" si="1"/>
        <v>3847525</v>
      </c>
      <c r="R6" s="59">
        <f t="shared" si="1"/>
        <v>9053125</v>
      </c>
      <c r="S6" s="59">
        <f t="shared" si="1"/>
        <v>5388418</v>
      </c>
      <c r="T6" s="60">
        <f t="shared" si="1"/>
        <v>1014358</v>
      </c>
      <c r="U6" s="60">
        <f t="shared" si="1"/>
        <v>2415819</v>
      </c>
      <c r="V6" s="59">
        <f t="shared" si="1"/>
        <v>8818595</v>
      </c>
      <c r="W6" s="59">
        <f t="shared" si="1"/>
        <v>31394509</v>
      </c>
      <c r="X6" s="60">
        <f t="shared" si="1"/>
        <v>23374975</v>
      </c>
      <c r="Y6" s="59">
        <f t="shared" si="1"/>
        <v>8019534</v>
      </c>
      <c r="Z6" s="61">
        <f>+IF(X6&lt;&gt;0,+(Y6/X6)*100,0)</f>
        <v>34.3082035381856</v>
      </c>
      <c r="AA6" s="62">
        <f t="shared" si="1"/>
        <v>23374975</v>
      </c>
    </row>
    <row r="7" spans="1:27" ht="13.5">
      <c r="A7" s="291" t="s">
        <v>228</v>
      </c>
      <c r="B7" s="142"/>
      <c r="C7" s="60">
        <v>34224298</v>
      </c>
      <c r="D7" s="340"/>
      <c r="E7" s="60">
        <v>23374975</v>
      </c>
      <c r="F7" s="59">
        <v>23374975</v>
      </c>
      <c r="G7" s="59">
        <v>3541351</v>
      </c>
      <c r="H7" s="60">
        <v>2784789</v>
      </c>
      <c r="I7" s="60">
        <v>3562061</v>
      </c>
      <c r="J7" s="59">
        <v>9888201</v>
      </c>
      <c r="K7" s="59">
        <v>1121037</v>
      </c>
      <c r="L7" s="60">
        <v>404598</v>
      </c>
      <c r="M7" s="60">
        <v>2108953</v>
      </c>
      <c r="N7" s="59">
        <v>3634588</v>
      </c>
      <c r="O7" s="59">
        <v>1808148</v>
      </c>
      <c r="P7" s="60">
        <v>3397452</v>
      </c>
      <c r="Q7" s="60">
        <v>3847525</v>
      </c>
      <c r="R7" s="59">
        <v>9053125</v>
      </c>
      <c r="S7" s="59">
        <v>5388418</v>
      </c>
      <c r="T7" s="60">
        <v>1014358</v>
      </c>
      <c r="U7" s="60">
        <v>2415819</v>
      </c>
      <c r="V7" s="59">
        <v>8818595</v>
      </c>
      <c r="W7" s="59">
        <v>31394509</v>
      </c>
      <c r="X7" s="60">
        <v>23374975</v>
      </c>
      <c r="Y7" s="59">
        <v>8019534</v>
      </c>
      <c r="Z7" s="61">
        <v>34.31</v>
      </c>
      <c r="AA7" s="62">
        <v>23374975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346276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246842</v>
      </c>
      <c r="T8" s="60">
        <f t="shared" si="2"/>
        <v>0</v>
      </c>
      <c r="U8" s="60">
        <f t="shared" si="2"/>
        <v>1183341</v>
      </c>
      <c r="V8" s="59">
        <f t="shared" si="2"/>
        <v>0</v>
      </c>
      <c r="W8" s="59">
        <f t="shared" si="2"/>
        <v>0</v>
      </c>
      <c r="X8" s="60">
        <f t="shared" si="2"/>
        <v>5000000</v>
      </c>
      <c r="Y8" s="59">
        <f t="shared" si="2"/>
        <v>-5000000</v>
      </c>
      <c r="Z8" s="61">
        <f>+IF(X8&lt;&gt;0,+(Y8/X8)*100,0)</f>
        <v>-100</v>
      </c>
      <c r="AA8" s="62">
        <f>SUM(AA9:AA10)</f>
        <v>5000000</v>
      </c>
    </row>
    <row r="9" spans="1:27" ht="13.5">
      <c r="A9" s="291" t="s">
        <v>229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/>
      <c r="J9" s="59"/>
      <c r="K9" s="59"/>
      <c r="L9" s="60">
        <v>346276</v>
      </c>
      <c r="M9" s="60"/>
      <c r="N9" s="59"/>
      <c r="O9" s="59"/>
      <c r="P9" s="60"/>
      <c r="Q9" s="60"/>
      <c r="R9" s="59"/>
      <c r="S9" s="59">
        <v>246842</v>
      </c>
      <c r="T9" s="60"/>
      <c r="U9" s="60">
        <v>1183341</v>
      </c>
      <c r="V9" s="59"/>
      <c r="W9" s="59"/>
      <c r="X9" s="60">
        <v>5000000</v>
      </c>
      <c r="Y9" s="59">
        <v>-5000000</v>
      </c>
      <c r="Z9" s="61">
        <v>-100</v>
      </c>
      <c r="AA9" s="62">
        <v>5000000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4927893</v>
      </c>
      <c r="D22" s="344">
        <f t="shared" si="6"/>
        <v>0</v>
      </c>
      <c r="E22" s="343">
        <f t="shared" si="6"/>
        <v>9613337</v>
      </c>
      <c r="F22" s="345">
        <f t="shared" si="6"/>
        <v>9613337</v>
      </c>
      <c r="G22" s="345">
        <f t="shared" si="6"/>
        <v>359385</v>
      </c>
      <c r="H22" s="343">
        <f t="shared" si="6"/>
        <v>0</v>
      </c>
      <c r="I22" s="343">
        <f t="shared" si="6"/>
        <v>141690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49670</v>
      </c>
      <c r="Q22" s="343">
        <f t="shared" si="6"/>
        <v>666954</v>
      </c>
      <c r="R22" s="345">
        <f t="shared" si="6"/>
        <v>0</v>
      </c>
      <c r="S22" s="345">
        <f t="shared" si="6"/>
        <v>0</v>
      </c>
      <c r="T22" s="343">
        <f t="shared" si="6"/>
        <v>974967</v>
      </c>
      <c r="U22" s="343">
        <f t="shared" si="6"/>
        <v>1286021</v>
      </c>
      <c r="V22" s="345">
        <f t="shared" si="6"/>
        <v>0</v>
      </c>
      <c r="W22" s="345">
        <f t="shared" si="6"/>
        <v>0</v>
      </c>
      <c r="X22" s="343">
        <f t="shared" si="6"/>
        <v>9613337</v>
      </c>
      <c r="Y22" s="345">
        <f t="shared" si="6"/>
        <v>-9613337</v>
      </c>
      <c r="Z22" s="336">
        <f>+IF(X22&lt;&gt;0,+(Y22/X22)*100,0)</f>
        <v>-100</v>
      </c>
      <c r="AA22" s="350">
        <f>SUM(AA23:AA32)</f>
        <v>9613337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2811811</v>
      </c>
      <c r="D24" s="340"/>
      <c r="E24" s="60">
        <v>4748247</v>
      </c>
      <c r="F24" s="59">
        <v>4748247</v>
      </c>
      <c r="G24" s="59">
        <v>359385</v>
      </c>
      <c r="H24" s="60"/>
      <c r="I24" s="60">
        <v>141690</v>
      </c>
      <c r="J24" s="59"/>
      <c r="K24" s="59"/>
      <c r="L24" s="60"/>
      <c r="M24" s="60"/>
      <c r="N24" s="59"/>
      <c r="O24" s="59"/>
      <c r="P24" s="60">
        <v>49670</v>
      </c>
      <c r="Q24" s="60">
        <v>570847</v>
      </c>
      <c r="R24" s="59"/>
      <c r="S24" s="59"/>
      <c r="T24" s="60">
        <v>651749</v>
      </c>
      <c r="U24" s="60">
        <v>930896</v>
      </c>
      <c r="V24" s="59"/>
      <c r="W24" s="59"/>
      <c r="X24" s="60">
        <v>4748247</v>
      </c>
      <c r="Y24" s="59">
        <v>-4748247</v>
      </c>
      <c r="Z24" s="61">
        <v>-100</v>
      </c>
      <c r="AA24" s="62">
        <v>4748247</v>
      </c>
    </row>
    <row r="25" spans="1:27" ht="13.5">
      <c r="A25" s="361" t="s">
        <v>238</v>
      </c>
      <c r="B25" s="142"/>
      <c r="C25" s="60">
        <v>1249776</v>
      </c>
      <c r="D25" s="340"/>
      <c r="E25" s="60">
        <v>2695090</v>
      </c>
      <c r="F25" s="59">
        <v>2695090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355125</v>
      </c>
      <c r="V25" s="59"/>
      <c r="W25" s="59"/>
      <c r="X25" s="60">
        <v>2695090</v>
      </c>
      <c r="Y25" s="59">
        <v>-2695090</v>
      </c>
      <c r="Z25" s="61">
        <v>-100</v>
      </c>
      <c r="AA25" s="62">
        <v>2695090</v>
      </c>
    </row>
    <row r="26" spans="1:27" ht="13.5">
      <c r="A26" s="361" t="s">
        <v>239</v>
      </c>
      <c r="B26" s="302"/>
      <c r="C26" s="362">
        <v>43038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65658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170000</v>
      </c>
      <c r="F28" s="342">
        <v>170000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170000</v>
      </c>
      <c r="Y28" s="342">
        <v>-170000</v>
      </c>
      <c r="Z28" s="335">
        <v>-100</v>
      </c>
      <c r="AA28" s="273">
        <v>170000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757610</v>
      </c>
      <c r="D32" s="340"/>
      <c r="E32" s="60">
        <v>2000000</v>
      </c>
      <c r="F32" s="59">
        <v>2000000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96107</v>
      </c>
      <c r="R32" s="59"/>
      <c r="S32" s="59"/>
      <c r="T32" s="60">
        <v>323218</v>
      </c>
      <c r="U32" s="60"/>
      <c r="V32" s="59"/>
      <c r="W32" s="59"/>
      <c r="X32" s="60">
        <v>2000000</v>
      </c>
      <c r="Y32" s="59">
        <v>-2000000</v>
      </c>
      <c r="Z32" s="61">
        <v>-100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1355195</v>
      </c>
      <c r="D40" s="344">
        <f t="shared" si="9"/>
        <v>0</v>
      </c>
      <c r="E40" s="343">
        <f t="shared" si="9"/>
        <v>4875000</v>
      </c>
      <c r="F40" s="345">
        <f t="shared" si="9"/>
        <v>4875000</v>
      </c>
      <c r="G40" s="345">
        <f t="shared" si="9"/>
        <v>309993</v>
      </c>
      <c r="H40" s="343">
        <f t="shared" si="9"/>
        <v>30443</v>
      </c>
      <c r="I40" s="343">
        <f t="shared" si="9"/>
        <v>21712</v>
      </c>
      <c r="J40" s="345">
        <f t="shared" si="9"/>
        <v>0</v>
      </c>
      <c r="K40" s="345">
        <f t="shared" si="9"/>
        <v>266664</v>
      </c>
      <c r="L40" s="343">
        <f t="shared" si="9"/>
        <v>25555</v>
      </c>
      <c r="M40" s="343">
        <f t="shared" si="9"/>
        <v>345101</v>
      </c>
      <c r="N40" s="345">
        <f t="shared" si="9"/>
        <v>0</v>
      </c>
      <c r="O40" s="345">
        <f t="shared" si="9"/>
        <v>0</v>
      </c>
      <c r="P40" s="343">
        <f t="shared" si="9"/>
        <v>191368</v>
      </c>
      <c r="Q40" s="343">
        <f t="shared" si="9"/>
        <v>712162</v>
      </c>
      <c r="R40" s="345">
        <f t="shared" si="9"/>
        <v>0</v>
      </c>
      <c r="S40" s="345">
        <f t="shared" si="9"/>
        <v>46436</v>
      </c>
      <c r="T40" s="343">
        <f t="shared" si="9"/>
        <v>410075</v>
      </c>
      <c r="U40" s="343">
        <f t="shared" si="9"/>
        <v>847434</v>
      </c>
      <c r="V40" s="345">
        <f t="shared" si="9"/>
        <v>995347</v>
      </c>
      <c r="W40" s="345">
        <f t="shared" si="9"/>
        <v>0</v>
      </c>
      <c r="X40" s="343">
        <f t="shared" si="9"/>
        <v>4875000</v>
      </c>
      <c r="Y40" s="345">
        <f t="shared" si="9"/>
        <v>-4875000</v>
      </c>
      <c r="Z40" s="336">
        <f>+IF(X40&lt;&gt;0,+(Y40/X40)*100,0)</f>
        <v>-100</v>
      </c>
      <c r="AA40" s="350">
        <f>SUM(AA41:AA49)</f>
        <v>4875000</v>
      </c>
    </row>
    <row r="41" spans="1:27" ht="13.5">
      <c r="A41" s="361" t="s">
        <v>247</v>
      </c>
      <c r="B41" s="142"/>
      <c r="C41" s="362">
        <v>330840</v>
      </c>
      <c r="D41" s="363"/>
      <c r="E41" s="362">
        <v>1450000</v>
      </c>
      <c r="F41" s="364">
        <v>1450000</v>
      </c>
      <c r="G41" s="364">
        <v>309993</v>
      </c>
      <c r="H41" s="362"/>
      <c r="I41" s="362"/>
      <c r="J41" s="364"/>
      <c r="K41" s="364"/>
      <c r="L41" s="362"/>
      <c r="M41" s="362"/>
      <c r="N41" s="364"/>
      <c r="O41" s="364"/>
      <c r="P41" s="362">
        <v>191368</v>
      </c>
      <c r="Q41" s="362">
        <v>189303</v>
      </c>
      <c r="R41" s="364"/>
      <c r="S41" s="364"/>
      <c r="T41" s="362"/>
      <c r="U41" s="362"/>
      <c r="V41" s="364"/>
      <c r="W41" s="364"/>
      <c r="X41" s="362">
        <v>1450000</v>
      </c>
      <c r="Y41" s="364">
        <v>-1450000</v>
      </c>
      <c r="Z41" s="365">
        <v>-100</v>
      </c>
      <c r="AA41" s="366">
        <v>1450000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270000</v>
      </c>
      <c r="F43" s="370">
        <v>270000</v>
      </c>
      <c r="G43" s="370"/>
      <c r="H43" s="305">
        <v>21795</v>
      </c>
      <c r="I43" s="305"/>
      <c r="J43" s="370"/>
      <c r="K43" s="370"/>
      <c r="L43" s="305">
        <v>25555</v>
      </c>
      <c r="M43" s="305"/>
      <c r="N43" s="370"/>
      <c r="O43" s="370"/>
      <c r="P43" s="305"/>
      <c r="Q43" s="305"/>
      <c r="R43" s="370"/>
      <c r="S43" s="370"/>
      <c r="T43" s="305">
        <v>16923</v>
      </c>
      <c r="U43" s="305"/>
      <c r="V43" s="370"/>
      <c r="W43" s="370"/>
      <c r="X43" s="305">
        <v>270000</v>
      </c>
      <c r="Y43" s="370">
        <v>-270000</v>
      </c>
      <c r="Z43" s="371">
        <v>-100</v>
      </c>
      <c r="AA43" s="303">
        <v>270000</v>
      </c>
    </row>
    <row r="44" spans="1:27" ht="13.5">
      <c r="A44" s="361" t="s">
        <v>250</v>
      </c>
      <c r="B44" s="136"/>
      <c r="C44" s="60"/>
      <c r="D44" s="368"/>
      <c r="E44" s="54">
        <v>1575000</v>
      </c>
      <c r="F44" s="53">
        <v>1575000</v>
      </c>
      <c r="G44" s="53"/>
      <c r="H44" s="54">
        <v>8648</v>
      </c>
      <c r="I44" s="54">
        <v>21712</v>
      </c>
      <c r="J44" s="53"/>
      <c r="K44" s="53">
        <v>9701</v>
      </c>
      <c r="L44" s="54"/>
      <c r="M44" s="54"/>
      <c r="N44" s="53"/>
      <c r="O44" s="53"/>
      <c r="P44" s="54"/>
      <c r="Q44" s="54">
        <v>156143</v>
      </c>
      <c r="R44" s="53"/>
      <c r="S44" s="53"/>
      <c r="T44" s="54"/>
      <c r="U44" s="54">
        <v>291675</v>
      </c>
      <c r="V44" s="53"/>
      <c r="W44" s="53"/>
      <c r="X44" s="54">
        <v>1575000</v>
      </c>
      <c r="Y44" s="53">
        <v>-1575000</v>
      </c>
      <c r="Z44" s="94">
        <v>-100</v>
      </c>
      <c r="AA44" s="95">
        <v>1575000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400000</v>
      </c>
      <c r="F46" s="53">
        <v>400000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400000</v>
      </c>
      <c r="Y46" s="53">
        <v>-400000</v>
      </c>
      <c r="Z46" s="94">
        <v>-100</v>
      </c>
      <c r="AA46" s="95">
        <v>400000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1024355</v>
      </c>
      <c r="D48" s="368"/>
      <c r="E48" s="54">
        <v>1180000</v>
      </c>
      <c r="F48" s="53">
        <v>1180000</v>
      </c>
      <c r="G48" s="53"/>
      <c r="H48" s="54"/>
      <c r="I48" s="54"/>
      <c r="J48" s="53"/>
      <c r="K48" s="53">
        <v>256963</v>
      </c>
      <c r="L48" s="54"/>
      <c r="M48" s="54">
        <v>345101</v>
      </c>
      <c r="N48" s="53"/>
      <c r="O48" s="53"/>
      <c r="P48" s="54"/>
      <c r="Q48" s="54">
        <v>366716</v>
      </c>
      <c r="R48" s="53"/>
      <c r="S48" s="53">
        <v>46436</v>
      </c>
      <c r="T48" s="54">
        <v>393152</v>
      </c>
      <c r="U48" s="54">
        <v>555759</v>
      </c>
      <c r="V48" s="53">
        <v>995347</v>
      </c>
      <c r="W48" s="53"/>
      <c r="X48" s="54">
        <v>1180000</v>
      </c>
      <c r="Y48" s="53">
        <v>-1180000</v>
      </c>
      <c r="Z48" s="94">
        <v>-100</v>
      </c>
      <c r="AA48" s="95">
        <v>1180000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15398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15398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40522784</v>
      </c>
      <c r="D60" s="346">
        <f t="shared" si="14"/>
        <v>0</v>
      </c>
      <c r="E60" s="219">
        <f t="shared" si="14"/>
        <v>42863312</v>
      </c>
      <c r="F60" s="264">
        <f t="shared" si="14"/>
        <v>42863312</v>
      </c>
      <c r="G60" s="264">
        <f t="shared" si="14"/>
        <v>4210729</v>
      </c>
      <c r="H60" s="219">
        <f t="shared" si="14"/>
        <v>2815232</v>
      </c>
      <c r="I60" s="219">
        <f t="shared" si="14"/>
        <v>3725463</v>
      </c>
      <c r="J60" s="264">
        <f t="shared" si="14"/>
        <v>9888201</v>
      </c>
      <c r="K60" s="264">
        <f t="shared" si="14"/>
        <v>1387701</v>
      </c>
      <c r="L60" s="219">
        <f t="shared" si="14"/>
        <v>776429</v>
      </c>
      <c r="M60" s="219">
        <f t="shared" si="14"/>
        <v>2454054</v>
      </c>
      <c r="N60" s="264">
        <f t="shared" si="14"/>
        <v>3634588</v>
      </c>
      <c r="O60" s="264">
        <f t="shared" si="14"/>
        <v>1808148</v>
      </c>
      <c r="P60" s="219">
        <f t="shared" si="14"/>
        <v>3638490</v>
      </c>
      <c r="Q60" s="219">
        <f t="shared" si="14"/>
        <v>5226641</v>
      </c>
      <c r="R60" s="264">
        <f t="shared" si="14"/>
        <v>9053125</v>
      </c>
      <c r="S60" s="264">
        <f t="shared" si="14"/>
        <v>5681696</v>
      </c>
      <c r="T60" s="219">
        <f t="shared" si="14"/>
        <v>2399400</v>
      </c>
      <c r="U60" s="219">
        <f t="shared" si="14"/>
        <v>5732615</v>
      </c>
      <c r="V60" s="264">
        <f t="shared" si="14"/>
        <v>9813942</v>
      </c>
      <c r="W60" s="264">
        <f t="shared" si="14"/>
        <v>31394509</v>
      </c>
      <c r="X60" s="219">
        <f t="shared" si="14"/>
        <v>42863312</v>
      </c>
      <c r="Y60" s="264">
        <f t="shared" si="14"/>
        <v>-11468803</v>
      </c>
      <c r="Z60" s="337">
        <f>+IF(X60&lt;&gt;0,+(Y60/X60)*100,0)</f>
        <v>-26.756688797169943</v>
      </c>
      <c r="AA60" s="232">
        <f>+AA57+AA54+AA51+AA40+AA37+AA34+AA22+AA5</f>
        <v>42863312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5026849</v>
      </c>
      <c r="F40" s="345">
        <f t="shared" si="9"/>
        <v>5026849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100667</v>
      </c>
      <c r="V40" s="345">
        <f t="shared" si="9"/>
        <v>0</v>
      </c>
      <c r="W40" s="345">
        <f t="shared" si="9"/>
        <v>0</v>
      </c>
      <c r="X40" s="343">
        <f t="shared" si="9"/>
        <v>5026849</v>
      </c>
      <c r="Y40" s="345">
        <f t="shared" si="9"/>
        <v>-5026849</v>
      </c>
      <c r="Z40" s="336">
        <f>+IF(X40&lt;&gt;0,+(Y40/X40)*100,0)</f>
        <v>-100</v>
      </c>
      <c r="AA40" s="350">
        <f>SUM(AA41:AA49)</f>
        <v>5026849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5026849</v>
      </c>
      <c r="F48" s="53">
        <v>5026849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>
        <v>100667</v>
      </c>
      <c r="V48" s="53"/>
      <c r="W48" s="53"/>
      <c r="X48" s="54">
        <v>5026849</v>
      </c>
      <c r="Y48" s="53">
        <v>-5026849</v>
      </c>
      <c r="Z48" s="94">
        <v>-100</v>
      </c>
      <c r="AA48" s="95">
        <v>5026849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5026849</v>
      </c>
      <c r="F60" s="264">
        <f t="shared" si="14"/>
        <v>5026849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100667</v>
      </c>
      <c r="V60" s="264">
        <f t="shared" si="14"/>
        <v>0</v>
      </c>
      <c r="W60" s="264">
        <f t="shared" si="14"/>
        <v>0</v>
      </c>
      <c r="X60" s="219">
        <f t="shared" si="14"/>
        <v>5026849</v>
      </c>
      <c r="Y60" s="264">
        <f t="shared" si="14"/>
        <v>-5026849</v>
      </c>
      <c r="Z60" s="337">
        <f>+IF(X60&lt;&gt;0,+(Y60/X60)*100,0)</f>
        <v>-100</v>
      </c>
      <c r="AA60" s="232">
        <f>+AA57+AA54+AA51+AA40+AA37+AA34+AA22+AA5</f>
        <v>5026849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2013-08-02T11:58:25Z</dcterms:created>
  <dcterms:modified xsi:type="dcterms:W3CDTF">2013-08-02T11:58:29Z</dcterms:modified>
  <cp:category/>
  <cp:version/>
  <cp:contentType/>
  <cp:contentStatus/>
</cp:coreProperties>
</file>