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<sst xmlns="http://schemas.openxmlformats.org/spreadsheetml/2006/main" count="855" uniqueCount="302">
  <si>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Limpopo: Blouberg(LIM351) - Table C1 Schedule Quarterly Budget Statement Summary for 4th Quarter ended 30 June 2013 (Figures Finalised as at 2013/07/31)</t>
  </si>
  <si>
    <t>Description</t>
  </si>
  <si>
    <t>2011/12</t>
  </si>
  <si>
    <t>2012/13</t>
  </si>
  <si>
    <t>Budget year 2012/13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</si>
  <si>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</si>
  <si>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</si>
  <si>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</si>
  <si>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</si>
  <si>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</si>
  <si>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</si>
  <si>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</si>
  <si>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</si>
  <si>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</si>
  <si>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</si>
  <si>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</si>
  <si>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</si>
  <si>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</si>
  <si>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</si>
  <si>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</si>
  <si>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</si>
  <si>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</si>
  <si>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</si>
  <si>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</si>
  <si>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</si>
  <si>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</si>
  <si>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</si>
  <si>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</si>
  <si>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</si>
  <si>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</si>
  <si>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</si>
  <si>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</si>
  <si>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</si>
  <si>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</si>
  <si>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</si>
  <si>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</si>
  <si>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</si>
  <si>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</si>
  <si>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</si>
  <si>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</si>
  <si>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</si>
  <si>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</si>
  <si>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</si>
  <si>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</si>
  <si>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</si>
  <si>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</si>
  <si>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</si>
  <si>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</si>
  <si>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</si>
  <si>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</si>
  <si>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</si>
  <si>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</si>
  <si>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</si>
  <si>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</si>
  <si>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</si>
  <si>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</si>
  <si>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</si>
  <si>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</si>
  <si>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</si>
  <si>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</si>
  <si>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</si>
  <si>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</si>
  <si>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</si>
  <si>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</si>
  <si>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</si>
  <si>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</si>
  <si>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</si>
  <si>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</si>
  <si>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</si>
  <si>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</si>
  <si>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Blouberg(LIM351) - Table C2 Quarterly Budget Statement - Financial Performance (standard classification) for 4th Quarter ended 30 June 2013 (Figures Finalised as at 2013/07/31)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</si>
  <si>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</si>
  <si>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</si>
  <si>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</si>
  <si>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</si>
  <si>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</si>
  <si>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</si>
  <si>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</si>
  <si>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</si>
  <si>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</si>
  <si>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</si>
  <si>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</si>
  <si>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</si>
  <si>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</si>
  <si>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</si>
  <si>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</si>
  <si>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</si>
  <si>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</si>
  <si>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</si>
  <si>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</si>
  <si>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</si>
  <si>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</si>
  <si>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</si>
  <si>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</si>
  <si>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</si>
  <si>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</si>
  <si>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</si>
  <si>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</si>
  <si>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</si>
  <si>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</si>
  <si>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Blouberg(LIM351) - Table C4 Quarterly Budget Statement - Financial Performance (revenue and expenditure) for 4th Quarter ended 30 June 2013 (Figures Finalised as at 2013/07/31)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</si>
  <si>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</si>
  <si>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</si>
  <si>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</si>
  <si>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</si>
  <si>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</si>
  <si>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</si>
  <si>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</si>
  <si>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</si>
  <si>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</si>
  <si>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</si>
  <si>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</si>
  <si>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</si>
  <si>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</si>
  <si>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</si>
  <si>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</si>
  <si>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</si>
  <si>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</si>
  <si>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</si>
  <si>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</si>
  <si>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</si>
  <si>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</si>
  <si>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</si>
  <si>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</si>
  <si>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</si>
  <si>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</si>
  <si>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</si>
  <si>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</si>
  <si>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</si>
  <si>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Blouberg(LIM351) - Table C5 Quarterly Budget Statement - Capital Expenditure by Standard Classification and Funding for 4th Quarter ended 30 June 2013 (Figures Finalised as at 2013/07/31)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</si>
  <si>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</si>
  <si>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</si>
  <si>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</si>
  <si>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</si>
  <si>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</si>
  <si>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</si>
  <si>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</si>
  <si>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</si>
  <si>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</si>
  <si>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</si>
  <si>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Blouberg(LIM351) - Table C6 Quarterly Budget Statement - Financial Position for 4th Quarter ended 30 June 2013 (Figures Finalised as at 2013/07/31)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</si>
  <si>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</si>
  <si>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</si>
  <si>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</si>
  <si>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</si>
  <si>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</si>
  <si>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</si>
  <si>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</si>
  <si>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</si>
  <si>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</si>
  <si>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</si>
  <si>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</si>
  <si>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</si>
  <si>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</si>
  <si>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</si>
  <si>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</si>
  <si>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</si>
  <si>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</si>
  <si>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</si>
  <si>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</si>
  <si>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</si>
  <si>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</si>
  <si>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</si>
  <si>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</si>
  <si>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</si>
  <si>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</si>
  <si>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</si>
  <si>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</si>
  <si>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</si>
  <si>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</si>
  <si>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</si>
  <si>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</si>
  <si>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</si>
  <si>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</si>
  <si>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Blouberg(LIM351) - Table C7 Quarterly Budget Statement - Cash Flows for 4th Quarter ended 30 June 2013 (Figures Finalised as at 2013/07/31)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</si>
  <si>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</si>
  <si>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</si>
  <si>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</si>
  <si>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</si>
  <si>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</si>
  <si>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</si>
  <si>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</si>
  <si>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</si>
  <si>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</si>
  <si>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</si>
  <si>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</si>
  <si>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</si>
  <si>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</si>
  <si>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</si>
  <si>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</si>
  <si>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</si>
  <si>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</si>
  <si>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</si>
  <si>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</si>
  <si>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</si>
  <si>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</si>
  <si>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</si>
  <si>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</si>
  <si>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</si>
  <si>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</si>
  <si>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</si>
  <si>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Blouberg(LIM351) - Table C9 Quarterly Budget Statement - Capital Expenditure by Asset Clas for 4th Quarter ended 30 June 2013 (Figures Finalised as at 2013/07/31)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</si>
  <si>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</si>
  <si>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</si>
  <si>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</si>
  <si>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</si>
  <si>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</si>
  <si>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</si>
  <si>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</si>
  <si>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</si>
  <si>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</si>
  <si>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</si>
  <si>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</si>
  <si>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</si>
  <si>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</si>
  <si>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</si>
  <si>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</si>
  <si>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</si>
  <si>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</si>
  <si>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</si>
  <si>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</si>
  <si>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</si>
  <si>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</si>
  <si>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</si>
  <si>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</si>
  <si>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</si>
  <si>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Blouberg(LIM351) - Table SC13a Quarterly Budget Statement - Capital Expenditure on New Assets by Asset Class for 4th Quarter ended 30 June 2013 (Figures Finalised as at 2013/07/31)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</si>
  <si>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</si>
  <si>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</si>
  <si>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</si>
  <si>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</si>
  <si>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</si>
  <si>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</si>
  <si>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</si>
  <si>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</si>
  <si>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</si>
  <si>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</si>
  <si>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</si>
  <si>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</si>
  <si>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</si>
  <si>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</si>
  <si>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</si>
  <si>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</si>
  <si>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</si>
  <si>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</si>
  <si>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</si>
  <si>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</si>
  <si>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</si>
  <si>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</si>
  <si>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</si>
  <si>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</si>
  <si>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</si>
  <si>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</si>
  <si>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</si>
  <si>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</si>
  <si>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</si>
  <si>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</si>
  <si>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</si>
  <si>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</si>
  <si>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</si>
  <si>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</si>
  <si>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</si>
  <si>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Blouberg(LIM351) - Table SC13B Quarterly Budget Statement - Capital Expenditure on Renewal of existing assets by Asset Class for 4th Quarter ended 30 June 2013 (Figures Finalised as at 2013/07/31)</t>
  </si>
  <si>
    <t>Capital Expenditure on Renewal of Existing Assets by Asset Class/Sub-class</t>
  </si>
  <si>
    <t>Total Capital Expenditure on Renewal of Existing Assets</t>
  </si>
  <si>
    <t>Limpopo: Blouberg(LIM351) - Table SC13C Quarterly Budget Statement - Repairs and Maintenance Expenditure by Asset Class for 4th Quarter ended 30 June 2013 (Figures Finalised as at 2013/07/31)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</si>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</sst>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7929212</v>
      </c>
      <c r="C5" s="19"/>
      <c r="D5" s="59">
        <v>11100000</v>
      </c>
      <c r="E5" s="60">
        <v>11100000</v>
      </c>
      <c r="F5" s="60">
        <v>14502725</v>
      </c>
      <c r="G5" s="60">
        <v>0</v>
      </c>
      <c r="H5" s="60">
        <v>162531</v>
      </c>
      <c r="I5" s="60">
        <v>14665256</v>
      </c>
      <c r="J5" s="60">
        <v>96853</v>
      </c>
      <c r="K5" s="60">
        <v>86592</v>
      </c>
      <c r="L5" s="60">
        <v>-86630</v>
      </c>
      <c r="M5" s="60">
        <v>96815</v>
      </c>
      <c r="N5" s="60">
        <v>63014</v>
      </c>
      <c r="O5" s="60">
        <v>80351</v>
      </c>
      <c r="P5" s="60">
        <v>92572</v>
      </c>
      <c r="Q5" s="60">
        <v>235937</v>
      </c>
      <c r="R5" s="60">
        <v>-54490</v>
      </c>
      <c r="S5" s="60">
        <v>187336</v>
      </c>
      <c r="T5" s="60">
        <v>87967</v>
      </c>
      <c r="U5" s="60">
        <v>220813</v>
      </c>
      <c r="V5" s="60">
        <v>15218821</v>
      </c>
      <c r="W5" s="60">
        <v>11100000</v>
      </c>
      <c r="X5" s="60">
        <v>4118821</v>
      </c>
      <c r="Y5" s="61">
        <v>37.11</v>
      </c>
      <c r="Z5" s="62">
        <v>11100000</v>
      </c>
    </row>
    <row r="6" spans="1:26" ht="13.5">
      <c r="A6" s="58" t="s">
        <v>32</v>
      </c>
      <c r="B6" s="19">
        <v>6496488</v>
      </c>
      <c r="C6" s="19"/>
      <c r="D6" s="59">
        <v>12873063</v>
      </c>
      <c r="E6" s="60">
        <v>12873063</v>
      </c>
      <c r="F6" s="60">
        <v>1705087</v>
      </c>
      <c r="G6" s="60">
        <v>1176297</v>
      </c>
      <c r="H6" s="60">
        <v>2656213</v>
      </c>
      <c r="I6" s="60">
        <v>5537597</v>
      </c>
      <c r="J6" s="60">
        <v>16035814</v>
      </c>
      <c r="K6" s="60">
        <v>998537</v>
      </c>
      <c r="L6" s="60">
        <v>10774446</v>
      </c>
      <c r="M6" s="60">
        <v>27808797</v>
      </c>
      <c r="N6" s="60">
        <v>111908</v>
      </c>
      <c r="O6" s="60">
        <v>757680</v>
      </c>
      <c r="P6" s="60">
        <v>978526</v>
      </c>
      <c r="Q6" s="60">
        <v>1848114</v>
      </c>
      <c r="R6" s="60">
        <v>-1642627</v>
      </c>
      <c r="S6" s="60">
        <v>3189689</v>
      </c>
      <c r="T6" s="60">
        <v>767658</v>
      </c>
      <c r="U6" s="60">
        <v>2314720</v>
      </c>
      <c r="V6" s="60">
        <v>37509228</v>
      </c>
      <c r="W6" s="60">
        <v>12873063</v>
      </c>
      <c r="X6" s="60">
        <v>24636165</v>
      </c>
      <c r="Y6" s="61">
        <v>191.38</v>
      </c>
      <c r="Z6" s="62">
        <v>12873063</v>
      </c>
    </row>
    <row r="7" spans="1:26" ht="13.5">
      <c r="A7" s="58" t="s">
        <v>33</v>
      </c>
      <c r="B7" s="19">
        <v>712912</v>
      </c>
      <c r="C7" s="19"/>
      <c r="D7" s="59">
        <v>500000</v>
      </c>
      <c r="E7" s="60">
        <v>500000</v>
      </c>
      <c r="F7" s="60">
        <v>8358</v>
      </c>
      <c r="G7" s="60">
        <v>37274</v>
      </c>
      <c r="H7" s="60">
        <v>30766</v>
      </c>
      <c r="I7" s="60">
        <v>76398</v>
      </c>
      <c r="J7" s="60">
        <v>23285</v>
      </c>
      <c r="K7" s="60">
        <v>132099</v>
      </c>
      <c r="L7" s="60">
        <v>-12682</v>
      </c>
      <c r="M7" s="60">
        <v>142702</v>
      </c>
      <c r="N7" s="60">
        <v>21123</v>
      </c>
      <c r="O7" s="60">
        <v>16494</v>
      </c>
      <c r="P7" s="60">
        <v>-20642</v>
      </c>
      <c r="Q7" s="60">
        <v>16975</v>
      </c>
      <c r="R7" s="60">
        <v>104961</v>
      </c>
      <c r="S7" s="60">
        <v>121167</v>
      </c>
      <c r="T7" s="60">
        <v>-83894</v>
      </c>
      <c r="U7" s="60">
        <v>142234</v>
      </c>
      <c r="V7" s="60">
        <v>378309</v>
      </c>
      <c r="W7" s="60">
        <v>500000</v>
      </c>
      <c r="X7" s="60">
        <v>-121691</v>
      </c>
      <c r="Y7" s="61">
        <v>-24.34</v>
      </c>
      <c r="Z7" s="62">
        <v>500000</v>
      </c>
    </row>
    <row r="8" spans="1:26" ht="13.5">
      <c r="A8" s="58" t="s">
        <v>34</v>
      </c>
      <c r="B8" s="19">
        <v>77631287</v>
      </c>
      <c r="C8" s="19"/>
      <c r="D8" s="59">
        <v>96631000</v>
      </c>
      <c r="E8" s="60">
        <v>96631000</v>
      </c>
      <c r="F8" s="60">
        <v>0</v>
      </c>
      <c r="G8" s="60">
        <v>39538000</v>
      </c>
      <c r="H8" s="60">
        <v>282000</v>
      </c>
      <c r="I8" s="60">
        <v>39820000</v>
      </c>
      <c r="J8" s="60">
        <v>2062426</v>
      </c>
      <c r="K8" s="60">
        <v>22683000</v>
      </c>
      <c r="L8" s="60">
        <v>0</v>
      </c>
      <c r="M8" s="60">
        <v>24745426</v>
      </c>
      <c r="N8" s="60">
        <v>0</v>
      </c>
      <c r="O8" s="60">
        <v>0</v>
      </c>
      <c r="P8" s="60">
        <v>23683000</v>
      </c>
      <c r="Q8" s="60">
        <v>23683000</v>
      </c>
      <c r="R8" s="60">
        <v>0</v>
      </c>
      <c r="S8" s="60">
        <v>0</v>
      </c>
      <c r="T8" s="60">
        <v>0</v>
      </c>
      <c r="U8" s="60">
        <v>0</v>
      </c>
      <c r="V8" s="60">
        <v>88248426</v>
      </c>
      <c r="W8" s="60">
        <v>96631000</v>
      </c>
      <c r="X8" s="60">
        <v>-8382574</v>
      </c>
      <c r="Y8" s="61">
        <v>-8.67</v>
      </c>
      <c r="Z8" s="62">
        <v>96631000</v>
      </c>
    </row>
    <row r="9" spans="1:26" ht="13.5">
      <c r="A9" s="58" t="s">
        <v>35</v>
      </c>
      <c r="B9" s="19">
        <v>66245500</v>
      </c>
      <c r="C9" s="19"/>
      <c r="D9" s="59">
        <v>9472047</v>
      </c>
      <c r="E9" s="60">
        <v>9472047</v>
      </c>
      <c r="F9" s="60">
        <v>750606</v>
      </c>
      <c r="G9" s="60">
        <v>698923</v>
      </c>
      <c r="H9" s="60">
        <v>794401</v>
      </c>
      <c r="I9" s="60">
        <v>2243930</v>
      </c>
      <c r="J9" s="60">
        <v>811441</v>
      </c>
      <c r="K9" s="60">
        <v>767230</v>
      </c>
      <c r="L9" s="60">
        <v>-618918</v>
      </c>
      <c r="M9" s="60">
        <v>959753</v>
      </c>
      <c r="N9" s="60">
        <v>678275</v>
      </c>
      <c r="O9" s="60">
        <v>575171</v>
      </c>
      <c r="P9" s="60">
        <v>1289799</v>
      </c>
      <c r="Q9" s="60">
        <v>2543245</v>
      </c>
      <c r="R9" s="60">
        <v>858533</v>
      </c>
      <c r="S9" s="60">
        <v>2063765</v>
      </c>
      <c r="T9" s="60">
        <v>560377</v>
      </c>
      <c r="U9" s="60">
        <v>3482675</v>
      </c>
      <c r="V9" s="60">
        <v>9229603</v>
      </c>
      <c r="W9" s="60">
        <v>9472047</v>
      </c>
      <c r="X9" s="60">
        <v>-242444</v>
      </c>
      <c r="Y9" s="61">
        <v>-2.56</v>
      </c>
      <c r="Z9" s="62">
        <v>9472047</v>
      </c>
    </row>
    <row r="10" spans="1:26" ht="25.5">
      <c r="A10" s="63" t="s">
        <v>277</v>
      </c>
      <c r="B10" s="64">
        <f>SUM(B5:B9)</f>
        <v>159015399</v>
      </c>
      <c r="C10" s="64">
        <f>SUM(C5:C9)</f>
        <v>0</v>
      </c>
      <c r="D10" s="65">
        <f aca="true" t="shared" si="0" ref="D10:Z10">SUM(D5:D9)</f>
        <v>130576110</v>
      </c>
      <c r="E10" s="66">
        <f t="shared" si="0"/>
        <v>130576110</v>
      </c>
      <c r="F10" s="66">
        <f t="shared" si="0"/>
        <v>16966776</v>
      </c>
      <c r="G10" s="66">
        <f t="shared" si="0"/>
        <v>41450494</v>
      </c>
      <c r="H10" s="66">
        <f t="shared" si="0"/>
        <v>3925911</v>
      </c>
      <c r="I10" s="66">
        <f t="shared" si="0"/>
        <v>62343181</v>
      </c>
      <c r="J10" s="66">
        <f t="shared" si="0"/>
        <v>19029819</v>
      </c>
      <c r="K10" s="66">
        <f t="shared" si="0"/>
        <v>24667458</v>
      </c>
      <c r="L10" s="66">
        <f t="shared" si="0"/>
        <v>10056216</v>
      </c>
      <c r="M10" s="66">
        <f t="shared" si="0"/>
        <v>53753493</v>
      </c>
      <c r="N10" s="66">
        <f t="shared" si="0"/>
        <v>874320</v>
      </c>
      <c r="O10" s="66">
        <f t="shared" si="0"/>
        <v>1429696</v>
      </c>
      <c r="P10" s="66">
        <f t="shared" si="0"/>
        <v>26023255</v>
      </c>
      <c r="Q10" s="66">
        <f t="shared" si="0"/>
        <v>28327271</v>
      </c>
      <c r="R10" s="66">
        <f t="shared" si="0"/>
        <v>-733623</v>
      </c>
      <c r="S10" s="66">
        <f t="shared" si="0"/>
        <v>5561957</v>
      </c>
      <c r="T10" s="66">
        <f t="shared" si="0"/>
        <v>1332108</v>
      </c>
      <c r="U10" s="66">
        <f t="shared" si="0"/>
        <v>6160442</v>
      </c>
      <c r="V10" s="66">
        <f t="shared" si="0"/>
        <v>150584387</v>
      </c>
      <c r="W10" s="66">
        <f t="shared" si="0"/>
        <v>130576110</v>
      </c>
      <c r="X10" s="66">
        <f t="shared" si="0"/>
        <v>20008277</v>
      </c>
      <c r="Y10" s="67">
        <f>+IF(W10&lt;&gt;0,(X10/W10)*100,0)</f>
        <v>15.32307632690237</v>
      </c>
      <c r="Z10" s="68">
        <f t="shared" si="0"/>
        <v>130576110</v>
      </c>
    </row>
    <row r="11" spans="1:26" ht="13.5">
      <c r="A11" s="58" t="s">
        <v>37</v>
      </c>
      <c r="B11" s="19">
        <v>45486620</v>
      </c>
      <c r="C11" s="19"/>
      <c r="D11" s="59">
        <v>58886547</v>
      </c>
      <c r="E11" s="60">
        <v>58886547</v>
      </c>
      <c r="F11" s="60">
        <v>4195083</v>
      </c>
      <c r="G11" s="60">
        <v>4668457</v>
      </c>
      <c r="H11" s="60">
        <v>4529183</v>
      </c>
      <c r="I11" s="60">
        <v>13392723</v>
      </c>
      <c r="J11" s="60">
        <v>4366788</v>
      </c>
      <c r="K11" s="60">
        <v>4502636</v>
      </c>
      <c r="L11" s="60">
        <v>4518324</v>
      </c>
      <c r="M11" s="60">
        <v>13387748</v>
      </c>
      <c r="N11" s="60">
        <v>4667029</v>
      </c>
      <c r="O11" s="60">
        <v>4819449</v>
      </c>
      <c r="P11" s="60">
        <v>4565865</v>
      </c>
      <c r="Q11" s="60">
        <v>14052343</v>
      </c>
      <c r="R11" s="60">
        <v>4694901</v>
      </c>
      <c r="S11" s="60">
        <v>4449202</v>
      </c>
      <c r="T11" s="60">
        <v>4497182</v>
      </c>
      <c r="U11" s="60">
        <v>13641285</v>
      </c>
      <c r="V11" s="60">
        <v>54474099</v>
      </c>
      <c r="W11" s="60">
        <v>58886547</v>
      </c>
      <c r="X11" s="60">
        <v>-4412448</v>
      </c>
      <c r="Y11" s="61">
        <v>-7.49</v>
      </c>
      <c r="Z11" s="62">
        <v>58886547</v>
      </c>
    </row>
    <row r="12" spans="1:26" ht="13.5">
      <c r="A12" s="58" t="s">
        <v>38</v>
      </c>
      <c r="B12" s="19">
        <v>9854910</v>
      </c>
      <c r="C12" s="19"/>
      <c r="D12" s="59">
        <v>10273397</v>
      </c>
      <c r="E12" s="60">
        <v>10273397</v>
      </c>
      <c r="F12" s="60">
        <v>832446</v>
      </c>
      <c r="G12" s="60">
        <v>832444</v>
      </c>
      <c r="H12" s="60">
        <v>832446</v>
      </c>
      <c r="I12" s="60">
        <v>2497336</v>
      </c>
      <c r="J12" s="60">
        <v>832446</v>
      </c>
      <c r="K12" s="60">
        <v>832434</v>
      </c>
      <c r="L12" s="60">
        <v>832434</v>
      </c>
      <c r="M12" s="60">
        <v>2497314</v>
      </c>
      <c r="N12" s="60">
        <v>832436</v>
      </c>
      <c r="O12" s="60">
        <v>1235623</v>
      </c>
      <c r="P12" s="60">
        <v>885463</v>
      </c>
      <c r="Q12" s="60">
        <v>2953522</v>
      </c>
      <c r="R12" s="60">
        <v>0</v>
      </c>
      <c r="S12" s="60">
        <v>885462</v>
      </c>
      <c r="T12" s="60">
        <v>885462</v>
      </c>
      <c r="U12" s="60">
        <v>1770924</v>
      </c>
      <c r="V12" s="60">
        <v>9719096</v>
      </c>
      <c r="W12" s="60">
        <v>10273397</v>
      </c>
      <c r="X12" s="60">
        <v>-554301</v>
      </c>
      <c r="Y12" s="61">
        <v>-5.4</v>
      </c>
      <c r="Z12" s="62">
        <v>10273397</v>
      </c>
    </row>
    <row r="13" spans="1:26" ht="13.5">
      <c r="A13" s="58" t="s">
        <v>278</v>
      </c>
      <c r="B13" s="19">
        <v>47957281</v>
      </c>
      <c r="C13" s="19"/>
      <c r="D13" s="59">
        <v>636000</v>
      </c>
      <c r="E13" s="60">
        <v>636000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636000</v>
      </c>
      <c r="X13" s="60">
        <v>-636000</v>
      </c>
      <c r="Y13" s="61">
        <v>-100</v>
      </c>
      <c r="Z13" s="62">
        <v>636000</v>
      </c>
    </row>
    <row r="14" spans="1:26" ht="13.5">
      <c r="A14" s="58" t="s">
        <v>40</v>
      </c>
      <c r="B14" s="19">
        <v>0</v>
      </c>
      <c r="C14" s="19"/>
      <c r="D14" s="59">
        <v>0</v>
      </c>
      <c r="E14" s="60">
        <v>0</v>
      </c>
      <c r="F14" s="60">
        <v>53952</v>
      </c>
      <c r="G14" s="60">
        <v>57019</v>
      </c>
      <c r="H14" s="60">
        <v>105467</v>
      </c>
      <c r="I14" s="60">
        <v>216438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216438</v>
      </c>
      <c r="W14" s="60">
        <v>0</v>
      </c>
      <c r="X14" s="60">
        <v>216438</v>
      </c>
      <c r="Y14" s="61">
        <v>0</v>
      </c>
      <c r="Z14" s="62">
        <v>0</v>
      </c>
    </row>
    <row r="15" spans="1:26" ht="13.5">
      <c r="A15" s="58" t="s">
        <v>41</v>
      </c>
      <c r="B15" s="19">
        <v>14394922</v>
      </c>
      <c r="C15" s="19"/>
      <c r="D15" s="59">
        <v>18480900</v>
      </c>
      <c r="E15" s="60">
        <v>18480900</v>
      </c>
      <c r="F15" s="60">
        <v>976523</v>
      </c>
      <c r="G15" s="60">
        <v>953250</v>
      </c>
      <c r="H15" s="60">
        <v>2480742</v>
      </c>
      <c r="I15" s="60">
        <v>4410515</v>
      </c>
      <c r="J15" s="60">
        <v>2253263</v>
      </c>
      <c r="K15" s="60">
        <v>1743592</v>
      </c>
      <c r="L15" s="60">
        <v>909171</v>
      </c>
      <c r="M15" s="60">
        <v>4906026</v>
      </c>
      <c r="N15" s="60">
        <v>1204171</v>
      </c>
      <c r="O15" s="60">
        <v>1446577</v>
      </c>
      <c r="P15" s="60">
        <v>1412860</v>
      </c>
      <c r="Q15" s="60">
        <v>4063608</v>
      </c>
      <c r="R15" s="60">
        <v>1906350</v>
      </c>
      <c r="S15" s="60">
        <v>1458102</v>
      </c>
      <c r="T15" s="60">
        <v>687928</v>
      </c>
      <c r="U15" s="60">
        <v>4052380</v>
      </c>
      <c r="V15" s="60">
        <v>17432529</v>
      </c>
      <c r="W15" s="60">
        <v>18480900</v>
      </c>
      <c r="X15" s="60">
        <v>-1048371</v>
      </c>
      <c r="Y15" s="61">
        <v>-5.67</v>
      </c>
      <c r="Z15" s="62">
        <v>18480900</v>
      </c>
    </row>
    <row r="16" spans="1:26" ht="13.5">
      <c r="A16" s="69" t="s">
        <v>42</v>
      </c>
      <c r="B16" s="19">
        <v>0</v>
      </c>
      <c r="C16" s="19"/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44436497</v>
      </c>
      <c r="C17" s="19"/>
      <c r="D17" s="59">
        <v>36263261</v>
      </c>
      <c r="E17" s="60">
        <v>36263261</v>
      </c>
      <c r="F17" s="60">
        <v>1455360</v>
      </c>
      <c r="G17" s="60">
        <v>2161923</v>
      </c>
      <c r="H17" s="60">
        <v>3118818</v>
      </c>
      <c r="I17" s="60">
        <v>6736101</v>
      </c>
      <c r="J17" s="60">
        <v>3344296</v>
      </c>
      <c r="K17" s="60">
        <v>1445798</v>
      </c>
      <c r="L17" s="60">
        <v>2857183</v>
      </c>
      <c r="M17" s="60">
        <v>7647277</v>
      </c>
      <c r="N17" s="60">
        <v>2776694</v>
      </c>
      <c r="O17" s="60">
        <v>1582919</v>
      </c>
      <c r="P17" s="60">
        <v>2439514</v>
      </c>
      <c r="Q17" s="60">
        <v>6799127</v>
      </c>
      <c r="R17" s="60">
        <v>2390383</v>
      </c>
      <c r="S17" s="60">
        <v>2751046</v>
      </c>
      <c r="T17" s="60">
        <v>2874468</v>
      </c>
      <c r="U17" s="60">
        <v>8015897</v>
      </c>
      <c r="V17" s="60">
        <v>29198402</v>
      </c>
      <c r="W17" s="60">
        <v>36263261</v>
      </c>
      <c r="X17" s="60">
        <v>-7064859</v>
      </c>
      <c r="Y17" s="61">
        <v>-19.48</v>
      </c>
      <c r="Z17" s="62">
        <v>36263261</v>
      </c>
    </row>
    <row r="18" spans="1:26" ht="13.5">
      <c r="A18" s="70" t="s">
        <v>44</v>
      </c>
      <c r="B18" s="71">
        <f>SUM(B11:B17)</f>
        <v>162130230</v>
      </c>
      <c r="C18" s="71">
        <f>SUM(C11:C17)</f>
        <v>0</v>
      </c>
      <c r="D18" s="72">
        <f aca="true" t="shared" si="1" ref="D18:Z18">SUM(D11:D17)</f>
        <v>124540105</v>
      </c>
      <c r="E18" s="73">
        <f t="shared" si="1"/>
        <v>124540105</v>
      </c>
      <c r="F18" s="73">
        <f t="shared" si="1"/>
        <v>7513364</v>
      </c>
      <c r="G18" s="73">
        <f t="shared" si="1"/>
        <v>8673093</v>
      </c>
      <c r="H18" s="73">
        <f t="shared" si="1"/>
        <v>11066656</v>
      </c>
      <c r="I18" s="73">
        <f t="shared" si="1"/>
        <v>27253113</v>
      </c>
      <c r="J18" s="73">
        <f t="shared" si="1"/>
        <v>10796793</v>
      </c>
      <c r="K18" s="73">
        <f t="shared" si="1"/>
        <v>8524460</v>
      </c>
      <c r="L18" s="73">
        <f t="shared" si="1"/>
        <v>9117112</v>
      </c>
      <c r="M18" s="73">
        <f t="shared" si="1"/>
        <v>28438365</v>
      </c>
      <c r="N18" s="73">
        <f t="shared" si="1"/>
        <v>9480330</v>
      </c>
      <c r="O18" s="73">
        <f t="shared" si="1"/>
        <v>9084568</v>
      </c>
      <c r="P18" s="73">
        <f t="shared" si="1"/>
        <v>9303702</v>
      </c>
      <c r="Q18" s="73">
        <f t="shared" si="1"/>
        <v>27868600</v>
      </c>
      <c r="R18" s="73">
        <f t="shared" si="1"/>
        <v>8991634</v>
      </c>
      <c r="S18" s="73">
        <f t="shared" si="1"/>
        <v>9543812</v>
      </c>
      <c r="T18" s="73">
        <f t="shared" si="1"/>
        <v>8945040</v>
      </c>
      <c r="U18" s="73">
        <f t="shared" si="1"/>
        <v>27480486</v>
      </c>
      <c r="V18" s="73">
        <f t="shared" si="1"/>
        <v>111040564</v>
      </c>
      <c r="W18" s="73">
        <f t="shared" si="1"/>
        <v>124540105</v>
      </c>
      <c r="X18" s="73">
        <f t="shared" si="1"/>
        <v>-13499541</v>
      </c>
      <c r="Y18" s="67">
        <f>+IF(W18&lt;&gt;0,(X18/W18)*100,0)</f>
        <v>-10.839513103028137</v>
      </c>
      <c r="Z18" s="74">
        <f t="shared" si="1"/>
        <v>124540105</v>
      </c>
    </row>
    <row r="19" spans="1:26" ht="13.5">
      <c r="A19" s="70" t="s">
        <v>45</v>
      </c>
      <c r="B19" s="75">
        <f>+B10-B18</f>
        <v>-3114831</v>
      </c>
      <c r="C19" s="75">
        <f>+C10-C18</f>
        <v>0</v>
      </c>
      <c r="D19" s="76">
        <f aca="true" t="shared" si="2" ref="D19:Z19">+D10-D18</f>
        <v>6036005</v>
      </c>
      <c r="E19" s="77">
        <f t="shared" si="2"/>
        <v>6036005</v>
      </c>
      <c r="F19" s="77">
        <f t="shared" si="2"/>
        <v>9453412</v>
      </c>
      <c r="G19" s="77">
        <f t="shared" si="2"/>
        <v>32777401</v>
      </c>
      <c r="H19" s="77">
        <f t="shared" si="2"/>
        <v>-7140745</v>
      </c>
      <c r="I19" s="77">
        <f t="shared" si="2"/>
        <v>35090068</v>
      </c>
      <c r="J19" s="77">
        <f t="shared" si="2"/>
        <v>8233026</v>
      </c>
      <c r="K19" s="77">
        <f t="shared" si="2"/>
        <v>16142998</v>
      </c>
      <c r="L19" s="77">
        <f t="shared" si="2"/>
        <v>939104</v>
      </c>
      <c r="M19" s="77">
        <f t="shared" si="2"/>
        <v>25315128</v>
      </c>
      <c r="N19" s="77">
        <f t="shared" si="2"/>
        <v>-8606010</v>
      </c>
      <c r="O19" s="77">
        <f t="shared" si="2"/>
        <v>-7654872</v>
      </c>
      <c r="P19" s="77">
        <f t="shared" si="2"/>
        <v>16719553</v>
      </c>
      <c r="Q19" s="77">
        <f t="shared" si="2"/>
        <v>458671</v>
      </c>
      <c r="R19" s="77">
        <f t="shared" si="2"/>
        <v>-9725257</v>
      </c>
      <c r="S19" s="77">
        <f t="shared" si="2"/>
        <v>-3981855</v>
      </c>
      <c r="T19" s="77">
        <f t="shared" si="2"/>
        <v>-7612932</v>
      </c>
      <c r="U19" s="77">
        <f t="shared" si="2"/>
        <v>-21320044</v>
      </c>
      <c r="V19" s="77">
        <f t="shared" si="2"/>
        <v>39543823</v>
      </c>
      <c r="W19" s="77">
        <f>IF(E10=E18,0,W10-W18)</f>
        <v>6036005</v>
      </c>
      <c r="X19" s="77">
        <f t="shared" si="2"/>
        <v>33507818</v>
      </c>
      <c r="Y19" s="78">
        <f>+IF(W19&lt;&gt;0,(X19/W19)*100,0)</f>
        <v>555.1323764642342</v>
      </c>
      <c r="Z19" s="79">
        <f t="shared" si="2"/>
        <v>6036005</v>
      </c>
    </row>
    <row r="20" spans="1:26" ht="13.5">
      <c r="A20" s="58" t="s">
        <v>46</v>
      </c>
      <c r="B20" s="19">
        <v>36283177</v>
      </c>
      <c r="C20" s="19"/>
      <c r="D20" s="59">
        <v>34904000</v>
      </c>
      <c r="E20" s="60">
        <v>34904000</v>
      </c>
      <c r="F20" s="60">
        <v>15489000</v>
      </c>
      <c r="G20" s="60">
        <v>1500000</v>
      </c>
      <c r="H20" s="60">
        <v>750000</v>
      </c>
      <c r="I20" s="60">
        <v>17739000</v>
      </c>
      <c r="J20" s="60">
        <v>0</v>
      </c>
      <c r="K20" s="60">
        <v>750000</v>
      </c>
      <c r="L20" s="60">
        <v>-7744000</v>
      </c>
      <c r="M20" s="60">
        <v>-6994000</v>
      </c>
      <c r="N20" s="60">
        <v>0</v>
      </c>
      <c r="O20" s="60">
        <v>0</v>
      </c>
      <c r="P20" s="60">
        <v>7671000</v>
      </c>
      <c r="Q20" s="60">
        <v>7671000</v>
      </c>
      <c r="R20" s="60">
        <v>1150000</v>
      </c>
      <c r="S20" s="60">
        <v>-150000</v>
      </c>
      <c r="T20" s="60">
        <v>0</v>
      </c>
      <c r="U20" s="60">
        <v>1000000</v>
      </c>
      <c r="V20" s="60">
        <v>19416000</v>
      </c>
      <c r="W20" s="60">
        <v>34904000</v>
      </c>
      <c r="X20" s="60">
        <v>-15488000</v>
      </c>
      <c r="Y20" s="61">
        <v>-44.37</v>
      </c>
      <c r="Z20" s="62">
        <v>34904000</v>
      </c>
    </row>
    <row r="21" spans="1:26" ht="13.5">
      <c r="A21" s="58" t="s">
        <v>279</v>
      </c>
      <c r="B21" s="80">
        <v>0</v>
      </c>
      <c r="C21" s="80"/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33168346</v>
      </c>
      <c r="C22" s="86">
        <f>SUM(C19:C21)</f>
        <v>0</v>
      </c>
      <c r="D22" s="87">
        <f aca="true" t="shared" si="3" ref="D22:Z22">SUM(D19:D21)</f>
        <v>40940005</v>
      </c>
      <c r="E22" s="88">
        <f t="shared" si="3"/>
        <v>40940005</v>
      </c>
      <c r="F22" s="88">
        <f t="shared" si="3"/>
        <v>24942412</v>
      </c>
      <c r="G22" s="88">
        <f t="shared" si="3"/>
        <v>34277401</v>
      </c>
      <c r="H22" s="88">
        <f t="shared" si="3"/>
        <v>-6390745</v>
      </c>
      <c r="I22" s="88">
        <f t="shared" si="3"/>
        <v>52829068</v>
      </c>
      <c r="J22" s="88">
        <f t="shared" si="3"/>
        <v>8233026</v>
      </c>
      <c r="K22" s="88">
        <f t="shared" si="3"/>
        <v>16892998</v>
      </c>
      <c r="L22" s="88">
        <f t="shared" si="3"/>
        <v>-6804896</v>
      </c>
      <c r="M22" s="88">
        <f t="shared" si="3"/>
        <v>18321128</v>
      </c>
      <c r="N22" s="88">
        <f t="shared" si="3"/>
        <v>-8606010</v>
      </c>
      <c r="O22" s="88">
        <f t="shared" si="3"/>
        <v>-7654872</v>
      </c>
      <c r="P22" s="88">
        <f t="shared" si="3"/>
        <v>24390553</v>
      </c>
      <c r="Q22" s="88">
        <f t="shared" si="3"/>
        <v>8129671</v>
      </c>
      <c r="R22" s="88">
        <f t="shared" si="3"/>
        <v>-8575257</v>
      </c>
      <c r="S22" s="88">
        <f t="shared" si="3"/>
        <v>-4131855</v>
      </c>
      <c r="T22" s="88">
        <f t="shared" si="3"/>
        <v>-7612932</v>
      </c>
      <c r="U22" s="88">
        <f t="shared" si="3"/>
        <v>-20320044</v>
      </c>
      <c r="V22" s="88">
        <f t="shared" si="3"/>
        <v>58959823</v>
      </c>
      <c r="W22" s="88">
        <f t="shared" si="3"/>
        <v>40940005</v>
      </c>
      <c r="X22" s="88">
        <f t="shared" si="3"/>
        <v>18019818</v>
      </c>
      <c r="Y22" s="89">
        <f>+IF(W22&lt;&gt;0,(X22/W22)*100,0)</f>
        <v>44.015182704545346</v>
      </c>
      <c r="Z22" s="90">
        <f t="shared" si="3"/>
        <v>40940005</v>
      </c>
    </row>
    <row r="23" spans="1:26" ht="13.5">
      <c r="A23" s="91" t="s">
        <v>48</v>
      </c>
      <c r="B23" s="19">
        <v>0</v>
      </c>
      <c r="C23" s="19"/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33168346</v>
      </c>
      <c r="C24" s="75">
        <f>SUM(C22:C23)</f>
        <v>0</v>
      </c>
      <c r="D24" s="76">
        <f aca="true" t="shared" si="4" ref="D24:Z24">SUM(D22:D23)</f>
        <v>40940005</v>
      </c>
      <c r="E24" s="77">
        <f t="shared" si="4"/>
        <v>40940005</v>
      </c>
      <c r="F24" s="77">
        <f t="shared" si="4"/>
        <v>24942412</v>
      </c>
      <c r="G24" s="77">
        <f t="shared" si="4"/>
        <v>34277401</v>
      </c>
      <c r="H24" s="77">
        <f t="shared" si="4"/>
        <v>-6390745</v>
      </c>
      <c r="I24" s="77">
        <f t="shared" si="4"/>
        <v>52829068</v>
      </c>
      <c r="J24" s="77">
        <f t="shared" si="4"/>
        <v>8233026</v>
      </c>
      <c r="K24" s="77">
        <f t="shared" si="4"/>
        <v>16892998</v>
      </c>
      <c r="L24" s="77">
        <f t="shared" si="4"/>
        <v>-6804896</v>
      </c>
      <c r="M24" s="77">
        <f t="shared" si="4"/>
        <v>18321128</v>
      </c>
      <c r="N24" s="77">
        <f t="shared" si="4"/>
        <v>-8606010</v>
      </c>
      <c r="O24" s="77">
        <f t="shared" si="4"/>
        <v>-7654872</v>
      </c>
      <c r="P24" s="77">
        <f t="shared" si="4"/>
        <v>24390553</v>
      </c>
      <c r="Q24" s="77">
        <f t="shared" si="4"/>
        <v>8129671</v>
      </c>
      <c r="R24" s="77">
        <f t="shared" si="4"/>
        <v>-8575257</v>
      </c>
      <c r="S24" s="77">
        <f t="shared" si="4"/>
        <v>-4131855</v>
      </c>
      <c r="T24" s="77">
        <f t="shared" si="4"/>
        <v>-7612932</v>
      </c>
      <c r="U24" s="77">
        <f t="shared" si="4"/>
        <v>-20320044</v>
      </c>
      <c r="V24" s="77">
        <f t="shared" si="4"/>
        <v>58959823</v>
      </c>
      <c r="W24" s="77">
        <f t="shared" si="4"/>
        <v>40940005</v>
      </c>
      <c r="X24" s="77">
        <f t="shared" si="4"/>
        <v>18019818</v>
      </c>
      <c r="Y24" s="78">
        <f>+IF(W24&lt;&gt;0,(X24/W24)*100,0)</f>
        <v>44.015182704545346</v>
      </c>
      <c r="Z24" s="79">
        <f t="shared" si="4"/>
        <v>40940005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35600881</v>
      </c>
      <c r="C27" s="22"/>
      <c r="D27" s="99">
        <v>40950000</v>
      </c>
      <c r="E27" s="100">
        <v>40950000</v>
      </c>
      <c r="F27" s="100">
        <v>0</v>
      </c>
      <c r="G27" s="100">
        <v>1557379</v>
      </c>
      <c r="H27" s="100">
        <v>2454323</v>
      </c>
      <c r="I27" s="100">
        <v>4011702</v>
      </c>
      <c r="J27" s="100">
        <v>628550</v>
      </c>
      <c r="K27" s="100">
        <v>0</v>
      </c>
      <c r="L27" s="100">
        <v>3510734</v>
      </c>
      <c r="M27" s="100">
        <v>4139284</v>
      </c>
      <c r="N27" s="100">
        <v>7071803</v>
      </c>
      <c r="O27" s="100">
        <v>3089602</v>
      </c>
      <c r="P27" s="100">
        <v>0</v>
      </c>
      <c r="Q27" s="100">
        <v>10161405</v>
      </c>
      <c r="R27" s="100">
        <v>4179648</v>
      </c>
      <c r="S27" s="100">
        <v>4539386</v>
      </c>
      <c r="T27" s="100">
        <v>2268808</v>
      </c>
      <c r="U27" s="100">
        <v>10987842</v>
      </c>
      <c r="V27" s="100">
        <v>29300233</v>
      </c>
      <c r="W27" s="100">
        <v>40950000</v>
      </c>
      <c r="X27" s="100">
        <v>-11649767</v>
      </c>
      <c r="Y27" s="101">
        <v>-28.45</v>
      </c>
      <c r="Z27" s="102">
        <v>40950000</v>
      </c>
    </row>
    <row r="28" spans="1:26" ht="13.5">
      <c r="A28" s="103" t="s">
        <v>46</v>
      </c>
      <c r="B28" s="19">
        <v>32730148</v>
      </c>
      <c r="C28" s="19"/>
      <c r="D28" s="59">
        <v>33900000</v>
      </c>
      <c r="E28" s="60">
        <v>33900000</v>
      </c>
      <c r="F28" s="60">
        <v>0</v>
      </c>
      <c r="G28" s="60">
        <v>1326868</v>
      </c>
      <c r="H28" s="60">
        <v>912127</v>
      </c>
      <c r="I28" s="60">
        <v>2238995</v>
      </c>
      <c r="J28" s="60">
        <v>486103</v>
      </c>
      <c r="K28" s="60">
        <v>0</v>
      </c>
      <c r="L28" s="60">
        <v>3487537</v>
      </c>
      <c r="M28" s="60">
        <v>3973640</v>
      </c>
      <c r="N28" s="60">
        <v>5735878</v>
      </c>
      <c r="O28" s="60">
        <v>2389699</v>
      </c>
      <c r="P28" s="60">
        <v>0</v>
      </c>
      <c r="Q28" s="60">
        <v>8125577</v>
      </c>
      <c r="R28" s="60">
        <v>4163025</v>
      </c>
      <c r="S28" s="60">
        <v>4418468</v>
      </c>
      <c r="T28" s="60">
        <v>2268808</v>
      </c>
      <c r="U28" s="60">
        <v>10850301</v>
      </c>
      <c r="V28" s="60">
        <v>25188513</v>
      </c>
      <c r="W28" s="60">
        <v>33900000</v>
      </c>
      <c r="X28" s="60">
        <v>-8711487</v>
      </c>
      <c r="Y28" s="61">
        <v>-25.7</v>
      </c>
      <c r="Z28" s="62">
        <v>33900000</v>
      </c>
    </row>
    <row r="29" spans="1:26" ht="13.5">
      <c r="A29" s="58" t="s">
        <v>282</v>
      </c>
      <c r="B29" s="19">
        <v>0</v>
      </c>
      <c r="C29" s="19"/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/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2870733</v>
      </c>
      <c r="C31" s="19"/>
      <c r="D31" s="59">
        <v>7050000</v>
      </c>
      <c r="E31" s="60">
        <v>7050000</v>
      </c>
      <c r="F31" s="60">
        <v>0</v>
      </c>
      <c r="G31" s="60">
        <v>230511</v>
      </c>
      <c r="H31" s="60">
        <v>1542196</v>
      </c>
      <c r="I31" s="60">
        <v>1772707</v>
      </c>
      <c r="J31" s="60">
        <v>142447</v>
      </c>
      <c r="K31" s="60">
        <v>0</v>
      </c>
      <c r="L31" s="60">
        <v>23197</v>
      </c>
      <c r="M31" s="60">
        <v>165644</v>
      </c>
      <c r="N31" s="60">
        <v>1335925</v>
      </c>
      <c r="O31" s="60">
        <v>699903</v>
      </c>
      <c r="P31" s="60">
        <v>0</v>
      </c>
      <c r="Q31" s="60">
        <v>2035828</v>
      </c>
      <c r="R31" s="60">
        <v>16623</v>
      </c>
      <c r="S31" s="60">
        <v>120918</v>
      </c>
      <c r="T31" s="60">
        <v>0</v>
      </c>
      <c r="U31" s="60">
        <v>137541</v>
      </c>
      <c r="V31" s="60">
        <v>4111720</v>
      </c>
      <c r="W31" s="60">
        <v>7050000</v>
      </c>
      <c r="X31" s="60">
        <v>-2938280</v>
      </c>
      <c r="Y31" s="61">
        <v>-41.68</v>
      </c>
      <c r="Z31" s="62">
        <v>7050000</v>
      </c>
    </row>
    <row r="32" spans="1:26" ht="13.5">
      <c r="A32" s="70" t="s">
        <v>54</v>
      </c>
      <c r="B32" s="22">
        <f>SUM(B28:B31)</f>
        <v>35600881</v>
      </c>
      <c r="C32" s="22">
        <f>SUM(C28:C31)</f>
        <v>0</v>
      </c>
      <c r="D32" s="99">
        <f aca="true" t="shared" si="5" ref="D32:Z32">SUM(D28:D31)</f>
        <v>40950000</v>
      </c>
      <c r="E32" s="100">
        <f t="shared" si="5"/>
        <v>40950000</v>
      </c>
      <c r="F32" s="100">
        <f t="shared" si="5"/>
        <v>0</v>
      </c>
      <c r="G32" s="100">
        <f t="shared" si="5"/>
        <v>1557379</v>
      </c>
      <c r="H32" s="100">
        <f t="shared" si="5"/>
        <v>2454323</v>
      </c>
      <c r="I32" s="100">
        <f t="shared" si="5"/>
        <v>4011702</v>
      </c>
      <c r="J32" s="100">
        <f t="shared" si="5"/>
        <v>628550</v>
      </c>
      <c r="K32" s="100">
        <f t="shared" si="5"/>
        <v>0</v>
      </c>
      <c r="L32" s="100">
        <f t="shared" si="5"/>
        <v>3510734</v>
      </c>
      <c r="M32" s="100">
        <f t="shared" si="5"/>
        <v>4139284</v>
      </c>
      <c r="N32" s="100">
        <f t="shared" si="5"/>
        <v>7071803</v>
      </c>
      <c r="O32" s="100">
        <f t="shared" si="5"/>
        <v>3089602</v>
      </c>
      <c r="P32" s="100">
        <f t="shared" si="5"/>
        <v>0</v>
      </c>
      <c r="Q32" s="100">
        <f t="shared" si="5"/>
        <v>10161405</v>
      </c>
      <c r="R32" s="100">
        <f t="shared" si="5"/>
        <v>4179648</v>
      </c>
      <c r="S32" s="100">
        <f t="shared" si="5"/>
        <v>4539386</v>
      </c>
      <c r="T32" s="100">
        <f t="shared" si="5"/>
        <v>2268808</v>
      </c>
      <c r="U32" s="100">
        <f t="shared" si="5"/>
        <v>10987842</v>
      </c>
      <c r="V32" s="100">
        <f t="shared" si="5"/>
        <v>29300233</v>
      </c>
      <c r="W32" s="100">
        <f t="shared" si="5"/>
        <v>40950000</v>
      </c>
      <c r="X32" s="100">
        <f t="shared" si="5"/>
        <v>-11649767</v>
      </c>
      <c r="Y32" s="101">
        <f>+IF(W32&lt;&gt;0,(X32/W32)*100,0)</f>
        <v>-28.448759462759465</v>
      </c>
      <c r="Z32" s="102">
        <f t="shared" si="5"/>
        <v>40950000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62157591</v>
      </c>
      <c r="C35" s="19"/>
      <c r="D35" s="59">
        <v>25029000</v>
      </c>
      <c r="E35" s="60">
        <v>25029000</v>
      </c>
      <c r="F35" s="60">
        <v>19470461</v>
      </c>
      <c r="G35" s="60">
        <v>64143957</v>
      </c>
      <c r="H35" s="60">
        <v>63573731</v>
      </c>
      <c r="I35" s="60">
        <v>63573731</v>
      </c>
      <c r="J35" s="60">
        <v>23149226</v>
      </c>
      <c r="K35" s="60">
        <v>23149226</v>
      </c>
      <c r="L35" s="60">
        <v>32060840</v>
      </c>
      <c r="M35" s="60">
        <v>32060840</v>
      </c>
      <c r="N35" s="60">
        <v>20468958</v>
      </c>
      <c r="O35" s="60">
        <v>10182125</v>
      </c>
      <c r="P35" s="60">
        <v>20468958</v>
      </c>
      <c r="Q35" s="60">
        <v>20468958</v>
      </c>
      <c r="R35" s="60">
        <v>23208318</v>
      </c>
      <c r="S35" s="60">
        <v>0</v>
      </c>
      <c r="T35" s="60">
        <v>8097592</v>
      </c>
      <c r="U35" s="60">
        <v>8097592</v>
      </c>
      <c r="V35" s="60">
        <v>8097592</v>
      </c>
      <c r="W35" s="60">
        <v>25029000</v>
      </c>
      <c r="X35" s="60">
        <v>-16931408</v>
      </c>
      <c r="Y35" s="61">
        <v>-67.65</v>
      </c>
      <c r="Z35" s="62">
        <v>25029000</v>
      </c>
    </row>
    <row r="36" spans="1:26" ht="13.5">
      <c r="A36" s="58" t="s">
        <v>57</v>
      </c>
      <c r="B36" s="19">
        <v>3110799688</v>
      </c>
      <c r="C36" s="19"/>
      <c r="D36" s="59">
        <v>40950000</v>
      </c>
      <c r="E36" s="60">
        <v>40950000</v>
      </c>
      <c r="F36" s="60">
        <v>0</v>
      </c>
      <c r="G36" s="60">
        <v>1557381</v>
      </c>
      <c r="H36" s="60">
        <v>4011705</v>
      </c>
      <c r="I36" s="60">
        <v>4011705</v>
      </c>
      <c r="J36" s="60">
        <v>4735672</v>
      </c>
      <c r="K36" s="60">
        <v>4735672</v>
      </c>
      <c r="L36" s="60">
        <v>7538119</v>
      </c>
      <c r="M36" s="60">
        <v>7538119</v>
      </c>
      <c r="N36" s="60">
        <v>11099192</v>
      </c>
      <c r="O36" s="60">
        <v>7150577</v>
      </c>
      <c r="P36" s="60">
        <v>11099192</v>
      </c>
      <c r="Q36" s="60">
        <v>11099192</v>
      </c>
      <c r="R36" s="60">
        <v>4861240</v>
      </c>
      <c r="S36" s="60">
        <v>0</v>
      </c>
      <c r="T36" s="60">
        <v>2268808</v>
      </c>
      <c r="U36" s="60">
        <v>2268808</v>
      </c>
      <c r="V36" s="60">
        <v>2268808</v>
      </c>
      <c r="W36" s="60">
        <v>40950000</v>
      </c>
      <c r="X36" s="60">
        <v>-38681192</v>
      </c>
      <c r="Y36" s="61">
        <v>-94.46</v>
      </c>
      <c r="Z36" s="62">
        <v>40950000</v>
      </c>
    </row>
    <row r="37" spans="1:26" ht="13.5">
      <c r="A37" s="58" t="s">
        <v>58</v>
      </c>
      <c r="B37" s="19">
        <v>39403603</v>
      </c>
      <c r="C37" s="19"/>
      <c r="D37" s="59">
        <v>10000000</v>
      </c>
      <c r="E37" s="60">
        <v>10000000</v>
      </c>
      <c r="F37" s="60">
        <v>19470461</v>
      </c>
      <c r="G37" s="60">
        <v>5833868</v>
      </c>
      <c r="H37" s="60">
        <v>7557047</v>
      </c>
      <c r="I37" s="60">
        <v>7557047</v>
      </c>
      <c r="J37" s="60">
        <v>27884898</v>
      </c>
      <c r="K37" s="60">
        <v>27884898</v>
      </c>
      <c r="L37" s="60">
        <v>29243685</v>
      </c>
      <c r="M37" s="60">
        <v>29243685</v>
      </c>
      <c r="N37" s="60">
        <v>30959297</v>
      </c>
      <c r="O37" s="60">
        <v>16725005</v>
      </c>
      <c r="P37" s="60">
        <v>30959297</v>
      </c>
      <c r="Q37" s="60">
        <v>30959297</v>
      </c>
      <c r="R37" s="60">
        <v>28036759</v>
      </c>
      <c r="S37" s="60">
        <v>0</v>
      </c>
      <c r="T37" s="60">
        <v>10333601</v>
      </c>
      <c r="U37" s="60">
        <v>10333601</v>
      </c>
      <c r="V37" s="60">
        <v>10333601</v>
      </c>
      <c r="W37" s="60">
        <v>10000000</v>
      </c>
      <c r="X37" s="60">
        <v>333601</v>
      </c>
      <c r="Y37" s="61">
        <v>3.34</v>
      </c>
      <c r="Z37" s="62">
        <v>10000000</v>
      </c>
    </row>
    <row r="38" spans="1:26" ht="13.5">
      <c r="A38" s="58" t="s">
        <v>59</v>
      </c>
      <c r="B38" s="19">
        <v>0</v>
      </c>
      <c r="C38" s="19"/>
      <c r="D38" s="59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0</v>
      </c>
      <c r="X38" s="60">
        <v>0</v>
      </c>
      <c r="Y38" s="61">
        <v>0</v>
      </c>
      <c r="Z38" s="62">
        <v>0</v>
      </c>
    </row>
    <row r="39" spans="1:26" ht="13.5">
      <c r="A39" s="58" t="s">
        <v>60</v>
      </c>
      <c r="B39" s="19">
        <v>3133553676</v>
      </c>
      <c r="C39" s="19"/>
      <c r="D39" s="59">
        <v>40950000</v>
      </c>
      <c r="E39" s="60">
        <v>40950000</v>
      </c>
      <c r="F39" s="60">
        <v>0</v>
      </c>
      <c r="G39" s="60">
        <v>59867470</v>
      </c>
      <c r="H39" s="60">
        <v>60028389</v>
      </c>
      <c r="I39" s="60">
        <v>60028389</v>
      </c>
      <c r="J39" s="60">
        <v>0</v>
      </c>
      <c r="K39" s="60">
        <v>0</v>
      </c>
      <c r="L39" s="60">
        <v>10355274</v>
      </c>
      <c r="M39" s="60">
        <v>10355274</v>
      </c>
      <c r="N39" s="60">
        <v>608853</v>
      </c>
      <c r="O39" s="60">
        <v>607697</v>
      </c>
      <c r="P39" s="60">
        <v>608853</v>
      </c>
      <c r="Q39" s="60">
        <v>608853</v>
      </c>
      <c r="R39" s="60">
        <v>32799</v>
      </c>
      <c r="S39" s="60">
        <v>0</v>
      </c>
      <c r="T39" s="60">
        <v>32799</v>
      </c>
      <c r="U39" s="60">
        <v>32799</v>
      </c>
      <c r="V39" s="60">
        <v>32799</v>
      </c>
      <c r="W39" s="60">
        <v>40950000</v>
      </c>
      <c r="X39" s="60">
        <v>-40917201</v>
      </c>
      <c r="Y39" s="61">
        <v>-99.92</v>
      </c>
      <c r="Z39" s="62">
        <v>40950000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25934796</v>
      </c>
      <c r="C42" s="19"/>
      <c r="D42" s="59">
        <v>40950000</v>
      </c>
      <c r="E42" s="60">
        <v>40950000</v>
      </c>
      <c r="F42" s="60">
        <v>24942610</v>
      </c>
      <c r="G42" s="60">
        <v>35303677</v>
      </c>
      <c r="H42" s="60">
        <v>-6435269</v>
      </c>
      <c r="I42" s="60">
        <v>53811018</v>
      </c>
      <c r="J42" s="60">
        <v>8233103</v>
      </c>
      <c r="K42" s="60">
        <v>16893000</v>
      </c>
      <c r="L42" s="60">
        <v>-11429331</v>
      </c>
      <c r="M42" s="60">
        <v>13696772</v>
      </c>
      <c r="N42" s="60">
        <v>-8606010</v>
      </c>
      <c r="O42" s="60">
        <v>-7654882</v>
      </c>
      <c r="P42" s="60">
        <v>24390559</v>
      </c>
      <c r="Q42" s="60">
        <v>8129667</v>
      </c>
      <c r="R42" s="60">
        <v>-8575256</v>
      </c>
      <c r="S42" s="60">
        <v>-14271195</v>
      </c>
      <c r="T42" s="60">
        <v>-8904112</v>
      </c>
      <c r="U42" s="60">
        <v>-31750563</v>
      </c>
      <c r="V42" s="60">
        <v>43886894</v>
      </c>
      <c r="W42" s="60">
        <v>40950000</v>
      </c>
      <c r="X42" s="60">
        <v>2936894</v>
      </c>
      <c r="Y42" s="61">
        <v>7.17</v>
      </c>
      <c r="Z42" s="62">
        <v>40950000</v>
      </c>
    </row>
    <row r="43" spans="1:26" ht="13.5">
      <c r="A43" s="58" t="s">
        <v>63</v>
      </c>
      <c r="B43" s="19">
        <v>-25246520</v>
      </c>
      <c r="C43" s="19"/>
      <c r="D43" s="59">
        <v>-40950000</v>
      </c>
      <c r="E43" s="60">
        <v>-40950000</v>
      </c>
      <c r="F43" s="60">
        <v>0</v>
      </c>
      <c r="G43" s="60">
        <v>-1557379</v>
      </c>
      <c r="H43" s="60">
        <v>-2454323</v>
      </c>
      <c r="I43" s="60">
        <v>-4011702</v>
      </c>
      <c r="J43" s="60">
        <v>-628550</v>
      </c>
      <c r="K43" s="60">
        <v>-834086</v>
      </c>
      <c r="L43" s="60">
        <v>-3510730</v>
      </c>
      <c r="M43" s="60">
        <v>-4973366</v>
      </c>
      <c r="N43" s="60">
        <v>-7071803</v>
      </c>
      <c r="O43" s="60">
        <v>-3089602</v>
      </c>
      <c r="P43" s="60">
        <v>-2580163</v>
      </c>
      <c r="Q43" s="60">
        <v>-12741568</v>
      </c>
      <c r="R43" s="60">
        <v>-765504</v>
      </c>
      <c r="S43" s="60">
        <v>-4539387</v>
      </c>
      <c r="T43" s="60">
        <v>-2268808</v>
      </c>
      <c r="U43" s="60">
        <v>-7573699</v>
      </c>
      <c r="V43" s="60">
        <v>-29300335</v>
      </c>
      <c r="W43" s="60">
        <v>-40950000</v>
      </c>
      <c r="X43" s="60">
        <v>11649665</v>
      </c>
      <c r="Y43" s="61">
        <v>-28.45</v>
      </c>
      <c r="Z43" s="62">
        <v>-40950000</v>
      </c>
    </row>
    <row r="44" spans="1:26" ht="13.5">
      <c r="A44" s="58" t="s">
        <v>64</v>
      </c>
      <c r="B44" s="19">
        <v>0</v>
      </c>
      <c r="C44" s="19"/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3161504</v>
      </c>
      <c r="C45" s="22"/>
      <c r="D45" s="99">
        <v>16691000</v>
      </c>
      <c r="E45" s="100">
        <v>16691000</v>
      </c>
      <c r="F45" s="100">
        <v>28104113</v>
      </c>
      <c r="G45" s="100">
        <v>61850411</v>
      </c>
      <c r="H45" s="100">
        <v>52960819</v>
      </c>
      <c r="I45" s="100">
        <v>52960819</v>
      </c>
      <c r="J45" s="100">
        <v>60565372</v>
      </c>
      <c r="K45" s="100">
        <v>76624286</v>
      </c>
      <c r="L45" s="100">
        <v>61684225</v>
      </c>
      <c r="M45" s="100">
        <v>61684225</v>
      </c>
      <c r="N45" s="100">
        <v>46006412</v>
      </c>
      <c r="O45" s="100">
        <v>35261928</v>
      </c>
      <c r="P45" s="100">
        <v>57072324</v>
      </c>
      <c r="Q45" s="100">
        <v>46006412</v>
      </c>
      <c r="R45" s="100">
        <v>47731564</v>
      </c>
      <c r="S45" s="100">
        <v>28920982</v>
      </c>
      <c r="T45" s="100">
        <v>17748062</v>
      </c>
      <c r="U45" s="100">
        <v>17748062</v>
      </c>
      <c r="V45" s="100">
        <v>17748062</v>
      </c>
      <c r="W45" s="100">
        <v>16691000</v>
      </c>
      <c r="X45" s="100">
        <v>1057062</v>
      </c>
      <c r="Y45" s="101">
        <v>6.33</v>
      </c>
      <c r="Z45" s="102">
        <v>16691000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427804</v>
      </c>
      <c r="C49" s="52"/>
      <c r="D49" s="129">
        <v>2756943</v>
      </c>
      <c r="E49" s="54">
        <v>26158513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29343260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/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78.05783550618784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99.99999383013574</v>
      </c>
      <c r="G58" s="7">
        <f t="shared" si="6"/>
        <v>100</v>
      </c>
      <c r="H58" s="7">
        <f t="shared" si="6"/>
        <v>100.00003547679393</v>
      </c>
      <c r="I58" s="7">
        <f t="shared" si="6"/>
        <v>100</v>
      </c>
      <c r="J58" s="7">
        <f t="shared" si="6"/>
        <v>99.64599552776016</v>
      </c>
      <c r="K58" s="7">
        <f t="shared" si="6"/>
        <v>100</v>
      </c>
      <c r="L58" s="7">
        <f t="shared" si="6"/>
        <v>-100.0000093564485</v>
      </c>
      <c r="M58" s="7">
        <f t="shared" si="6"/>
        <v>23.372111988624464</v>
      </c>
      <c r="N58" s="7">
        <f t="shared" si="6"/>
        <v>100</v>
      </c>
      <c r="O58" s="7">
        <f t="shared" si="6"/>
        <v>99.99880672672013</v>
      </c>
      <c r="P58" s="7">
        <f t="shared" si="6"/>
        <v>100</v>
      </c>
      <c r="Q58" s="7">
        <f t="shared" si="6"/>
        <v>99.99952726588552</v>
      </c>
      <c r="R58" s="7">
        <f t="shared" si="6"/>
        <v>100</v>
      </c>
      <c r="S58" s="7">
        <f t="shared" si="6"/>
        <v>100</v>
      </c>
      <c r="T58" s="7">
        <f t="shared" si="6"/>
        <v>99.99988747874755</v>
      </c>
      <c r="U58" s="7">
        <f t="shared" si="6"/>
        <v>99.99996239380009</v>
      </c>
      <c r="V58" s="7">
        <f t="shared" si="6"/>
        <v>59.520342974945706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3.5">
      <c r="A59" s="37" t="s">
        <v>31</v>
      </c>
      <c r="B59" s="9">
        <f aca="true" t="shared" si="7" ref="B59:Z66">IF(B68=0,0,+(B77/B68)*100)</f>
        <v>100.00001261159368</v>
      </c>
      <c r="C59" s="9">
        <f t="shared" si="7"/>
        <v>0</v>
      </c>
      <c r="D59" s="2">
        <f t="shared" si="7"/>
        <v>100</v>
      </c>
      <c r="E59" s="10">
        <f t="shared" si="7"/>
        <v>100</v>
      </c>
      <c r="F59" s="10">
        <f t="shared" si="7"/>
        <v>100</v>
      </c>
      <c r="G59" s="10">
        <f t="shared" si="7"/>
        <v>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-100</v>
      </c>
      <c r="M59" s="10">
        <f t="shared" si="7"/>
        <v>278.95987192067344</v>
      </c>
      <c r="N59" s="10">
        <f t="shared" si="7"/>
        <v>100</v>
      </c>
      <c r="O59" s="10">
        <f t="shared" si="7"/>
        <v>99.98755460417419</v>
      </c>
      <c r="P59" s="10">
        <f t="shared" si="7"/>
        <v>100</v>
      </c>
      <c r="Q59" s="10">
        <f t="shared" si="7"/>
        <v>99.9957615804219</v>
      </c>
      <c r="R59" s="10">
        <f t="shared" si="7"/>
        <v>100</v>
      </c>
      <c r="S59" s="10">
        <f t="shared" si="7"/>
        <v>100</v>
      </c>
      <c r="T59" s="10">
        <f t="shared" si="7"/>
        <v>100</v>
      </c>
      <c r="U59" s="10">
        <f t="shared" si="7"/>
        <v>100</v>
      </c>
      <c r="V59" s="10">
        <f t="shared" si="7"/>
        <v>101.13839304634702</v>
      </c>
      <c r="W59" s="10">
        <f t="shared" si="7"/>
        <v>100</v>
      </c>
      <c r="X59" s="10">
        <f t="shared" si="7"/>
        <v>0</v>
      </c>
      <c r="Y59" s="10">
        <f t="shared" si="7"/>
        <v>0</v>
      </c>
      <c r="Z59" s="11">
        <f t="shared" si="7"/>
        <v>100</v>
      </c>
    </row>
    <row r="60" spans="1:26" ht="13.5">
      <c r="A60" s="38" t="s">
        <v>32</v>
      </c>
      <c r="B60" s="12">
        <f t="shared" si="7"/>
        <v>51.26405220790063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99.9999413519662</v>
      </c>
      <c r="G60" s="13">
        <f t="shared" si="7"/>
        <v>100</v>
      </c>
      <c r="H60" s="13">
        <f t="shared" si="7"/>
        <v>100.00003764758323</v>
      </c>
      <c r="I60" s="13">
        <f t="shared" si="7"/>
        <v>100</v>
      </c>
      <c r="J60" s="13">
        <f t="shared" si="7"/>
        <v>99.64243162211784</v>
      </c>
      <c r="K60" s="13">
        <f t="shared" si="7"/>
        <v>100</v>
      </c>
      <c r="L60" s="13">
        <f t="shared" si="7"/>
        <v>-100.00000928121966</v>
      </c>
      <c r="M60" s="13">
        <f t="shared" si="7"/>
        <v>22.304326936544577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100</v>
      </c>
      <c r="S60" s="13">
        <f t="shared" si="7"/>
        <v>100</v>
      </c>
      <c r="T60" s="13">
        <f t="shared" si="7"/>
        <v>99.99986973365743</v>
      </c>
      <c r="U60" s="13">
        <f t="shared" si="7"/>
        <v>99.99995679823046</v>
      </c>
      <c r="V60" s="13">
        <f t="shared" si="7"/>
        <v>42.39755347670712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47.782078563063614</v>
      </c>
      <c r="C61" s="12">
        <f t="shared" si="7"/>
        <v>0</v>
      </c>
      <c r="D61" s="3">
        <f t="shared" si="7"/>
        <v>100</v>
      </c>
      <c r="E61" s="13">
        <f t="shared" si="7"/>
        <v>100</v>
      </c>
      <c r="F61" s="13">
        <f t="shared" si="7"/>
        <v>100</v>
      </c>
      <c r="G61" s="13">
        <f t="shared" si="7"/>
        <v>100</v>
      </c>
      <c r="H61" s="13">
        <f t="shared" si="7"/>
        <v>100</v>
      </c>
      <c r="I61" s="13">
        <f t="shared" si="7"/>
        <v>100</v>
      </c>
      <c r="J61" s="13">
        <f t="shared" si="7"/>
        <v>100</v>
      </c>
      <c r="K61" s="13">
        <f t="shared" si="7"/>
        <v>100</v>
      </c>
      <c r="L61" s="13">
        <f t="shared" si="7"/>
        <v>-100</v>
      </c>
      <c r="M61" s="13">
        <f t="shared" si="7"/>
        <v>16.722182631187952</v>
      </c>
      <c r="N61" s="13">
        <f t="shared" si="7"/>
        <v>100</v>
      </c>
      <c r="O61" s="13">
        <f t="shared" si="7"/>
        <v>100</v>
      </c>
      <c r="P61" s="13">
        <f t="shared" si="7"/>
        <v>100</v>
      </c>
      <c r="Q61" s="13">
        <f t="shared" si="7"/>
        <v>100</v>
      </c>
      <c r="R61" s="13">
        <f t="shared" si="7"/>
        <v>100</v>
      </c>
      <c r="S61" s="13">
        <f t="shared" si="7"/>
        <v>100</v>
      </c>
      <c r="T61" s="13">
        <f t="shared" si="7"/>
        <v>100</v>
      </c>
      <c r="U61" s="13">
        <f t="shared" si="7"/>
        <v>100</v>
      </c>
      <c r="V61" s="13">
        <f t="shared" si="7"/>
        <v>40.45188808398319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47.30798175388053</v>
      </c>
      <c r="E63" s="13">
        <f t="shared" si="7"/>
        <v>47.30798175388053</v>
      </c>
      <c r="F63" s="13">
        <f t="shared" si="7"/>
        <v>48.09239896616541</v>
      </c>
      <c r="G63" s="13">
        <f t="shared" si="7"/>
        <v>0</v>
      </c>
      <c r="H63" s="13">
        <f t="shared" si="7"/>
        <v>39.35595973106273</v>
      </c>
      <c r="I63" s="13">
        <f t="shared" si="7"/>
        <v>41.88139406545825</v>
      </c>
      <c r="J63" s="13">
        <f t="shared" si="7"/>
        <v>1.4216375081710702</v>
      </c>
      <c r="K63" s="13">
        <f t="shared" si="7"/>
        <v>32.174681927592474</v>
      </c>
      <c r="L63" s="13">
        <f t="shared" si="7"/>
        <v>7.499522273304632</v>
      </c>
      <c r="M63" s="13">
        <f t="shared" si="7"/>
        <v>3.448649685406095</v>
      </c>
      <c r="N63" s="13">
        <f t="shared" si="7"/>
        <v>27.93811193437417</v>
      </c>
      <c r="O63" s="13">
        <f t="shared" si="7"/>
        <v>25.36416397127979</v>
      </c>
      <c r="P63" s="13">
        <f t="shared" si="7"/>
        <v>34.84429374498082</v>
      </c>
      <c r="Q63" s="13">
        <f t="shared" si="7"/>
        <v>28.959071957341802</v>
      </c>
      <c r="R63" s="13">
        <f t="shared" si="7"/>
        <v>0</v>
      </c>
      <c r="S63" s="13">
        <f t="shared" si="7"/>
        <v>19.601944245115693</v>
      </c>
      <c r="T63" s="13">
        <f t="shared" si="7"/>
        <v>51.090440200945096</v>
      </c>
      <c r="U63" s="13">
        <f t="shared" si="7"/>
        <v>-11.022046780302052</v>
      </c>
      <c r="V63" s="13">
        <f t="shared" si="7"/>
        <v>16.27728073050939</v>
      </c>
      <c r="W63" s="13">
        <f t="shared" si="7"/>
        <v>47.30798175388053</v>
      </c>
      <c r="X63" s="13">
        <f t="shared" si="7"/>
        <v>0</v>
      </c>
      <c r="Y63" s="13">
        <f t="shared" si="7"/>
        <v>0</v>
      </c>
      <c r="Z63" s="14">
        <f t="shared" si="7"/>
        <v>47.30798175388053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100</v>
      </c>
      <c r="G64" s="13">
        <f t="shared" si="7"/>
        <v>0</v>
      </c>
      <c r="H64" s="13">
        <f t="shared" si="7"/>
        <v>100</v>
      </c>
      <c r="I64" s="13">
        <f t="shared" si="7"/>
        <v>100</v>
      </c>
      <c r="J64" s="13">
        <f t="shared" si="7"/>
        <v>25.23178030747565</v>
      </c>
      <c r="K64" s="13">
        <f t="shared" si="7"/>
        <v>100</v>
      </c>
      <c r="L64" s="13">
        <f t="shared" si="7"/>
        <v>-100</v>
      </c>
      <c r="M64" s="13">
        <f t="shared" si="7"/>
        <v>75.69534092242695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92.61593680424052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100</v>
      </c>
      <c r="K66" s="16">
        <f t="shared" si="7"/>
        <v>0</v>
      </c>
      <c r="L66" s="16">
        <f t="shared" si="7"/>
        <v>0</v>
      </c>
      <c r="M66" s="16">
        <f t="shared" si="7"/>
        <v>100</v>
      </c>
      <c r="N66" s="16">
        <f t="shared" si="7"/>
        <v>100</v>
      </c>
      <c r="O66" s="16">
        <f t="shared" si="7"/>
        <v>0</v>
      </c>
      <c r="P66" s="16">
        <f t="shared" si="7"/>
        <v>0</v>
      </c>
      <c r="Q66" s="16">
        <f t="shared" si="7"/>
        <v>100</v>
      </c>
      <c r="R66" s="16">
        <f t="shared" si="7"/>
        <v>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14429406</v>
      </c>
      <c r="C67" s="24"/>
      <c r="D67" s="25">
        <v>24361563</v>
      </c>
      <c r="E67" s="26">
        <v>24361563</v>
      </c>
      <c r="F67" s="26">
        <v>16207812</v>
      </c>
      <c r="G67" s="26">
        <v>1176297</v>
      </c>
      <c r="H67" s="26">
        <v>2818744</v>
      </c>
      <c r="I67" s="26">
        <v>20202853</v>
      </c>
      <c r="J67" s="26">
        <v>16197253</v>
      </c>
      <c r="K67" s="26">
        <v>1085129</v>
      </c>
      <c r="L67" s="26">
        <v>10687816</v>
      </c>
      <c r="M67" s="26">
        <v>27970198</v>
      </c>
      <c r="N67" s="26">
        <v>206225</v>
      </c>
      <c r="O67" s="26">
        <v>838031</v>
      </c>
      <c r="P67" s="26">
        <v>1071098</v>
      </c>
      <c r="Q67" s="26">
        <v>2115354</v>
      </c>
      <c r="R67" s="26">
        <v>-1697117</v>
      </c>
      <c r="S67" s="26">
        <v>3467532</v>
      </c>
      <c r="T67" s="26">
        <v>888721</v>
      </c>
      <c r="U67" s="26">
        <v>2659136</v>
      </c>
      <c r="V67" s="26">
        <v>52947541</v>
      </c>
      <c r="W67" s="26">
        <v>24361563</v>
      </c>
      <c r="X67" s="26"/>
      <c r="Y67" s="25"/>
      <c r="Z67" s="27">
        <v>24361563</v>
      </c>
    </row>
    <row r="68" spans="1:26" ht="13.5" hidden="1">
      <c r="A68" s="37" t="s">
        <v>31</v>
      </c>
      <c r="B68" s="19">
        <v>7929212</v>
      </c>
      <c r="C68" s="19"/>
      <c r="D68" s="20">
        <v>11100000</v>
      </c>
      <c r="E68" s="21">
        <v>11100000</v>
      </c>
      <c r="F68" s="21">
        <v>14502725</v>
      </c>
      <c r="G68" s="21"/>
      <c r="H68" s="21">
        <v>162531</v>
      </c>
      <c r="I68" s="21">
        <v>14665256</v>
      </c>
      <c r="J68" s="21">
        <v>96853</v>
      </c>
      <c r="K68" s="21">
        <v>86592</v>
      </c>
      <c r="L68" s="21">
        <v>-86630</v>
      </c>
      <c r="M68" s="21">
        <v>96815</v>
      </c>
      <c r="N68" s="21">
        <v>63014</v>
      </c>
      <c r="O68" s="21">
        <v>80351</v>
      </c>
      <c r="P68" s="21">
        <v>92572</v>
      </c>
      <c r="Q68" s="21">
        <v>235937</v>
      </c>
      <c r="R68" s="21">
        <v>-54490</v>
      </c>
      <c r="S68" s="21">
        <v>187336</v>
      </c>
      <c r="T68" s="21">
        <v>87967</v>
      </c>
      <c r="U68" s="21">
        <v>220813</v>
      </c>
      <c r="V68" s="21">
        <v>15218821</v>
      </c>
      <c r="W68" s="21">
        <v>11100000</v>
      </c>
      <c r="X68" s="21"/>
      <c r="Y68" s="20"/>
      <c r="Z68" s="23">
        <v>11100000</v>
      </c>
    </row>
    <row r="69" spans="1:26" ht="13.5" hidden="1">
      <c r="A69" s="38" t="s">
        <v>32</v>
      </c>
      <c r="B69" s="19">
        <v>6496488</v>
      </c>
      <c r="C69" s="19"/>
      <c r="D69" s="20">
        <v>12873063</v>
      </c>
      <c r="E69" s="21">
        <v>12873063</v>
      </c>
      <c r="F69" s="21">
        <v>1705087</v>
      </c>
      <c r="G69" s="21">
        <v>1176297</v>
      </c>
      <c r="H69" s="21">
        <v>2656213</v>
      </c>
      <c r="I69" s="21">
        <v>5537597</v>
      </c>
      <c r="J69" s="21">
        <v>16035814</v>
      </c>
      <c r="K69" s="21">
        <v>998537</v>
      </c>
      <c r="L69" s="21">
        <v>10774446</v>
      </c>
      <c r="M69" s="21">
        <v>27808797</v>
      </c>
      <c r="N69" s="21">
        <v>111908</v>
      </c>
      <c r="O69" s="21">
        <v>757680</v>
      </c>
      <c r="P69" s="21">
        <v>978526</v>
      </c>
      <c r="Q69" s="21">
        <v>1848114</v>
      </c>
      <c r="R69" s="21">
        <v>-1642627</v>
      </c>
      <c r="S69" s="21">
        <v>3189689</v>
      </c>
      <c r="T69" s="21">
        <v>767658</v>
      </c>
      <c r="U69" s="21">
        <v>2314720</v>
      </c>
      <c r="V69" s="21">
        <v>37509228</v>
      </c>
      <c r="W69" s="21">
        <v>12873063</v>
      </c>
      <c r="X69" s="21"/>
      <c r="Y69" s="20"/>
      <c r="Z69" s="23">
        <v>12873063</v>
      </c>
    </row>
    <row r="70" spans="1:26" ht="13.5" hidden="1">
      <c r="A70" s="39" t="s">
        <v>103</v>
      </c>
      <c r="B70" s="19">
        <v>6496488</v>
      </c>
      <c r="C70" s="19"/>
      <c r="D70" s="20">
        <v>11768925</v>
      </c>
      <c r="E70" s="21">
        <v>11768925</v>
      </c>
      <c r="F70" s="21">
        <v>1617641</v>
      </c>
      <c r="G70" s="21">
        <v>1176297</v>
      </c>
      <c r="H70" s="21">
        <v>2450040</v>
      </c>
      <c r="I70" s="21">
        <v>5243978</v>
      </c>
      <c r="J70" s="21">
        <v>13627729</v>
      </c>
      <c r="K70" s="21">
        <v>877402</v>
      </c>
      <c r="L70" s="21">
        <v>10348981</v>
      </c>
      <c r="M70" s="21">
        <v>24854112</v>
      </c>
      <c r="N70" s="21">
        <v>-28745</v>
      </c>
      <c r="O70" s="21">
        <v>607119</v>
      </c>
      <c r="P70" s="21">
        <v>858340</v>
      </c>
      <c r="Q70" s="21">
        <v>1436714</v>
      </c>
      <c r="R70" s="21">
        <v>-238534</v>
      </c>
      <c r="S70" s="21">
        <v>2780998</v>
      </c>
      <c r="T70" s="21">
        <v>681117</v>
      </c>
      <c r="U70" s="21">
        <v>3223581</v>
      </c>
      <c r="V70" s="21">
        <v>34758385</v>
      </c>
      <c r="W70" s="21">
        <v>11768925</v>
      </c>
      <c r="X70" s="21"/>
      <c r="Y70" s="20"/>
      <c r="Z70" s="23">
        <v>11768925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>
        <v>866376</v>
      </c>
      <c r="E72" s="21">
        <v>866376</v>
      </c>
      <c r="F72" s="21">
        <v>68096</v>
      </c>
      <c r="G72" s="21"/>
      <c r="H72" s="21">
        <v>167474</v>
      </c>
      <c r="I72" s="21">
        <v>235570</v>
      </c>
      <c r="J72" s="21">
        <v>2331396</v>
      </c>
      <c r="K72" s="21">
        <v>101785</v>
      </c>
      <c r="L72" s="21">
        <v>444815</v>
      </c>
      <c r="M72" s="21">
        <v>2877996</v>
      </c>
      <c r="N72" s="21">
        <v>120928</v>
      </c>
      <c r="O72" s="21">
        <v>130779</v>
      </c>
      <c r="P72" s="21">
        <v>100863</v>
      </c>
      <c r="Q72" s="21">
        <v>352570</v>
      </c>
      <c r="R72" s="21">
        <v>-1404093</v>
      </c>
      <c r="S72" s="21">
        <v>369295</v>
      </c>
      <c r="T72" s="21">
        <v>67083</v>
      </c>
      <c r="U72" s="21">
        <v>-967715</v>
      </c>
      <c r="V72" s="21">
        <v>2498421</v>
      </c>
      <c r="W72" s="21">
        <v>866376</v>
      </c>
      <c r="X72" s="21"/>
      <c r="Y72" s="20"/>
      <c r="Z72" s="23">
        <v>866376</v>
      </c>
    </row>
    <row r="73" spans="1:26" ht="13.5" hidden="1">
      <c r="A73" s="39" t="s">
        <v>106</v>
      </c>
      <c r="B73" s="19"/>
      <c r="C73" s="19"/>
      <c r="D73" s="20">
        <v>237762</v>
      </c>
      <c r="E73" s="21">
        <v>237762</v>
      </c>
      <c r="F73" s="21">
        <v>19350</v>
      </c>
      <c r="G73" s="21"/>
      <c r="H73" s="21">
        <v>38699</v>
      </c>
      <c r="I73" s="21">
        <v>58049</v>
      </c>
      <c r="J73" s="21">
        <v>76689</v>
      </c>
      <c r="K73" s="21">
        <v>19350</v>
      </c>
      <c r="L73" s="21">
        <v>-19350</v>
      </c>
      <c r="M73" s="21">
        <v>76689</v>
      </c>
      <c r="N73" s="21">
        <v>19725</v>
      </c>
      <c r="O73" s="21">
        <v>19782</v>
      </c>
      <c r="P73" s="21">
        <v>19323</v>
      </c>
      <c r="Q73" s="21">
        <v>58830</v>
      </c>
      <c r="R73" s="21"/>
      <c r="S73" s="21">
        <v>39396</v>
      </c>
      <c r="T73" s="21">
        <v>19458</v>
      </c>
      <c r="U73" s="21">
        <v>58854</v>
      </c>
      <c r="V73" s="21">
        <v>252422</v>
      </c>
      <c r="W73" s="21">
        <v>237762</v>
      </c>
      <c r="X73" s="21"/>
      <c r="Y73" s="20"/>
      <c r="Z73" s="23">
        <v>237762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3706</v>
      </c>
      <c r="C75" s="28"/>
      <c r="D75" s="29">
        <v>388500</v>
      </c>
      <c r="E75" s="30">
        <v>388500</v>
      </c>
      <c r="F75" s="30"/>
      <c r="G75" s="30"/>
      <c r="H75" s="30"/>
      <c r="I75" s="30"/>
      <c r="J75" s="30">
        <v>64586</v>
      </c>
      <c r="K75" s="30"/>
      <c r="L75" s="30"/>
      <c r="M75" s="30">
        <v>64586</v>
      </c>
      <c r="N75" s="30">
        <v>31303</v>
      </c>
      <c r="O75" s="30"/>
      <c r="P75" s="30"/>
      <c r="Q75" s="30">
        <v>31303</v>
      </c>
      <c r="R75" s="30"/>
      <c r="S75" s="30">
        <v>90507</v>
      </c>
      <c r="T75" s="30">
        <v>33096</v>
      </c>
      <c r="U75" s="30">
        <v>123603</v>
      </c>
      <c r="V75" s="30">
        <v>219492</v>
      </c>
      <c r="W75" s="30">
        <v>388500</v>
      </c>
      <c r="X75" s="30"/>
      <c r="Y75" s="29"/>
      <c r="Z75" s="31">
        <v>388500</v>
      </c>
    </row>
    <row r="76" spans="1:26" ht="13.5" hidden="1">
      <c r="A76" s="42" t="s">
        <v>286</v>
      </c>
      <c r="B76" s="32">
        <v>11263282</v>
      </c>
      <c r="C76" s="32"/>
      <c r="D76" s="33">
        <v>24361563</v>
      </c>
      <c r="E76" s="34">
        <v>24361563</v>
      </c>
      <c r="F76" s="34">
        <v>16207811</v>
      </c>
      <c r="G76" s="34">
        <v>1176297</v>
      </c>
      <c r="H76" s="34">
        <v>2818745</v>
      </c>
      <c r="I76" s="34">
        <v>20202853</v>
      </c>
      <c r="J76" s="34">
        <v>16139914</v>
      </c>
      <c r="K76" s="34">
        <v>1085129</v>
      </c>
      <c r="L76" s="34">
        <v>-10687817</v>
      </c>
      <c r="M76" s="34">
        <v>6537226</v>
      </c>
      <c r="N76" s="34">
        <v>206225</v>
      </c>
      <c r="O76" s="34">
        <v>838021</v>
      </c>
      <c r="P76" s="34">
        <v>1071098</v>
      </c>
      <c r="Q76" s="34">
        <v>2115344</v>
      </c>
      <c r="R76" s="34">
        <v>-1697117</v>
      </c>
      <c r="S76" s="34">
        <v>3467532</v>
      </c>
      <c r="T76" s="34">
        <v>888720</v>
      </c>
      <c r="U76" s="34">
        <v>2659135</v>
      </c>
      <c r="V76" s="34">
        <v>31514558</v>
      </c>
      <c r="W76" s="34">
        <v>24361563</v>
      </c>
      <c r="X76" s="34"/>
      <c r="Y76" s="33"/>
      <c r="Z76" s="35">
        <v>24361563</v>
      </c>
    </row>
    <row r="77" spans="1:26" ht="13.5" hidden="1">
      <c r="A77" s="37" t="s">
        <v>31</v>
      </c>
      <c r="B77" s="19">
        <v>7929213</v>
      </c>
      <c r="C77" s="19"/>
      <c r="D77" s="20">
        <v>11100000</v>
      </c>
      <c r="E77" s="21">
        <v>11100000</v>
      </c>
      <c r="F77" s="21">
        <v>14502725</v>
      </c>
      <c r="G77" s="21"/>
      <c r="H77" s="21">
        <v>162531</v>
      </c>
      <c r="I77" s="21">
        <v>14665256</v>
      </c>
      <c r="J77" s="21">
        <v>96853</v>
      </c>
      <c r="K77" s="21">
        <v>86592</v>
      </c>
      <c r="L77" s="21">
        <v>86630</v>
      </c>
      <c r="M77" s="21">
        <v>270075</v>
      </c>
      <c r="N77" s="21">
        <v>63014</v>
      </c>
      <c r="O77" s="21">
        <v>80341</v>
      </c>
      <c r="P77" s="21">
        <v>92572</v>
      </c>
      <c r="Q77" s="21">
        <v>235927</v>
      </c>
      <c r="R77" s="21">
        <v>-54490</v>
      </c>
      <c r="S77" s="21">
        <v>187336</v>
      </c>
      <c r="T77" s="21">
        <v>87967</v>
      </c>
      <c r="U77" s="21">
        <v>220813</v>
      </c>
      <c r="V77" s="21">
        <v>15392071</v>
      </c>
      <c r="W77" s="21">
        <v>11100000</v>
      </c>
      <c r="X77" s="21"/>
      <c r="Y77" s="20"/>
      <c r="Z77" s="23">
        <v>11100000</v>
      </c>
    </row>
    <row r="78" spans="1:26" ht="13.5" hidden="1">
      <c r="A78" s="38" t="s">
        <v>32</v>
      </c>
      <c r="B78" s="19">
        <v>3330363</v>
      </c>
      <c r="C78" s="19"/>
      <c r="D78" s="20">
        <v>12873063</v>
      </c>
      <c r="E78" s="21">
        <v>12873063</v>
      </c>
      <c r="F78" s="21">
        <v>1705086</v>
      </c>
      <c r="G78" s="21">
        <v>1176297</v>
      </c>
      <c r="H78" s="21">
        <v>2656214</v>
      </c>
      <c r="I78" s="21">
        <v>5537597</v>
      </c>
      <c r="J78" s="21">
        <v>15978475</v>
      </c>
      <c r="K78" s="21">
        <v>998537</v>
      </c>
      <c r="L78" s="21">
        <v>-10774447</v>
      </c>
      <c r="M78" s="21">
        <v>6202565</v>
      </c>
      <c r="N78" s="21">
        <v>111908</v>
      </c>
      <c r="O78" s="21">
        <v>757680</v>
      </c>
      <c r="P78" s="21">
        <v>978526</v>
      </c>
      <c r="Q78" s="21">
        <v>1848114</v>
      </c>
      <c r="R78" s="21">
        <v>-1642627</v>
      </c>
      <c r="S78" s="21">
        <v>3189689</v>
      </c>
      <c r="T78" s="21">
        <v>767657</v>
      </c>
      <c r="U78" s="21">
        <v>2314719</v>
      </c>
      <c r="V78" s="21">
        <v>15902995</v>
      </c>
      <c r="W78" s="21">
        <v>12873063</v>
      </c>
      <c r="X78" s="21"/>
      <c r="Y78" s="20"/>
      <c r="Z78" s="23">
        <v>12873063</v>
      </c>
    </row>
    <row r="79" spans="1:26" ht="13.5" hidden="1">
      <c r="A79" s="39" t="s">
        <v>103</v>
      </c>
      <c r="B79" s="19">
        <v>3104157</v>
      </c>
      <c r="C79" s="19"/>
      <c r="D79" s="20">
        <v>11768925</v>
      </c>
      <c r="E79" s="21">
        <v>11768925</v>
      </c>
      <c r="F79" s="21">
        <v>1617641</v>
      </c>
      <c r="G79" s="21">
        <v>1176297</v>
      </c>
      <c r="H79" s="21">
        <v>2450040</v>
      </c>
      <c r="I79" s="21">
        <v>5243978</v>
      </c>
      <c r="J79" s="21">
        <v>13627729</v>
      </c>
      <c r="K79" s="21">
        <v>877402</v>
      </c>
      <c r="L79" s="21">
        <v>-10348981</v>
      </c>
      <c r="M79" s="21">
        <v>4156150</v>
      </c>
      <c r="N79" s="21">
        <v>-28745</v>
      </c>
      <c r="O79" s="21">
        <v>607119</v>
      </c>
      <c r="P79" s="21">
        <v>858340</v>
      </c>
      <c r="Q79" s="21">
        <v>1436714</v>
      </c>
      <c r="R79" s="21">
        <v>-238534</v>
      </c>
      <c r="S79" s="21">
        <v>2780998</v>
      </c>
      <c r="T79" s="21">
        <v>681117</v>
      </c>
      <c r="U79" s="21">
        <v>3223581</v>
      </c>
      <c r="V79" s="21">
        <v>14060423</v>
      </c>
      <c r="W79" s="21">
        <v>11768925</v>
      </c>
      <c r="X79" s="21"/>
      <c r="Y79" s="20"/>
      <c r="Z79" s="23">
        <v>11768925</v>
      </c>
    </row>
    <row r="80" spans="1:26" ht="13.5" hidden="1">
      <c r="A80" s="39" t="s">
        <v>104</v>
      </c>
      <c r="B80" s="19"/>
      <c r="C80" s="19"/>
      <c r="D80" s="20">
        <v>456511</v>
      </c>
      <c r="E80" s="21">
        <v>456511</v>
      </c>
      <c r="F80" s="21">
        <v>35346</v>
      </c>
      <c r="G80" s="21"/>
      <c r="H80" s="21">
        <v>101564</v>
      </c>
      <c r="I80" s="21">
        <v>136910</v>
      </c>
      <c r="J80" s="21">
        <v>2298252</v>
      </c>
      <c r="K80" s="21">
        <v>69036</v>
      </c>
      <c r="L80" s="21">
        <v>-478175</v>
      </c>
      <c r="M80" s="21">
        <v>1889113</v>
      </c>
      <c r="N80" s="21">
        <v>87143</v>
      </c>
      <c r="O80" s="21">
        <v>97608</v>
      </c>
      <c r="P80" s="21">
        <v>65718</v>
      </c>
      <c r="Q80" s="21">
        <v>250469</v>
      </c>
      <c r="R80" s="21">
        <v>-1404093</v>
      </c>
      <c r="S80" s="21">
        <v>296906</v>
      </c>
      <c r="T80" s="21">
        <v>32809</v>
      </c>
      <c r="U80" s="21">
        <v>-1074378</v>
      </c>
      <c r="V80" s="21">
        <v>1202114</v>
      </c>
      <c r="W80" s="21">
        <v>456511</v>
      </c>
      <c r="X80" s="21"/>
      <c r="Y80" s="20"/>
      <c r="Z80" s="23">
        <v>456511</v>
      </c>
    </row>
    <row r="81" spans="1:26" ht="13.5" hidden="1">
      <c r="A81" s="39" t="s">
        <v>105</v>
      </c>
      <c r="B81" s="19"/>
      <c r="C81" s="19"/>
      <c r="D81" s="20">
        <v>409865</v>
      </c>
      <c r="E81" s="21">
        <v>409865</v>
      </c>
      <c r="F81" s="21">
        <v>32749</v>
      </c>
      <c r="G81" s="21"/>
      <c r="H81" s="21">
        <v>65911</v>
      </c>
      <c r="I81" s="21">
        <v>98660</v>
      </c>
      <c r="J81" s="21">
        <v>33144</v>
      </c>
      <c r="K81" s="21">
        <v>32749</v>
      </c>
      <c r="L81" s="21">
        <v>33359</v>
      </c>
      <c r="M81" s="21">
        <v>99252</v>
      </c>
      <c r="N81" s="21">
        <v>33785</v>
      </c>
      <c r="O81" s="21">
        <v>33171</v>
      </c>
      <c r="P81" s="21">
        <v>35145</v>
      </c>
      <c r="Q81" s="21">
        <v>102101</v>
      </c>
      <c r="R81" s="21"/>
      <c r="S81" s="21">
        <v>72389</v>
      </c>
      <c r="T81" s="21">
        <v>34273</v>
      </c>
      <c r="U81" s="21">
        <v>106662</v>
      </c>
      <c r="V81" s="21">
        <v>406675</v>
      </c>
      <c r="W81" s="21">
        <v>409865</v>
      </c>
      <c r="X81" s="21"/>
      <c r="Y81" s="20"/>
      <c r="Z81" s="23">
        <v>409865</v>
      </c>
    </row>
    <row r="82" spans="1:26" ht="13.5" hidden="1">
      <c r="A82" s="39" t="s">
        <v>106</v>
      </c>
      <c r="B82" s="19">
        <v>226206</v>
      </c>
      <c r="C82" s="19"/>
      <c r="D82" s="20">
        <v>237762</v>
      </c>
      <c r="E82" s="21">
        <v>237762</v>
      </c>
      <c r="F82" s="21">
        <v>19350</v>
      </c>
      <c r="G82" s="21"/>
      <c r="H82" s="21">
        <v>38699</v>
      </c>
      <c r="I82" s="21">
        <v>58049</v>
      </c>
      <c r="J82" s="21">
        <v>19350</v>
      </c>
      <c r="K82" s="21">
        <v>19350</v>
      </c>
      <c r="L82" s="21">
        <v>19350</v>
      </c>
      <c r="M82" s="21">
        <v>58050</v>
      </c>
      <c r="N82" s="21">
        <v>19725</v>
      </c>
      <c r="O82" s="21">
        <v>19782</v>
      </c>
      <c r="P82" s="21">
        <v>19323</v>
      </c>
      <c r="Q82" s="21">
        <v>58830</v>
      </c>
      <c r="R82" s="21"/>
      <c r="S82" s="21">
        <v>39396</v>
      </c>
      <c r="T82" s="21">
        <v>19458</v>
      </c>
      <c r="U82" s="21">
        <v>58854</v>
      </c>
      <c r="V82" s="21">
        <v>233783</v>
      </c>
      <c r="W82" s="21">
        <v>237762</v>
      </c>
      <c r="X82" s="21"/>
      <c r="Y82" s="20"/>
      <c r="Z82" s="23">
        <v>237762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3706</v>
      </c>
      <c r="C84" s="28"/>
      <c r="D84" s="29">
        <v>388500</v>
      </c>
      <c r="E84" s="30">
        <v>388500</v>
      </c>
      <c r="F84" s="30"/>
      <c r="G84" s="30"/>
      <c r="H84" s="30"/>
      <c r="I84" s="30"/>
      <c r="J84" s="30">
        <v>64586</v>
      </c>
      <c r="K84" s="30"/>
      <c r="L84" s="30"/>
      <c r="M84" s="30">
        <v>64586</v>
      </c>
      <c r="N84" s="30">
        <v>31303</v>
      </c>
      <c r="O84" s="30"/>
      <c r="P84" s="30"/>
      <c r="Q84" s="30">
        <v>31303</v>
      </c>
      <c r="R84" s="30"/>
      <c r="S84" s="30">
        <v>90507</v>
      </c>
      <c r="T84" s="30">
        <v>33096</v>
      </c>
      <c r="U84" s="30">
        <v>123603</v>
      </c>
      <c r="V84" s="30">
        <v>219492</v>
      </c>
      <c r="W84" s="30">
        <v>388500</v>
      </c>
      <c r="X84" s="30"/>
      <c r="Y84" s="29"/>
      <c r="Z84" s="31">
        <v>388500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400000</v>
      </c>
      <c r="F5" s="358">
        <f t="shared" si="0"/>
        <v>400000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400000</v>
      </c>
      <c r="Y5" s="358">
        <f t="shared" si="0"/>
        <v>-400000</v>
      </c>
      <c r="Z5" s="359">
        <f>+IF(X5&lt;&gt;0,+(Y5/X5)*100,0)</f>
        <v>-100</v>
      </c>
      <c r="AA5" s="360">
        <f>+AA6+AA8+AA11+AA13+AA15</f>
        <v>400000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400000</v>
      </c>
      <c r="F15" s="59">
        <f t="shared" si="5"/>
        <v>400000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400000</v>
      </c>
      <c r="Y15" s="59">
        <f t="shared" si="5"/>
        <v>-400000</v>
      </c>
      <c r="Z15" s="61">
        <f>+IF(X15&lt;&gt;0,+(Y15/X15)*100,0)</f>
        <v>-100</v>
      </c>
      <c r="AA15" s="62">
        <f>SUM(AA16:AA20)</f>
        <v>400000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400000</v>
      </c>
      <c r="F20" s="59">
        <v>400000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400000</v>
      </c>
      <c r="Y20" s="59">
        <v>-400000</v>
      </c>
      <c r="Z20" s="61">
        <v>-100</v>
      </c>
      <c r="AA20" s="62">
        <v>400000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5080900</v>
      </c>
      <c r="F40" s="345">
        <f t="shared" si="9"/>
        <v>5080900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5080900</v>
      </c>
      <c r="Y40" s="345">
        <f t="shared" si="9"/>
        <v>-5080900</v>
      </c>
      <c r="Z40" s="336">
        <f>+IF(X40&lt;&gt;0,+(Y40/X40)*100,0)</f>
        <v>-100</v>
      </c>
      <c r="AA40" s="350">
        <f>SUM(AA41:AA49)</f>
        <v>5080900</v>
      </c>
    </row>
    <row r="41" spans="1:27" ht="13.5">
      <c r="A41" s="361" t="s">
        <v>247</v>
      </c>
      <c r="B41" s="142"/>
      <c r="C41" s="362"/>
      <c r="D41" s="363"/>
      <c r="E41" s="362">
        <v>400000</v>
      </c>
      <c r="F41" s="364">
        <v>400000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400000</v>
      </c>
      <c r="Y41" s="364">
        <v>-400000</v>
      </c>
      <c r="Z41" s="365">
        <v>-100</v>
      </c>
      <c r="AA41" s="366">
        <v>400000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490000</v>
      </c>
      <c r="F43" s="370">
        <v>490000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490000</v>
      </c>
      <c r="Y43" s="370">
        <v>-490000</v>
      </c>
      <c r="Z43" s="371">
        <v>-100</v>
      </c>
      <c r="AA43" s="303">
        <v>490000</v>
      </c>
    </row>
    <row r="44" spans="1:27" ht="13.5">
      <c r="A44" s="361" t="s">
        <v>250</v>
      </c>
      <c r="B44" s="136"/>
      <c r="C44" s="60"/>
      <c r="D44" s="368"/>
      <c r="E44" s="54">
        <v>68900</v>
      </c>
      <c r="F44" s="53">
        <v>68900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68900</v>
      </c>
      <c r="Y44" s="53">
        <v>-68900</v>
      </c>
      <c r="Z44" s="94">
        <v>-100</v>
      </c>
      <c r="AA44" s="95">
        <v>68900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4122000</v>
      </c>
      <c r="F49" s="53">
        <v>4122000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4122000</v>
      </c>
      <c r="Y49" s="53">
        <v>-4122000</v>
      </c>
      <c r="Z49" s="94">
        <v>-100</v>
      </c>
      <c r="AA49" s="95">
        <v>4122000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5480900</v>
      </c>
      <c r="F60" s="264">
        <f t="shared" si="14"/>
        <v>5480900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5480900</v>
      </c>
      <c r="Y60" s="264">
        <f t="shared" si="14"/>
        <v>-5480900</v>
      </c>
      <c r="Z60" s="337">
        <f>+IF(X60&lt;&gt;0,+(Y60/X60)*100,0)</f>
        <v>-100</v>
      </c>
      <c r="AA60" s="232">
        <f>+AA57+AA54+AA51+AA40+AA37+AA34+AA22+AA5</f>
        <v>5480900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140579600</v>
      </c>
      <c r="D5" s="153">
        <f>SUM(D6:D8)</f>
        <v>0</v>
      </c>
      <c r="E5" s="154">
        <f t="shared" si="0"/>
        <v>106574100</v>
      </c>
      <c r="F5" s="100">
        <f t="shared" si="0"/>
        <v>106574100</v>
      </c>
      <c r="G5" s="100">
        <f t="shared" si="0"/>
        <v>14678714</v>
      </c>
      <c r="H5" s="100">
        <f t="shared" si="0"/>
        <v>39363885</v>
      </c>
      <c r="I5" s="100">
        <f t="shared" si="0"/>
        <v>288154</v>
      </c>
      <c r="J5" s="100">
        <f t="shared" si="0"/>
        <v>54330753</v>
      </c>
      <c r="K5" s="100">
        <f t="shared" si="0"/>
        <v>274584</v>
      </c>
      <c r="L5" s="100">
        <f t="shared" si="0"/>
        <v>22171201</v>
      </c>
      <c r="M5" s="100">
        <f t="shared" si="0"/>
        <v>-170134</v>
      </c>
      <c r="N5" s="100">
        <f t="shared" si="0"/>
        <v>22275651</v>
      </c>
      <c r="O5" s="100">
        <f t="shared" si="0"/>
        <v>192135</v>
      </c>
      <c r="P5" s="100">
        <f t="shared" si="0"/>
        <v>237871</v>
      </c>
      <c r="Q5" s="100">
        <f t="shared" si="0"/>
        <v>23462836</v>
      </c>
      <c r="R5" s="100">
        <f t="shared" si="0"/>
        <v>23892842</v>
      </c>
      <c r="S5" s="100">
        <f t="shared" si="0"/>
        <v>492617</v>
      </c>
      <c r="T5" s="100">
        <f t="shared" si="0"/>
        <v>530582</v>
      </c>
      <c r="U5" s="100">
        <f t="shared" si="0"/>
        <v>142010</v>
      </c>
      <c r="V5" s="100">
        <f t="shared" si="0"/>
        <v>1165209</v>
      </c>
      <c r="W5" s="100">
        <f t="shared" si="0"/>
        <v>101664455</v>
      </c>
      <c r="X5" s="100">
        <f t="shared" si="0"/>
        <v>106574100</v>
      </c>
      <c r="Y5" s="100">
        <f t="shared" si="0"/>
        <v>-4909645</v>
      </c>
      <c r="Z5" s="137">
        <f>+IF(X5&lt;&gt;0,+(Y5/X5)*100,0)</f>
        <v>-4.606790017462028</v>
      </c>
      <c r="AA5" s="153">
        <f>SUM(AA6:AA8)</f>
        <v>106574100</v>
      </c>
    </row>
    <row r="6" spans="1:27" ht="13.5">
      <c r="A6" s="138" t="s">
        <v>75</v>
      </c>
      <c r="B6" s="136"/>
      <c r="C6" s="155"/>
      <c r="D6" s="155"/>
      <c r="E6" s="156"/>
      <c r="F6" s="60"/>
      <c r="G6" s="60">
        <v>3155</v>
      </c>
      <c r="H6" s="60"/>
      <c r="I6" s="60">
        <v>2871</v>
      </c>
      <c r="J6" s="60">
        <v>6026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6026</v>
      </c>
      <c r="X6" s="60"/>
      <c r="Y6" s="60">
        <v>6026</v>
      </c>
      <c r="Z6" s="140">
        <v>0</v>
      </c>
      <c r="AA6" s="155"/>
    </row>
    <row r="7" spans="1:27" ht="13.5">
      <c r="A7" s="138" t="s">
        <v>76</v>
      </c>
      <c r="B7" s="136"/>
      <c r="C7" s="157">
        <v>140579600</v>
      </c>
      <c r="D7" s="157"/>
      <c r="E7" s="158">
        <v>104432150</v>
      </c>
      <c r="F7" s="159">
        <v>104432150</v>
      </c>
      <c r="G7" s="159">
        <v>14675559</v>
      </c>
      <c r="H7" s="159">
        <v>39363885</v>
      </c>
      <c r="I7" s="159">
        <v>285283</v>
      </c>
      <c r="J7" s="159">
        <v>54324727</v>
      </c>
      <c r="K7" s="159">
        <v>272062</v>
      </c>
      <c r="L7" s="159">
        <v>22165442</v>
      </c>
      <c r="M7" s="159">
        <v>-166413</v>
      </c>
      <c r="N7" s="159">
        <v>22271091</v>
      </c>
      <c r="O7" s="159">
        <v>192135</v>
      </c>
      <c r="P7" s="159">
        <v>232742</v>
      </c>
      <c r="Q7" s="159">
        <v>23459031</v>
      </c>
      <c r="R7" s="159">
        <v>23883908</v>
      </c>
      <c r="S7" s="159">
        <v>-550536</v>
      </c>
      <c r="T7" s="159">
        <v>486813</v>
      </c>
      <c r="U7" s="159">
        <v>104752</v>
      </c>
      <c r="V7" s="159">
        <v>41029</v>
      </c>
      <c r="W7" s="159">
        <v>100520755</v>
      </c>
      <c r="X7" s="159">
        <v>104432150</v>
      </c>
      <c r="Y7" s="159">
        <v>-3911395</v>
      </c>
      <c r="Z7" s="141">
        <v>-3.75</v>
      </c>
      <c r="AA7" s="157">
        <v>104432150</v>
      </c>
    </row>
    <row r="8" spans="1:27" ht="13.5">
      <c r="A8" s="138" t="s">
        <v>77</v>
      </c>
      <c r="B8" s="136"/>
      <c r="C8" s="155"/>
      <c r="D8" s="155"/>
      <c r="E8" s="156">
        <v>2141950</v>
      </c>
      <c r="F8" s="60">
        <v>2141950</v>
      </c>
      <c r="G8" s="60"/>
      <c r="H8" s="60"/>
      <c r="I8" s="60"/>
      <c r="J8" s="60"/>
      <c r="K8" s="60">
        <v>2522</v>
      </c>
      <c r="L8" s="60">
        <v>5759</v>
      </c>
      <c r="M8" s="60">
        <v>-3721</v>
      </c>
      <c r="N8" s="60">
        <v>4560</v>
      </c>
      <c r="O8" s="60"/>
      <c r="P8" s="60">
        <v>5129</v>
      </c>
      <c r="Q8" s="60">
        <v>3805</v>
      </c>
      <c r="R8" s="60">
        <v>8934</v>
      </c>
      <c r="S8" s="60">
        <v>1043153</v>
      </c>
      <c r="T8" s="60">
        <v>43769</v>
      </c>
      <c r="U8" s="60">
        <v>37258</v>
      </c>
      <c r="V8" s="60">
        <v>1124180</v>
      </c>
      <c r="W8" s="60">
        <v>1137674</v>
      </c>
      <c r="X8" s="60">
        <v>2141950</v>
      </c>
      <c r="Y8" s="60">
        <v>-1004276</v>
      </c>
      <c r="Z8" s="140">
        <v>-46.89</v>
      </c>
      <c r="AA8" s="155">
        <v>2141950</v>
      </c>
    </row>
    <row r="9" spans="1:27" ht="13.5">
      <c r="A9" s="135" t="s">
        <v>78</v>
      </c>
      <c r="B9" s="136"/>
      <c r="C9" s="153">
        <f aca="true" t="shared" si="1" ref="C9:Y9">SUM(C10:C14)</f>
        <v>3081460</v>
      </c>
      <c r="D9" s="153">
        <f>SUM(D10:D14)</f>
        <v>0</v>
      </c>
      <c r="E9" s="154">
        <f t="shared" si="1"/>
        <v>5349195</v>
      </c>
      <c r="F9" s="100">
        <f t="shared" si="1"/>
        <v>5349195</v>
      </c>
      <c r="G9" s="100">
        <f t="shared" si="1"/>
        <v>311690</v>
      </c>
      <c r="H9" s="100">
        <f t="shared" si="1"/>
        <v>641862</v>
      </c>
      <c r="I9" s="100">
        <f t="shared" si="1"/>
        <v>513101</v>
      </c>
      <c r="J9" s="100">
        <f t="shared" si="1"/>
        <v>1466653</v>
      </c>
      <c r="K9" s="100">
        <f t="shared" si="1"/>
        <v>228139</v>
      </c>
      <c r="L9" s="100">
        <f t="shared" si="1"/>
        <v>241894</v>
      </c>
      <c r="M9" s="100">
        <f t="shared" si="1"/>
        <v>-224260</v>
      </c>
      <c r="N9" s="100">
        <f t="shared" si="1"/>
        <v>245773</v>
      </c>
      <c r="O9" s="100">
        <f t="shared" si="1"/>
        <v>318720</v>
      </c>
      <c r="P9" s="100">
        <f t="shared" si="1"/>
        <v>256197</v>
      </c>
      <c r="Q9" s="100">
        <f t="shared" si="1"/>
        <v>529035</v>
      </c>
      <c r="R9" s="100">
        <f t="shared" si="1"/>
        <v>1103952</v>
      </c>
      <c r="S9" s="100">
        <f t="shared" si="1"/>
        <v>345444</v>
      </c>
      <c r="T9" s="100">
        <f t="shared" si="1"/>
        <v>283411</v>
      </c>
      <c r="U9" s="100">
        <f t="shared" si="1"/>
        <v>237772</v>
      </c>
      <c r="V9" s="100">
        <f t="shared" si="1"/>
        <v>866627</v>
      </c>
      <c r="W9" s="100">
        <f t="shared" si="1"/>
        <v>3683005</v>
      </c>
      <c r="X9" s="100">
        <f t="shared" si="1"/>
        <v>5349195</v>
      </c>
      <c r="Y9" s="100">
        <f t="shared" si="1"/>
        <v>-1666190</v>
      </c>
      <c r="Z9" s="137">
        <f>+IF(X9&lt;&gt;0,+(Y9/X9)*100,0)</f>
        <v>-31.148425136866386</v>
      </c>
      <c r="AA9" s="153">
        <f>SUM(AA10:AA14)</f>
        <v>5349195</v>
      </c>
    </row>
    <row r="10" spans="1:27" ht="13.5">
      <c r="A10" s="138" t="s">
        <v>79</v>
      </c>
      <c r="B10" s="136"/>
      <c r="C10" s="155"/>
      <c r="D10" s="155"/>
      <c r="E10" s="156">
        <v>1000000</v>
      </c>
      <c r="F10" s="60">
        <v>1000000</v>
      </c>
      <c r="G10" s="60"/>
      <c r="H10" s="60">
        <v>400000</v>
      </c>
      <c r="I10" s="60">
        <v>282000</v>
      </c>
      <c r="J10" s="60">
        <v>682000</v>
      </c>
      <c r="K10" s="60"/>
      <c r="L10" s="60">
        <v>18000</v>
      </c>
      <c r="M10" s="60"/>
      <c r="N10" s="60">
        <v>18000</v>
      </c>
      <c r="O10" s="60"/>
      <c r="P10" s="60"/>
      <c r="Q10" s="60">
        <v>300000</v>
      </c>
      <c r="R10" s="60">
        <v>300000</v>
      </c>
      <c r="S10" s="60"/>
      <c r="T10" s="60"/>
      <c r="U10" s="60"/>
      <c r="V10" s="60"/>
      <c r="W10" s="60">
        <v>1000000</v>
      </c>
      <c r="X10" s="60">
        <v>1000000</v>
      </c>
      <c r="Y10" s="60"/>
      <c r="Z10" s="140">
        <v>0</v>
      </c>
      <c r="AA10" s="155">
        <v>1000000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3081460</v>
      </c>
      <c r="D12" s="155"/>
      <c r="E12" s="156">
        <v>4349195</v>
      </c>
      <c r="F12" s="60">
        <v>4349195</v>
      </c>
      <c r="G12" s="60">
        <v>311690</v>
      </c>
      <c r="H12" s="60">
        <v>241862</v>
      </c>
      <c r="I12" s="60">
        <v>231101</v>
      </c>
      <c r="J12" s="60">
        <v>784653</v>
      </c>
      <c r="K12" s="60">
        <v>228139</v>
      </c>
      <c r="L12" s="60">
        <v>223894</v>
      </c>
      <c r="M12" s="60">
        <v>-224260</v>
      </c>
      <c r="N12" s="60">
        <v>227773</v>
      </c>
      <c r="O12" s="60">
        <v>318720</v>
      </c>
      <c r="P12" s="60">
        <v>256197</v>
      </c>
      <c r="Q12" s="60">
        <v>229035</v>
      </c>
      <c r="R12" s="60">
        <v>803952</v>
      </c>
      <c r="S12" s="60">
        <v>345444</v>
      </c>
      <c r="T12" s="60">
        <v>283411</v>
      </c>
      <c r="U12" s="60">
        <v>237772</v>
      </c>
      <c r="V12" s="60">
        <v>866627</v>
      </c>
      <c r="W12" s="60">
        <v>2683005</v>
      </c>
      <c r="X12" s="60">
        <v>4349195</v>
      </c>
      <c r="Y12" s="60">
        <v>-1666190</v>
      </c>
      <c r="Z12" s="140">
        <v>-38.31</v>
      </c>
      <c r="AA12" s="155">
        <v>4349195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36161397</v>
      </c>
      <c r="D15" s="153">
        <f>SUM(D16:D18)</f>
        <v>0</v>
      </c>
      <c r="E15" s="154">
        <f t="shared" si="2"/>
        <v>33484008</v>
      </c>
      <c r="F15" s="100">
        <f t="shared" si="2"/>
        <v>33484008</v>
      </c>
      <c r="G15" s="100">
        <f t="shared" si="2"/>
        <v>15727266</v>
      </c>
      <c r="H15" s="100">
        <f t="shared" si="2"/>
        <v>238266</v>
      </c>
      <c r="I15" s="100">
        <f t="shared" si="2"/>
        <v>413111</v>
      </c>
      <c r="J15" s="100">
        <f t="shared" si="2"/>
        <v>16378643</v>
      </c>
      <c r="K15" s="100">
        <f t="shared" si="2"/>
        <v>404595</v>
      </c>
      <c r="L15" s="100">
        <f t="shared" si="2"/>
        <v>414175</v>
      </c>
      <c r="M15" s="100">
        <f t="shared" si="2"/>
        <v>-8026033</v>
      </c>
      <c r="N15" s="100">
        <f t="shared" si="2"/>
        <v>-7207263</v>
      </c>
      <c r="O15" s="100">
        <f t="shared" si="2"/>
        <v>218556</v>
      </c>
      <c r="P15" s="100">
        <f t="shared" si="2"/>
        <v>156017</v>
      </c>
      <c r="Q15" s="100">
        <f t="shared" si="2"/>
        <v>7887099</v>
      </c>
      <c r="R15" s="100">
        <f t="shared" si="2"/>
        <v>8261672</v>
      </c>
      <c r="S15" s="100">
        <f t="shared" si="2"/>
        <v>36560</v>
      </c>
      <c r="T15" s="100">
        <f t="shared" si="2"/>
        <v>1509632</v>
      </c>
      <c r="U15" s="100">
        <f t="shared" si="2"/>
        <v>154402</v>
      </c>
      <c r="V15" s="100">
        <f t="shared" si="2"/>
        <v>1700594</v>
      </c>
      <c r="W15" s="100">
        <f t="shared" si="2"/>
        <v>19133646</v>
      </c>
      <c r="X15" s="100">
        <f t="shared" si="2"/>
        <v>33484008</v>
      </c>
      <c r="Y15" s="100">
        <f t="shared" si="2"/>
        <v>-14350362</v>
      </c>
      <c r="Z15" s="137">
        <f>+IF(X15&lt;&gt;0,+(Y15/X15)*100,0)</f>
        <v>-42.85736044502199</v>
      </c>
      <c r="AA15" s="153">
        <f>SUM(AA16:AA18)</f>
        <v>33484008</v>
      </c>
    </row>
    <row r="16" spans="1:27" ht="13.5">
      <c r="A16" s="138" t="s">
        <v>85</v>
      </c>
      <c r="B16" s="136"/>
      <c r="C16" s="155">
        <v>8588653</v>
      </c>
      <c r="D16" s="155"/>
      <c r="E16" s="156">
        <v>2580008</v>
      </c>
      <c r="F16" s="60">
        <v>2580008</v>
      </c>
      <c r="G16" s="60">
        <v>238266</v>
      </c>
      <c r="H16" s="60">
        <v>238266</v>
      </c>
      <c r="I16" s="60">
        <v>413111</v>
      </c>
      <c r="J16" s="60">
        <v>889643</v>
      </c>
      <c r="K16" s="60">
        <v>404595</v>
      </c>
      <c r="L16" s="60">
        <v>414175</v>
      </c>
      <c r="M16" s="60">
        <v>-282033</v>
      </c>
      <c r="N16" s="60">
        <v>536737</v>
      </c>
      <c r="O16" s="60">
        <v>218556</v>
      </c>
      <c r="P16" s="60">
        <v>156017</v>
      </c>
      <c r="Q16" s="60">
        <v>216099</v>
      </c>
      <c r="R16" s="60">
        <v>590672</v>
      </c>
      <c r="S16" s="60">
        <v>36560</v>
      </c>
      <c r="T16" s="60">
        <v>1509632</v>
      </c>
      <c r="U16" s="60">
        <v>154402</v>
      </c>
      <c r="V16" s="60">
        <v>1700594</v>
      </c>
      <c r="W16" s="60">
        <v>3717646</v>
      </c>
      <c r="X16" s="60">
        <v>2580008</v>
      </c>
      <c r="Y16" s="60">
        <v>1137638</v>
      </c>
      <c r="Z16" s="140">
        <v>44.09</v>
      </c>
      <c r="AA16" s="155">
        <v>2580008</v>
      </c>
    </row>
    <row r="17" spans="1:27" ht="13.5">
      <c r="A17" s="138" t="s">
        <v>86</v>
      </c>
      <c r="B17" s="136"/>
      <c r="C17" s="155">
        <v>27572744</v>
      </c>
      <c r="D17" s="155"/>
      <c r="E17" s="156">
        <v>30904000</v>
      </c>
      <c r="F17" s="60">
        <v>30904000</v>
      </c>
      <c r="G17" s="60">
        <v>15489000</v>
      </c>
      <c r="H17" s="60"/>
      <c r="I17" s="60"/>
      <c r="J17" s="60">
        <v>15489000</v>
      </c>
      <c r="K17" s="60"/>
      <c r="L17" s="60"/>
      <c r="M17" s="60">
        <v>-7744000</v>
      </c>
      <c r="N17" s="60">
        <v>-7744000</v>
      </c>
      <c r="O17" s="60"/>
      <c r="P17" s="60"/>
      <c r="Q17" s="60">
        <v>7671000</v>
      </c>
      <c r="R17" s="60">
        <v>7671000</v>
      </c>
      <c r="S17" s="60"/>
      <c r="T17" s="60"/>
      <c r="U17" s="60"/>
      <c r="V17" s="60"/>
      <c r="W17" s="60">
        <v>15416000</v>
      </c>
      <c r="X17" s="60">
        <v>30904000</v>
      </c>
      <c r="Y17" s="60">
        <v>-15488000</v>
      </c>
      <c r="Z17" s="140">
        <v>-50.12</v>
      </c>
      <c r="AA17" s="155">
        <v>30904000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15476119</v>
      </c>
      <c r="D19" s="153">
        <f>SUM(D20:D23)</f>
        <v>0</v>
      </c>
      <c r="E19" s="154">
        <f t="shared" si="3"/>
        <v>20072807</v>
      </c>
      <c r="F19" s="100">
        <f t="shared" si="3"/>
        <v>20072807</v>
      </c>
      <c r="G19" s="100">
        <f t="shared" si="3"/>
        <v>1738106</v>
      </c>
      <c r="H19" s="100">
        <f t="shared" si="3"/>
        <v>2706481</v>
      </c>
      <c r="I19" s="100">
        <f t="shared" si="3"/>
        <v>3461545</v>
      </c>
      <c r="J19" s="100">
        <f t="shared" si="3"/>
        <v>7906132</v>
      </c>
      <c r="K19" s="100">
        <f t="shared" si="3"/>
        <v>18122501</v>
      </c>
      <c r="L19" s="100">
        <f t="shared" si="3"/>
        <v>2590188</v>
      </c>
      <c r="M19" s="100">
        <f t="shared" si="3"/>
        <v>10732643</v>
      </c>
      <c r="N19" s="100">
        <f t="shared" si="3"/>
        <v>31445332</v>
      </c>
      <c r="O19" s="100">
        <f t="shared" si="3"/>
        <v>144909</v>
      </c>
      <c r="P19" s="100">
        <f t="shared" si="3"/>
        <v>779611</v>
      </c>
      <c r="Q19" s="100">
        <f t="shared" si="3"/>
        <v>1815285</v>
      </c>
      <c r="R19" s="100">
        <f t="shared" si="3"/>
        <v>2739805</v>
      </c>
      <c r="S19" s="100">
        <f t="shared" si="3"/>
        <v>-458244</v>
      </c>
      <c r="T19" s="100">
        <f t="shared" si="3"/>
        <v>3088332</v>
      </c>
      <c r="U19" s="100">
        <f t="shared" si="3"/>
        <v>797924</v>
      </c>
      <c r="V19" s="100">
        <f t="shared" si="3"/>
        <v>3428012</v>
      </c>
      <c r="W19" s="100">
        <f t="shared" si="3"/>
        <v>45519281</v>
      </c>
      <c r="X19" s="100">
        <f t="shared" si="3"/>
        <v>20072807</v>
      </c>
      <c r="Y19" s="100">
        <f t="shared" si="3"/>
        <v>25446474</v>
      </c>
      <c r="Z19" s="137">
        <f>+IF(X19&lt;&gt;0,+(Y19/X19)*100,0)</f>
        <v>126.77087962834494</v>
      </c>
      <c r="AA19" s="153">
        <f>SUM(AA20:AA23)</f>
        <v>20072807</v>
      </c>
    </row>
    <row r="20" spans="1:27" ht="13.5">
      <c r="A20" s="138" t="s">
        <v>89</v>
      </c>
      <c r="B20" s="136"/>
      <c r="C20" s="155">
        <v>15109172</v>
      </c>
      <c r="D20" s="155"/>
      <c r="E20" s="156">
        <v>15828925</v>
      </c>
      <c r="F20" s="60">
        <v>15828925</v>
      </c>
      <c r="G20" s="60">
        <v>1626199</v>
      </c>
      <c r="H20" s="60">
        <v>2694036</v>
      </c>
      <c r="I20" s="60">
        <v>3211317</v>
      </c>
      <c r="J20" s="60">
        <v>7531552</v>
      </c>
      <c r="K20" s="60">
        <v>13651990</v>
      </c>
      <c r="L20" s="60">
        <v>1641656</v>
      </c>
      <c r="M20" s="60">
        <v>10328161</v>
      </c>
      <c r="N20" s="60">
        <v>25621807</v>
      </c>
      <c r="O20" s="60">
        <v>-10986</v>
      </c>
      <c r="P20" s="60">
        <v>621407</v>
      </c>
      <c r="Q20" s="60">
        <v>871079</v>
      </c>
      <c r="R20" s="60">
        <v>1481500</v>
      </c>
      <c r="S20" s="60">
        <v>927379</v>
      </c>
      <c r="T20" s="60">
        <v>2657033</v>
      </c>
      <c r="U20" s="60">
        <v>697595</v>
      </c>
      <c r="V20" s="60">
        <v>4282007</v>
      </c>
      <c r="W20" s="60">
        <v>38916866</v>
      </c>
      <c r="X20" s="60">
        <v>15828925</v>
      </c>
      <c r="Y20" s="60">
        <v>23087941</v>
      </c>
      <c r="Z20" s="140">
        <v>145.86</v>
      </c>
      <c r="AA20" s="155">
        <v>15828925</v>
      </c>
    </row>
    <row r="21" spans="1:27" ht="13.5">
      <c r="A21" s="138" t="s">
        <v>90</v>
      </c>
      <c r="B21" s="136"/>
      <c r="C21" s="155">
        <v>6623</v>
      </c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>
        <v>3876376</v>
      </c>
      <c r="F22" s="159">
        <v>3876376</v>
      </c>
      <c r="G22" s="159">
        <v>77626</v>
      </c>
      <c r="H22" s="159">
        <v>2223</v>
      </c>
      <c r="I22" s="159">
        <v>171466</v>
      </c>
      <c r="J22" s="159">
        <v>251315</v>
      </c>
      <c r="K22" s="159">
        <v>4393822</v>
      </c>
      <c r="L22" s="159">
        <v>911343</v>
      </c>
      <c r="M22" s="159">
        <v>431657</v>
      </c>
      <c r="N22" s="159">
        <v>5736822</v>
      </c>
      <c r="O22" s="159">
        <v>126191</v>
      </c>
      <c r="P22" s="159">
        <v>131686</v>
      </c>
      <c r="Q22" s="159">
        <v>913860</v>
      </c>
      <c r="R22" s="159">
        <v>1171737</v>
      </c>
      <c r="S22" s="159">
        <v>-1398376</v>
      </c>
      <c r="T22" s="159">
        <v>372380</v>
      </c>
      <c r="U22" s="159">
        <v>71030</v>
      </c>
      <c r="V22" s="159">
        <v>-954966</v>
      </c>
      <c r="W22" s="159">
        <v>6204908</v>
      </c>
      <c r="X22" s="159">
        <v>3876376</v>
      </c>
      <c r="Y22" s="159">
        <v>2328532</v>
      </c>
      <c r="Z22" s="141">
        <v>60.07</v>
      </c>
      <c r="AA22" s="157">
        <v>3876376</v>
      </c>
    </row>
    <row r="23" spans="1:27" ht="13.5">
      <c r="A23" s="138" t="s">
        <v>92</v>
      </c>
      <c r="B23" s="136"/>
      <c r="C23" s="155">
        <v>360324</v>
      </c>
      <c r="D23" s="155"/>
      <c r="E23" s="156">
        <v>367506</v>
      </c>
      <c r="F23" s="60">
        <v>367506</v>
      </c>
      <c r="G23" s="60">
        <v>34281</v>
      </c>
      <c r="H23" s="60">
        <v>10222</v>
      </c>
      <c r="I23" s="60">
        <v>78762</v>
      </c>
      <c r="J23" s="60">
        <v>123265</v>
      </c>
      <c r="K23" s="60">
        <v>76689</v>
      </c>
      <c r="L23" s="60">
        <v>37189</v>
      </c>
      <c r="M23" s="60">
        <v>-27175</v>
      </c>
      <c r="N23" s="60">
        <v>86703</v>
      </c>
      <c r="O23" s="60">
        <v>29704</v>
      </c>
      <c r="P23" s="60">
        <v>26518</v>
      </c>
      <c r="Q23" s="60">
        <v>30346</v>
      </c>
      <c r="R23" s="60">
        <v>86568</v>
      </c>
      <c r="S23" s="60">
        <v>12753</v>
      </c>
      <c r="T23" s="60">
        <v>58919</v>
      </c>
      <c r="U23" s="60">
        <v>29299</v>
      </c>
      <c r="V23" s="60">
        <v>100971</v>
      </c>
      <c r="W23" s="60">
        <v>397507</v>
      </c>
      <c r="X23" s="60">
        <v>367506</v>
      </c>
      <c r="Y23" s="60">
        <v>30001</v>
      </c>
      <c r="Z23" s="140">
        <v>8.16</v>
      </c>
      <c r="AA23" s="155">
        <v>367506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195298576</v>
      </c>
      <c r="D25" s="168">
        <f>+D5+D9+D15+D19+D24</f>
        <v>0</v>
      </c>
      <c r="E25" s="169">
        <f t="shared" si="4"/>
        <v>165480110</v>
      </c>
      <c r="F25" s="73">
        <f t="shared" si="4"/>
        <v>165480110</v>
      </c>
      <c r="G25" s="73">
        <f t="shared" si="4"/>
        <v>32455776</v>
      </c>
      <c r="H25" s="73">
        <f t="shared" si="4"/>
        <v>42950494</v>
      </c>
      <c r="I25" s="73">
        <f t="shared" si="4"/>
        <v>4675911</v>
      </c>
      <c r="J25" s="73">
        <f t="shared" si="4"/>
        <v>80082181</v>
      </c>
      <c r="K25" s="73">
        <f t="shared" si="4"/>
        <v>19029819</v>
      </c>
      <c r="L25" s="73">
        <f t="shared" si="4"/>
        <v>25417458</v>
      </c>
      <c r="M25" s="73">
        <f t="shared" si="4"/>
        <v>2312216</v>
      </c>
      <c r="N25" s="73">
        <f t="shared" si="4"/>
        <v>46759493</v>
      </c>
      <c r="O25" s="73">
        <f t="shared" si="4"/>
        <v>874320</v>
      </c>
      <c r="P25" s="73">
        <f t="shared" si="4"/>
        <v>1429696</v>
      </c>
      <c r="Q25" s="73">
        <f t="shared" si="4"/>
        <v>33694255</v>
      </c>
      <c r="R25" s="73">
        <f t="shared" si="4"/>
        <v>35998271</v>
      </c>
      <c r="S25" s="73">
        <f t="shared" si="4"/>
        <v>416377</v>
      </c>
      <c r="T25" s="73">
        <f t="shared" si="4"/>
        <v>5411957</v>
      </c>
      <c r="U25" s="73">
        <f t="shared" si="4"/>
        <v>1332108</v>
      </c>
      <c r="V25" s="73">
        <f t="shared" si="4"/>
        <v>7160442</v>
      </c>
      <c r="W25" s="73">
        <f t="shared" si="4"/>
        <v>170000387</v>
      </c>
      <c r="X25" s="73">
        <f t="shared" si="4"/>
        <v>165480110</v>
      </c>
      <c r="Y25" s="73">
        <f t="shared" si="4"/>
        <v>4520277</v>
      </c>
      <c r="Z25" s="170">
        <f>+IF(X25&lt;&gt;0,+(Y25/X25)*100,0)</f>
        <v>2.731613485149363</v>
      </c>
      <c r="AA25" s="168">
        <f>+AA5+AA9+AA15+AA19+AA24</f>
        <v>165480110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60710866</v>
      </c>
      <c r="D28" s="153">
        <f>SUM(D29:D31)</f>
        <v>0</v>
      </c>
      <c r="E28" s="154">
        <f t="shared" si="5"/>
        <v>67302222</v>
      </c>
      <c r="F28" s="100">
        <f t="shared" si="5"/>
        <v>67302222</v>
      </c>
      <c r="G28" s="100">
        <f t="shared" si="5"/>
        <v>3919323</v>
      </c>
      <c r="H28" s="100">
        <f t="shared" si="5"/>
        <v>4992387</v>
      </c>
      <c r="I28" s="100">
        <f t="shared" si="5"/>
        <v>5828280</v>
      </c>
      <c r="J28" s="100">
        <f t="shared" si="5"/>
        <v>14739990</v>
      </c>
      <c r="K28" s="100">
        <f t="shared" si="5"/>
        <v>5802863</v>
      </c>
      <c r="L28" s="100">
        <f t="shared" si="5"/>
        <v>4096825</v>
      </c>
      <c r="M28" s="100">
        <f t="shared" si="5"/>
        <v>5566336</v>
      </c>
      <c r="N28" s="100">
        <f t="shared" si="5"/>
        <v>15466024</v>
      </c>
      <c r="O28" s="100">
        <f t="shared" si="5"/>
        <v>5199576</v>
      </c>
      <c r="P28" s="100">
        <f t="shared" si="5"/>
        <v>4999595</v>
      </c>
      <c r="Q28" s="100">
        <f t="shared" si="5"/>
        <v>4974850</v>
      </c>
      <c r="R28" s="100">
        <f t="shared" si="5"/>
        <v>15174021</v>
      </c>
      <c r="S28" s="100">
        <f t="shared" si="5"/>
        <v>4180834</v>
      </c>
      <c r="T28" s="100">
        <f t="shared" si="5"/>
        <v>5362813</v>
      </c>
      <c r="U28" s="100">
        <f t="shared" si="5"/>
        <v>4791264</v>
      </c>
      <c r="V28" s="100">
        <f t="shared" si="5"/>
        <v>14334911</v>
      </c>
      <c r="W28" s="100">
        <f t="shared" si="5"/>
        <v>59714946</v>
      </c>
      <c r="X28" s="100">
        <f t="shared" si="5"/>
        <v>67302222</v>
      </c>
      <c r="Y28" s="100">
        <f t="shared" si="5"/>
        <v>-7587276</v>
      </c>
      <c r="Z28" s="137">
        <f>+IF(X28&lt;&gt;0,+(Y28/X28)*100,0)</f>
        <v>-11.273440570803144</v>
      </c>
      <c r="AA28" s="153">
        <f>SUM(AA29:AA31)</f>
        <v>67302222</v>
      </c>
    </row>
    <row r="29" spans="1:27" ht="13.5">
      <c r="A29" s="138" t="s">
        <v>75</v>
      </c>
      <c r="B29" s="136"/>
      <c r="C29" s="155">
        <v>25312048</v>
      </c>
      <c r="D29" s="155"/>
      <c r="E29" s="156">
        <v>25704472</v>
      </c>
      <c r="F29" s="60">
        <v>25704472</v>
      </c>
      <c r="G29" s="60">
        <v>3237190</v>
      </c>
      <c r="H29" s="60">
        <v>4095137</v>
      </c>
      <c r="I29" s="60">
        <v>3997484</v>
      </c>
      <c r="J29" s="60">
        <v>11329811</v>
      </c>
      <c r="K29" s="60">
        <v>2438932</v>
      </c>
      <c r="L29" s="60">
        <v>1693784</v>
      </c>
      <c r="M29" s="60">
        <v>1851793</v>
      </c>
      <c r="N29" s="60">
        <v>5984509</v>
      </c>
      <c r="O29" s="60">
        <v>1893277</v>
      </c>
      <c r="P29" s="60">
        <v>2670165</v>
      </c>
      <c r="Q29" s="60">
        <v>2033011</v>
      </c>
      <c r="R29" s="60">
        <v>6596453</v>
      </c>
      <c r="S29" s="60">
        <v>1463895</v>
      </c>
      <c r="T29" s="60">
        <v>2150829</v>
      </c>
      <c r="U29" s="60">
        <v>2241481</v>
      </c>
      <c r="V29" s="60">
        <v>5856205</v>
      </c>
      <c r="W29" s="60">
        <v>29766978</v>
      </c>
      <c r="X29" s="60">
        <v>25704472</v>
      </c>
      <c r="Y29" s="60">
        <v>4062506</v>
      </c>
      <c r="Z29" s="140">
        <v>15.8</v>
      </c>
      <c r="AA29" s="155">
        <v>25704472</v>
      </c>
    </row>
    <row r="30" spans="1:27" ht="13.5">
      <c r="A30" s="138" t="s">
        <v>76</v>
      </c>
      <c r="B30" s="136"/>
      <c r="C30" s="157">
        <v>10407404</v>
      </c>
      <c r="D30" s="157"/>
      <c r="E30" s="158">
        <v>16628664</v>
      </c>
      <c r="F30" s="159">
        <v>16628664</v>
      </c>
      <c r="G30" s="159">
        <v>682133</v>
      </c>
      <c r="H30" s="159">
        <v>897250</v>
      </c>
      <c r="I30" s="159">
        <v>1830796</v>
      </c>
      <c r="J30" s="159">
        <v>3410179</v>
      </c>
      <c r="K30" s="159">
        <v>1186563</v>
      </c>
      <c r="L30" s="159">
        <v>718422</v>
      </c>
      <c r="M30" s="159">
        <v>1836460</v>
      </c>
      <c r="N30" s="159">
        <v>3741445</v>
      </c>
      <c r="O30" s="159">
        <v>1450623</v>
      </c>
      <c r="P30" s="159">
        <v>785877</v>
      </c>
      <c r="Q30" s="159">
        <v>1251570</v>
      </c>
      <c r="R30" s="159">
        <v>3488070</v>
      </c>
      <c r="S30" s="159">
        <v>829633</v>
      </c>
      <c r="T30" s="159">
        <v>1341845</v>
      </c>
      <c r="U30" s="159">
        <v>693759</v>
      </c>
      <c r="V30" s="159">
        <v>2865237</v>
      </c>
      <c r="W30" s="159">
        <v>13504931</v>
      </c>
      <c r="X30" s="159">
        <v>16628664</v>
      </c>
      <c r="Y30" s="159">
        <v>-3123733</v>
      </c>
      <c r="Z30" s="141">
        <v>-18.79</v>
      </c>
      <c r="AA30" s="157">
        <v>16628664</v>
      </c>
    </row>
    <row r="31" spans="1:27" ht="13.5">
      <c r="A31" s="138" t="s">
        <v>77</v>
      </c>
      <c r="B31" s="136"/>
      <c r="C31" s="155">
        <v>24991414</v>
      </c>
      <c r="D31" s="155"/>
      <c r="E31" s="156">
        <v>24969086</v>
      </c>
      <c r="F31" s="60">
        <v>24969086</v>
      </c>
      <c r="G31" s="60"/>
      <c r="H31" s="60"/>
      <c r="I31" s="60"/>
      <c r="J31" s="60"/>
      <c r="K31" s="60">
        <v>2177368</v>
      </c>
      <c r="L31" s="60">
        <v>1684619</v>
      </c>
      <c r="M31" s="60">
        <v>1878083</v>
      </c>
      <c r="N31" s="60">
        <v>5740070</v>
      </c>
      <c r="O31" s="60">
        <v>1855676</v>
      </c>
      <c r="P31" s="60">
        <v>1543553</v>
      </c>
      <c r="Q31" s="60">
        <v>1690269</v>
      </c>
      <c r="R31" s="60">
        <v>5089498</v>
      </c>
      <c r="S31" s="60">
        <v>1887306</v>
      </c>
      <c r="T31" s="60">
        <v>1870139</v>
      </c>
      <c r="U31" s="60">
        <v>1856024</v>
      </c>
      <c r="V31" s="60">
        <v>5613469</v>
      </c>
      <c r="W31" s="60">
        <v>16443037</v>
      </c>
      <c r="X31" s="60">
        <v>24969086</v>
      </c>
      <c r="Y31" s="60">
        <v>-8526049</v>
      </c>
      <c r="Z31" s="140">
        <v>-34.15</v>
      </c>
      <c r="AA31" s="155">
        <v>24969086</v>
      </c>
    </row>
    <row r="32" spans="1:27" ht="13.5">
      <c r="A32" s="135" t="s">
        <v>78</v>
      </c>
      <c r="B32" s="136"/>
      <c r="C32" s="153">
        <f aca="true" t="shared" si="6" ref="C32:Y32">SUM(C33:C37)</f>
        <v>10943408</v>
      </c>
      <c r="D32" s="153">
        <f>SUM(D33:D37)</f>
        <v>0</v>
      </c>
      <c r="E32" s="154">
        <f t="shared" si="6"/>
        <v>18220555</v>
      </c>
      <c r="F32" s="100">
        <f t="shared" si="6"/>
        <v>18220555</v>
      </c>
      <c r="G32" s="100">
        <f t="shared" si="6"/>
        <v>1148227</v>
      </c>
      <c r="H32" s="100">
        <f t="shared" si="6"/>
        <v>1192378</v>
      </c>
      <c r="I32" s="100">
        <f t="shared" si="6"/>
        <v>1178084</v>
      </c>
      <c r="J32" s="100">
        <f t="shared" si="6"/>
        <v>3518689</v>
      </c>
      <c r="K32" s="100">
        <f t="shared" si="6"/>
        <v>1263123</v>
      </c>
      <c r="L32" s="100">
        <f t="shared" si="6"/>
        <v>1347784</v>
      </c>
      <c r="M32" s="100">
        <f t="shared" si="6"/>
        <v>1314863</v>
      </c>
      <c r="N32" s="100">
        <f t="shared" si="6"/>
        <v>3925770</v>
      </c>
      <c r="O32" s="100">
        <f t="shared" si="6"/>
        <v>1422567</v>
      </c>
      <c r="P32" s="100">
        <f t="shared" si="6"/>
        <v>1266869</v>
      </c>
      <c r="Q32" s="100">
        <f t="shared" si="6"/>
        <v>1318701</v>
      </c>
      <c r="R32" s="100">
        <f t="shared" si="6"/>
        <v>4008137</v>
      </c>
      <c r="S32" s="100">
        <f t="shared" si="6"/>
        <v>1371046</v>
      </c>
      <c r="T32" s="100">
        <f t="shared" si="6"/>
        <v>1289220</v>
      </c>
      <c r="U32" s="100">
        <f t="shared" si="6"/>
        <v>1231422</v>
      </c>
      <c r="V32" s="100">
        <f t="shared" si="6"/>
        <v>3891688</v>
      </c>
      <c r="W32" s="100">
        <f t="shared" si="6"/>
        <v>15344284</v>
      </c>
      <c r="X32" s="100">
        <f t="shared" si="6"/>
        <v>18220555</v>
      </c>
      <c r="Y32" s="100">
        <f t="shared" si="6"/>
        <v>-2876271</v>
      </c>
      <c r="Z32" s="137">
        <f>+IF(X32&lt;&gt;0,+(Y32/X32)*100,0)</f>
        <v>-15.785858334172588</v>
      </c>
      <c r="AA32" s="153">
        <f>SUM(AA33:AA37)</f>
        <v>18220555</v>
      </c>
    </row>
    <row r="33" spans="1:27" ht="13.5">
      <c r="A33" s="138" t="s">
        <v>79</v>
      </c>
      <c r="B33" s="136"/>
      <c r="C33" s="155">
        <v>6419678</v>
      </c>
      <c r="D33" s="155"/>
      <c r="E33" s="156">
        <v>11017393</v>
      </c>
      <c r="F33" s="60">
        <v>11017393</v>
      </c>
      <c r="G33" s="60">
        <v>706011</v>
      </c>
      <c r="H33" s="60">
        <v>697812</v>
      </c>
      <c r="I33" s="60">
        <v>697812</v>
      </c>
      <c r="J33" s="60">
        <v>2101635</v>
      </c>
      <c r="K33" s="60">
        <v>749691</v>
      </c>
      <c r="L33" s="60">
        <v>774730</v>
      </c>
      <c r="M33" s="60">
        <v>813158</v>
      </c>
      <c r="N33" s="60">
        <v>2337579</v>
      </c>
      <c r="O33" s="60">
        <v>794180</v>
      </c>
      <c r="P33" s="60">
        <v>683528</v>
      </c>
      <c r="Q33" s="60">
        <v>725761</v>
      </c>
      <c r="R33" s="60">
        <v>2203469</v>
      </c>
      <c r="S33" s="60">
        <v>789978</v>
      </c>
      <c r="T33" s="60">
        <v>764665</v>
      </c>
      <c r="U33" s="60">
        <v>701300</v>
      </c>
      <c r="V33" s="60">
        <v>2255943</v>
      </c>
      <c r="W33" s="60">
        <v>8898626</v>
      </c>
      <c r="X33" s="60">
        <v>11017393</v>
      </c>
      <c r="Y33" s="60">
        <v>-2118767</v>
      </c>
      <c r="Z33" s="140">
        <v>-19.23</v>
      </c>
      <c r="AA33" s="155">
        <v>11017393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4523730</v>
      </c>
      <c r="D35" s="155"/>
      <c r="E35" s="156">
        <v>7203162</v>
      </c>
      <c r="F35" s="60">
        <v>7203162</v>
      </c>
      <c r="G35" s="60">
        <v>442216</v>
      </c>
      <c r="H35" s="60">
        <v>494566</v>
      </c>
      <c r="I35" s="60">
        <v>480272</v>
      </c>
      <c r="J35" s="60">
        <v>1417054</v>
      </c>
      <c r="K35" s="60">
        <v>513432</v>
      </c>
      <c r="L35" s="60">
        <v>573054</v>
      </c>
      <c r="M35" s="60">
        <v>501705</v>
      </c>
      <c r="N35" s="60">
        <v>1588191</v>
      </c>
      <c r="O35" s="60">
        <v>628387</v>
      </c>
      <c r="P35" s="60">
        <v>583341</v>
      </c>
      <c r="Q35" s="60">
        <v>592940</v>
      </c>
      <c r="R35" s="60">
        <v>1804668</v>
      </c>
      <c r="S35" s="60">
        <v>581068</v>
      </c>
      <c r="T35" s="60">
        <v>524555</v>
      </c>
      <c r="U35" s="60">
        <v>530122</v>
      </c>
      <c r="V35" s="60">
        <v>1635745</v>
      </c>
      <c r="W35" s="60">
        <v>6445658</v>
      </c>
      <c r="X35" s="60">
        <v>7203162</v>
      </c>
      <c r="Y35" s="60">
        <v>-757504</v>
      </c>
      <c r="Z35" s="140">
        <v>-10.52</v>
      </c>
      <c r="AA35" s="155">
        <v>7203162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29275353</v>
      </c>
      <c r="D38" s="153">
        <f>SUM(D39:D41)</f>
        <v>0</v>
      </c>
      <c r="E38" s="154">
        <f t="shared" si="7"/>
        <v>16605532</v>
      </c>
      <c r="F38" s="100">
        <f t="shared" si="7"/>
        <v>16605532</v>
      </c>
      <c r="G38" s="100">
        <f t="shared" si="7"/>
        <v>936467</v>
      </c>
      <c r="H38" s="100">
        <f t="shared" si="7"/>
        <v>1063226</v>
      </c>
      <c r="I38" s="100">
        <f t="shared" si="7"/>
        <v>984664</v>
      </c>
      <c r="J38" s="100">
        <f t="shared" si="7"/>
        <v>2984357</v>
      </c>
      <c r="K38" s="100">
        <f t="shared" si="7"/>
        <v>990234</v>
      </c>
      <c r="L38" s="100">
        <f t="shared" si="7"/>
        <v>1075340</v>
      </c>
      <c r="M38" s="100">
        <f t="shared" si="7"/>
        <v>941326</v>
      </c>
      <c r="N38" s="100">
        <f t="shared" si="7"/>
        <v>3006900</v>
      </c>
      <c r="O38" s="100">
        <f t="shared" si="7"/>
        <v>1246103</v>
      </c>
      <c r="P38" s="100">
        <f t="shared" si="7"/>
        <v>1040434</v>
      </c>
      <c r="Q38" s="100">
        <f t="shared" si="7"/>
        <v>1091807</v>
      </c>
      <c r="R38" s="100">
        <f t="shared" si="7"/>
        <v>3378344</v>
      </c>
      <c r="S38" s="100">
        <f t="shared" si="7"/>
        <v>1052741</v>
      </c>
      <c r="T38" s="100">
        <f t="shared" si="7"/>
        <v>1113168</v>
      </c>
      <c r="U38" s="100">
        <f t="shared" si="7"/>
        <v>1762780</v>
      </c>
      <c r="V38" s="100">
        <f t="shared" si="7"/>
        <v>3928689</v>
      </c>
      <c r="W38" s="100">
        <f t="shared" si="7"/>
        <v>13298290</v>
      </c>
      <c r="X38" s="100">
        <f t="shared" si="7"/>
        <v>16605532</v>
      </c>
      <c r="Y38" s="100">
        <f t="shared" si="7"/>
        <v>-3307242</v>
      </c>
      <c r="Z38" s="137">
        <f>+IF(X38&lt;&gt;0,+(Y38/X38)*100,0)</f>
        <v>-19.91650734225197</v>
      </c>
      <c r="AA38" s="153">
        <f>SUM(AA39:AA41)</f>
        <v>16605532</v>
      </c>
    </row>
    <row r="39" spans="1:27" ht="13.5">
      <c r="A39" s="138" t="s">
        <v>85</v>
      </c>
      <c r="B39" s="136"/>
      <c r="C39" s="155">
        <v>26355452</v>
      </c>
      <c r="D39" s="155"/>
      <c r="E39" s="156">
        <v>9634752</v>
      </c>
      <c r="F39" s="60">
        <v>9634752</v>
      </c>
      <c r="G39" s="60">
        <v>563050</v>
      </c>
      <c r="H39" s="60">
        <v>638462</v>
      </c>
      <c r="I39" s="60">
        <v>584332</v>
      </c>
      <c r="J39" s="60">
        <v>1785844</v>
      </c>
      <c r="K39" s="60">
        <v>596885</v>
      </c>
      <c r="L39" s="60">
        <v>506871</v>
      </c>
      <c r="M39" s="60">
        <v>450107</v>
      </c>
      <c r="N39" s="60">
        <v>1553863</v>
      </c>
      <c r="O39" s="60">
        <v>645172</v>
      </c>
      <c r="P39" s="60">
        <v>525095</v>
      </c>
      <c r="Q39" s="60">
        <v>601080</v>
      </c>
      <c r="R39" s="60">
        <v>1771347</v>
      </c>
      <c r="S39" s="60">
        <v>533971</v>
      </c>
      <c r="T39" s="60">
        <v>563900</v>
      </c>
      <c r="U39" s="60">
        <v>1225099</v>
      </c>
      <c r="V39" s="60">
        <v>2322970</v>
      </c>
      <c r="W39" s="60">
        <v>7434024</v>
      </c>
      <c r="X39" s="60">
        <v>9634752</v>
      </c>
      <c r="Y39" s="60">
        <v>-2200728</v>
      </c>
      <c r="Z39" s="140">
        <v>-22.84</v>
      </c>
      <c r="AA39" s="155">
        <v>9634752</v>
      </c>
    </row>
    <row r="40" spans="1:27" ht="13.5">
      <c r="A40" s="138" t="s">
        <v>86</v>
      </c>
      <c r="B40" s="136"/>
      <c r="C40" s="155">
        <v>2919901</v>
      </c>
      <c r="D40" s="155"/>
      <c r="E40" s="156">
        <v>6970780</v>
      </c>
      <c r="F40" s="60">
        <v>6970780</v>
      </c>
      <c r="G40" s="60">
        <v>373417</v>
      </c>
      <c r="H40" s="60">
        <v>424764</v>
      </c>
      <c r="I40" s="60">
        <v>400332</v>
      </c>
      <c r="J40" s="60">
        <v>1198513</v>
      </c>
      <c r="K40" s="60">
        <v>393349</v>
      </c>
      <c r="L40" s="60">
        <v>568469</v>
      </c>
      <c r="M40" s="60">
        <v>491219</v>
      </c>
      <c r="N40" s="60">
        <v>1453037</v>
      </c>
      <c r="O40" s="60">
        <v>600931</v>
      </c>
      <c r="P40" s="60">
        <v>515339</v>
      </c>
      <c r="Q40" s="60">
        <v>490727</v>
      </c>
      <c r="R40" s="60">
        <v>1606997</v>
      </c>
      <c r="S40" s="60">
        <v>518770</v>
      </c>
      <c r="T40" s="60">
        <v>549268</v>
      </c>
      <c r="U40" s="60">
        <v>537681</v>
      </c>
      <c r="V40" s="60">
        <v>1605719</v>
      </c>
      <c r="W40" s="60">
        <v>5864266</v>
      </c>
      <c r="X40" s="60">
        <v>6970780</v>
      </c>
      <c r="Y40" s="60">
        <v>-1106514</v>
      </c>
      <c r="Z40" s="140">
        <v>-15.87</v>
      </c>
      <c r="AA40" s="155">
        <v>6970780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61200603</v>
      </c>
      <c r="D42" s="153">
        <f>SUM(D43:D46)</f>
        <v>0</v>
      </c>
      <c r="E42" s="154">
        <f t="shared" si="8"/>
        <v>22411796</v>
      </c>
      <c r="F42" s="100">
        <f t="shared" si="8"/>
        <v>22411796</v>
      </c>
      <c r="G42" s="100">
        <f t="shared" si="8"/>
        <v>1509347</v>
      </c>
      <c r="H42" s="100">
        <f t="shared" si="8"/>
        <v>1425102</v>
      </c>
      <c r="I42" s="100">
        <f t="shared" si="8"/>
        <v>3075628</v>
      </c>
      <c r="J42" s="100">
        <f t="shared" si="8"/>
        <v>6010077</v>
      </c>
      <c r="K42" s="100">
        <f t="shared" si="8"/>
        <v>2740573</v>
      </c>
      <c r="L42" s="100">
        <f t="shared" si="8"/>
        <v>2004511</v>
      </c>
      <c r="M42" s="100">
        <f t="shared" si="8"/>
        <v>1294587</v>
      </c>
      <c r="N42" s="100">
        <f t="shared" si="8"/>
        <v>6039671</v>
      </c>
      <c r="O42" s="100">
        <f t="shared" si="8"/>
        <v>1612084</v>
      </c>
      <c r="P42" s="100">
        <f t="shared" si="8"/>
        <v>1777670</v>
      </c>
      <c r="Q42" s="100">
        <f t="shared" si="8"/>
        <v>1918344</v>
      </c>
      <c r="R42" s="100">
        <f t="shared" si="8"/>
        <v>5308098</v>
      </c>
      <c r="S42" s="100">
        <f t="shared" si="8"/>
        <v>2387013</v>
      </c>
      <c r="T42" s="100">
        <f t="shared" si="8"/>
        <v>1778611</v>
      </c>
      <c r="U42" s="100">
        <f t="shared" si="8"/>
        <v>1159574</v>
      </c>
      <c r="V42" s="100">
        <f t="shared" si="8"/>
        <v>5325198</v>
      </c>
      <c r="W42" s="100">
        <f t="shared" si="8"/>
        <v>22683044</v>
      </c>
      <c r="X42" s="100">
        <f t="shared" si="8"/>
        <v>22411796</v>
      </c>
      <c r="Y42" s="100">
        <f t="shared" si="8"/>
        <v>271248</v>
      </c>
      <c r="Z42" s="137">
        <f>+IF(X42&lt;&gt;0,+(Y42/X42)*100,0)</f>
        <v>1.2102912234253784</v>
      </c>
      <c r="AA42" s="153">
        <f>SUM(AA43:AA46)</f>
        <v>22411796</v>
      </c>
    </row>
    <row r="43" spans="1:27" ht="13.5">
      <c r="A43" s="138" t="s">
        <v>89</v>
      </c>
      <c r="B43" s="136"/>
      <c r="C43" s="155">
        <v>58946979</v>
      </c>
      <c r="D43" s="155"/>
      <c r="E43" s="156">
        <v>19136177</v>
      </c>
      <c r="F43" s="60">
        <v>19136177</v>
      </c>
      <c r="G43" s="60">
        <v>1495616</v>
      </c>
      <c r="H43" s="60">
        <v>1294234</v>
      </c>
      <c r="I43" s="60">
        <v>2002927</v>
      </c>
      <c r="J43" s="60">
        <v>4792777</v>
      </c>
      <c r="K43" s="60">
        <v>1870847</v>
      </c>
      <c r="L43" s="60">
        <v>1875871</v>
      </c>
      <c r="M43" s="60">
        <v>1234264</v>
      </c>
      <c r="N43" s="60">
        <v>4980982</v>
      </c>
      <c r="O43" s="60">
        <v>1528984</v>
      </c>
      <c r="P43" s="60">
        <v>1568314</v>
      </c>
      <c r="Q43" s="60">
        <v>1605593</v>
      </c>
      <c r="R43" s="60">
        <v>4702891</v>
      </c>
      <c r="S43" s="60">
        <v>2353440</v>
      </c>
      <c r="T43" s="60">
        <v>1705793</v>
      </c>
      <c r="U43" s="60">
        <v>1092299</v>
      </c>
      <c r="V43" s="60">
        <v>5151532</v>
      </c>
      <c r="W43" s="60">
        <v>19628182</v>
      </c>
      <c r="X43" s="60">
        <v>19136177</v>
      </c>
      <c r="Y43" s="60">
        <v>492005</v>
      </c>
      <c r="Z43" s="140">
        <v>2.57</v>
      </c>
      <c r="AA43" s="155">
        <v>19136177</v>
      </c>
    </row>
    <row r="44" spans="1:27" ht="13.5">
      <c r="A44" s="138" t="s">
        <v>90</v>
      </c>
      <c r="B44" s="136"/>
      <c r="C44" s="155">
        <v>2057620</v>
      </c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>
        <v>33573</v>
      </c>
      <c r="T44" s="60">
        <v>68796</v>
      </c>
      <c r="U44" s="60"/>
      <c r="V44" s="60">
        <v>102369</v>
      </c>
      <c r="W44" s="60">
        <v>102369</v>
      </c>
      <c r="X44" s="60"/>
      <c r="Y44" s="60">
        <v>102369</v>
      </c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>
        <v>3000000</v>
      </c>
      <c r="F45" s="159">
        <v>3000000</v>
      </c>
      <c r="G45" s="159"/>
      <c r="H45" s="159">
        <v>117137</v>
      </c>
      <c r="I45" s="159">
        <v>1072370</v>
      </c>
      <c r="J45" s="159">
        <v>1189507</v>
      </c>
      <c r="K45" s="159">
        <v>858966</v>
      </c>
      <c r="L45" s="159">
        <v>128640</v>
      </c>
      <c r="M45" s="159">
        <v>60323</v>
      </c>
      <c r="N45" s="159">
        <v>1047929</v>
      </c>
      <c r="O45" s="159">
        <v>83100</v>
      </c>
      <c r="P45" s="159">
        <v>179677</v>
      </c>
      <c r="Q45" s="159">
        <v>302707</v>
      </c>
      <c r="R45" s="159">
        <v>565484</v>
      </c>
      <c r="S45" s="159"/>
      <c r="T45" s="159"/>
      <c r="U45" s="159">
        <v>67275</v>
      </c>
      <c r="V45" s="159">
        <v>67275</v>
      </c>
      <c r="W45" s="159">
        <v>2870195</v>
      </c>
      <c r="X45" s="159">
        <v>3000000</v>
      </c>
      <c r="Y45" s="159">
        <v>-129805</v>
      </c>
      <c r="Z45" s="141">
        <v>-4.33</v>
      </c>
      <c r="AA45" s="157">
        <v>3000000</v>
      </c>
    </row>
    <row r="46" spans="1:27" ht="13.5">
      <c r="A46" s="138" t="s">
        <v>92</v>
      </c>
      <c r="B46" s="136"/>
      <c r="C46" s="155">
        <v>196004</v>
      </c>
      <c r="D46" s="155"/>
      <c r="E46" s="156">
        <v>275619</v>
      </c>
      <c r="F46" s="60">
        <v>275619</v>
      </c>
      <c r="G46" s="60">
        <v>13731</v>
      </c>
      <c r="H46" s="60">
        <v>13731</v>
      </c>
      <c r="I46" s="60">
        <v>331</v>
      </c>
      <c r="J46" s="60">
        <v>27793</v>
      </c>
      <c r="K46" s="60">
        <v>10760</v>
      </c>
      <c r="L46" s="60"/>
      <c r="M46" s="60"/>
      <c r="N46" s="60">
        <v>10760</v>
      </c>
      <c r="O46" s="60"/>
      <c r="P46" s="60">
        <v>29679</v>
      </c>
      <c r="Q46" s="60">
        <v>10044</v>
      </c>
      <c r="R46" s="60">
        <v>39723</v>
      </c>
      <c r="S46" s="60"/>
      <c r="T46" s="60">
        <v>4022</v>
      </c>
      <c r="U46" s="60"/>
      <c r="V46" s="60">
        <v>4022</v>
      </c>
      <c r="W46" s="60">
        <v>82298</v>
      </c>
      <c r="X46" s="60">
        <v>275619</v>
      </c>
      <c r="Y46" s="60">
        <v>-193321</v>
      </c>
      <c r="Z46" s="140">
        <v>-70.14</v>
      </c>
      <c r="AA46" s="155">
        <v>275619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162130230</v>
      </c>
      <c r="D48" s="168">
        <f>+D28+D32+D38+D42+D47</f>
        <v>0</v>
      </c>
      <c r="E48" s="169">
        <f t="shared" si="9"/>
        <v>124540105</v>
      </c>
      <c r="F48" s="73">
        <f t="shared" si="9"/>
        <v>124540105</v>
      </c>
      <c r="G48" s="73">
        <f t="shared" si="9"/>
        <v>7513364</v>
      </c>
      <c r="H48" s="73">
        <f t="shared" si="9"/>
        <v>8673093</v>
      </c>
      <c r="I48" s="73">
        <f t="shared" si="9"/>
        <v>11066656</v>
      </c>
      <c r="J48" s="73">
        <f t="shared" si="9"/>
        <v>27253113</v>
      </c>
      <c r="K48" s="73">
        <f t="shared" si="9"/>
        <v>10796793</v>
      </c>
      <c r="L48" s="73">
        <f t="shared" si="9"/>
        <v>8524460</v>
      </c>
      <c r="M48" s="73">
        <f t="shared" si="9"/>
        <v>9117112</v>
      </c>
      <c r="N48" s="73">
        <f t="shared" si="9"/>
        <v>28438365</v>
      </c>
      <c r="O48" s="73">
        <f t="shared" si="9"/>
        <v>9480330</v>
      </c>
      <c r="P48" s="73">
        <f t="shared" si="9"/>
        <v>9084568</v>
      </c>
      <c r="Q48" s="73">
        <f t="shared" si="9"/>
        <v>9303702</v>
      </c>
      <c r="R48" s="73">
        <f t="shared" si="9"/>
        <v>27868600</v>
      </c>
      <c r="S48" s="73">
        <f t="shared" si="9"/>
        <v>8991634</v>
      </c>
      <c r="T48" s="73">
        <f t="shared" si="9"/>
        <v>9543812</v>
      </c>
      <c r="U48" s="73">
        <f t="shared" si="9"/>
        <v>8945040</v>
      </c>
      <c r="V48" s="73">
        <f t="shared" si="9"/>
        <v>27480486</v>
      </c>
      <c r="W48" s="73">
        <f t="shared" si="9"/>
        <v>111040564</v>
      </c>
      <c r="X48" s="73">
        <f t="shared" si="9"/>
        <v>124540105</v>
      </c>
      <c r="Y48" s="73">
        <f t="shared" si="9"/>
        <v>-13499541</v>
      </c>
      <c r="Z48" s="170">
        <f>+IF(X48&lt;&gt;0,+(Y48/X48)*100,0)</f>
        <v>-10.839513103028137</v>
      </c>
      <c r="AA48" s="168">
        <f>+AA28+AA32+AA38+AA42+AA47</f>
        <v>124540105</v>
      </c>
    </row>
    <row r="49" spans="1:27" ht="13.5">
      <c r="A49" s="148" t="s">
        <v>49</v>
      </c>
      <c r="B49" s="149"/>
      <c r="C49" s="171">
        <f aca="true" t="shared" si="10" ref="C49:Y49">+C25-C48</f>
        <v>33168346</v>
      </c>
      <c r="D49" s="171">
        <f>+D25-D48</f>
        <v>0</v>
      </c>
      <c r="E49" s="172">
        <f t="shared" si="10"/>
        <v>40940005</v>
      </c>
      <c r="F49" s="173">
        <f t="shared" si="10"/>
        <v>40940005</v>
      </c>
      <c r="G49" s="173">
        <f t="shared" si="10"/>
        <v>24942412</v>
      </c>
      <c r="H49" s="173">
        <f t="shared" si="10"/>
        <v>34277401</v>
      </c>
      <c r="I49" s="173">
        <f t="shared" si="10"/>
        <v>-6390745</v>
      </c>
      <c r="J49" s="173">
        <f t="shared" si="10"/>
        <v>52829068</v>
      </c>
      <c r="K49" s="173">
        <f t="shared" si="10"/>
        <v>8233026</v>
      </c>
      <c r="L49" s="173">
        <f t="shared" si="10"/>
        <v>16892998</v>
      </c>
      <c r="M49" s="173">
        <f t="shared" si="10"/>
        <v>-6804896</v>
      </c>
      <c r="N49" s="173">
        <f t="shared" si="10"/>
        <v>18321128</v>
      </c>
      <c r="O49" s="173">
        <f t="shared" si="10"/>
        <v>-8606010</v>
      </c>
      <c r="P49" s="173">
        <f t="shared" si="10"/>
        <v>-7654872</v>
      </c>
      <c r="Q49" s="173">
        <f t="shared" si="10"/>
        <v>24390553</v>
      </c>
      <c r="R49" s="173">
        <f t="shared" si="10"/>
        <v>8129671</v>
      </c>
      <c r="S49" s="173">
        <f t="shared" si="10"/>
        <v>-8575257</v>
      </c>
      <c r="T49" s="173">
        <f t="shared" si="10"/>
        <v>-4131855</v>
      </c>
      <c r="U49" s="173">
        <f t="shared" si="10"/>
        <v>-7612932</v>
      </c>
      <c r="V49" s="173">
        <f t="shared" si="10"/>
        <v>-20320044</v>
      </c>
      <c r="W49" s="173">
        <f t="shared" si="10"/>
        <v>58959823</v>
      </c>
      <c r="X49" s="173">
        <f>IF(F25=F48,0,X25-X48)</f>
        <v>40940005</v>
      </c>
      <c r="Y49" s="173">
        <f t="shared" si="10"/>
        <v>18019818</v>
      </c>
      <c r="Z49" s="174">
        <f>+IF(X49&lt;&gt;0,+(Y49/X49)*100,0)</f>
        <v>44.015182704545346</v>
      </c>
      <c r="AA49" s="171">
        <f>+AA25-AA48</f>
        <v>40940005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7929212</v>
      </c>
      <c r="D5" s="155"/>
      <c r="E5" s="156">
        <v>11100000</v>
      </c>
      <c r="F5" s="60">
        <v>11100000</v>
      </c>
      <c r="G5" s="60">
        <v>14502725</v>
      </c>
      <c r="H5" s="60">
        <v>0</v>
      </c>
      <c r="I5" s="60">
        <v>162531</v>
      </c>
      <c r="J5" s="60">
        <v>14665256</v>
      </c>
      <c r="K5" s="60">
        <v>96853</v>
      </c>
      <c r="L5" s="60">
        <v>86592</v>
      </c>
      <c r="M5" s="60">
        <v>-86630</v>
      </c>
      <c r="N5" s="60">
        <v>96815</v>
      </c>
      <c r="O5" s="60">
        <v>63014</v>
      </c>
      <c r="P5" s="60">
        <v>80351</v>
      </c>
      <c r="Q5" s="60">
        <v>92572</v>
      </c>
      <c r="R5" s="60">
        <v>235937</v>
      </c>
      <c r="S5" s="60">
        <v>-54490</v>
      </c>
      <c r="T5" s="60">
        <v>187336</v>
      </c>
      <c r="U5" s="60">
        <v>87967</v>
      </c>
      <c r="V5" s="60">
        <v>220813</v>
      </c>
      <c r="W5" s="60">
        <v>15218821</v>
      </c>
      <c r="X5" s="60">
        <v>11100000</v>
      </c>
      <c r="Y5" s="60">
        <v>4118821</v>
      </c>
      <c r="Z5" s="140">
        <v>37.11</v>
      </c>
      <c r="AA5" s="155">
        <v>11100000</v>
      </c>
    </row>
    <row r="6" spans="1:27" ht="13.5">
      <c r="A6" s="181" t="s">
        <v>102</v>
      </c>
      <c r="B6" s="182"/>
      <c r="C6" s="155">
        <v>0</v>
      </c>
      <c r="D6" s="155"/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6496488</v>
      </c>
      <c r="D7" s="155"/>
      <c r="E7" s="156">
        <v>11768925</v>
      </c>
      <c r="F7" s="60">
        <v>11768925</v>
      </c>
      <c r="G7" s="60">
        <v>1617641</v>
      </c>
      <c r="H7" s="60">
        <v>1176297</v>
      </c>
      <c r="I7" s="60">
        <v>2450040</v>
      </c>
      <c r="J7" s="60">
        <v>5243978</v>
      </c>
      <c r="K7" s="60">
        <v>13627729</v>
      </c>
      <c r="L7" s="60">
        <v>877402</v>
      </c>
      <c r="M7" s="60">
        <v>10348981</v>
      </c>
      <c r="N7" s="60">
        <v>24854112</v>
      </c>
      <c r="O7" s="60">
        <v>-28745</v>
      </c>
      <c r="P7" s="60">
        <v>607119</v>
      </c>
      <c r="Q7" s="60">
        <v>858340</v>
      </c>
      <c r="R7" s="60">
        <v>1436714</v>
      </c>
      <c r="S7" s="60">
        <v>-238534</v>
      </c>
      <c r="T7" s="60">
        <v>2780998</v>
      </c>
      <c r="U7" s="60">
        <v>681117</v>
      </c>
      <c r="V7" s="60">
        <v>3223581</v>
      </c>
      <c r="W7" s="60">
        <v>34758385</v>
      </c>
      <c r="X7" s="60">
        <v>11768925</v>
      </c>
      <c r="Y7" s="60">
        <v>22989460</v>
      </c>
      <c r="Z7" s="140">
        <v>195.34</v>
      </c>
      <c r="AA7" s="155">
        <v>11768925</v>
      </c>
    </row>
    <row r="8" spans="1:27" ht="13.5">
      <c r="A8" s="183" t="s">
        <v>104</v>
      </c>
      <c r="B8" s="182"/>
      <c r="C8" s="155">
        <v>0</v>
      </c>
      <c r="D8" s="155"/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/>
      <c r="E9" s="156">
        <v>866376</v>
      </c>
      <c r="F9" s="60">
        <v>866376</v>
      </c>
      <c r="G9" s="60">
        <v>68096</v>
      </c>
      <c r="H9" s="60">
        <v>0</v>
      </c>
      <c r="I9" s="60">
        <v>167474</v>
      </c>
      <c r="J9" s="60">
        <v>235570</v>
      </c>
      <c r="K9" s="60">
        <v>2331396</v>
      </c>
      <c r="L9" s="60">
        <v>101785</v>
      </c>
      <c r="M9" s="60">
        <v>444815</v>
      </c>
      <c r="N9" s="60">
        <v>2877996</v>
      </c>
      <c r="O9" s="60">
        <v>120928</v>
      </c>
      <c r="P9" s="60">
        <v>130779</v>
      </c>
      <c r="Q9" s="60">
        <v>100863</v>
      </c>
      <c r="R9" s="60">
        <v>352570</v>
      </c>
      <c r="S9" s="60">
        <v>-1404093</v>
      </c>
      <c r="T9" s="60">
        <v>369295</v>
      </c>
      <c r="U9" s="60">
        <v>67083</v>
      </c>
      <c r="V9" s="60">
        <v>-967715</v>
      </c>
      <c r="W9" s="60">
        <v>2498421</v>
      </c>
      <c r="X9" s="60">
        <v>866376</v>
      </c>
      <c r="Y9" s="60">
        <v>1632045</v>
      </c>
      <c r="Z9" s="140">
        <v>188.38</v>
      </c>
      <c r="AA9" s="155">
        <v>866376</v>
      </c>
    </row>
    <row r="10" spans="1:27" ht="13.5">
      <c r="A10" s="183" t="s">
        <v>106</v>
      </c>
      <c r="B10" s="182"/>
      <c r="C10" s="155">
        <v>0</v>
      </c>
      <c r="D10" s="155"/>
      <c r="E10" s="156">
        <v>237762</v>
      </c>
      <c r="F10" s="54">
        <v>237762</v>
      </c>
      <c r="G10" s="54">
        <v>19350</v>
      </c>
      <c r="H10" s="54">
        <v>0</v>
      </c>
      <c r="I10" s="54">
        <v>38699</v>
      </c>
      <c r="J10" s="54">
        <v>58049</v>
      </c>
      <c r="K10" s="54">
        <v>76689</v>
      </c>
      <c r="L10" s="54">
        <v>19350</v>
      </c>
      <c r="M10" s="54">
        <v>-19350</v>
      </c>
      <c r="N10" s="54">
        <v>76689</v>
      </c>
      <c r="O10" s="54">
        <v>19725</v>
      </c>
      <c r="P10" s="54">
        <v>19782</v>
      </c>
      <c r="Q10" s="54">
        <v>19323</v>
      </c>
      <c r="R10" s="54">
        <v>58830</v>
      </c>
      <c r="S10" s="54">
        <v>0</v>
      </c>
      <c r="T10" s="54">
        <v>39396</v>
      </c>
      <c r="U10" s="54">
        <v>19458</v>
      </c>
      <c r="V10" s="54">
        <v>58854</v>
      </c>
      <c r="W10" s="54">
        <v>252422</v>
      </c>
      <c r="X10" s="54">
        <v>237762</v>
      </c>
      <c r="Y10" s="54">
        <v>14660</v>
      </c>
      <c r="Z10" s="184">
        <v>6.17</v>
      </c>
      <c r="AA10" s="130">
        <v>237762</v>
      </c>
    </row>
    <row r="11" spans="1:27" ht="13.5">
      <c r="A11" s="183" t="s">
        <v>107</v>
      </c>
      <c r="B11" s="185"/>
      <c r="C11" s="155">
        <v>0</v>
      </c>
      <c r="D11" s="155"/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453599</v>
      </c>
      <c r="D12" s="155"/>
      <c r="E12" s="156">
        <v>168000</v>
      </c>
      <c r="F12" s="60">
        <v>168000</v>
      </c>
      <c r="G12" s="60">
        <v>30360</v>
      </c>
      <c r="H12" s="60">
        <v>34660</v>
      </c>
      <c r="I12" s="60">
        <v>30789</v>
      </c>
      <c r="J12" s="60">
        <v>95809</v>
      </c>
      <c r="K12" s="60">
        <v>9432</v>
      </c>
      <c r="L12" s="60">
        <v>19734</v>
      </c>
      <c r="M12" s="60">
        <v>-12190</v>
      </c>
      <c r="N12" s="60">
        <v>16976</v>
      </c>
      <c r="O12" s="60">
        <v>18587</v>
      </c>
      <c r="P12" s="60">
        <v>18966</v>
      </c>
      <c r="Q12" s="60">
        <v>12185</v>
      </c>
      <c r="R12" s="60">
        <v>49738</v>
      </c>
      <c r="S12" s="60">
        <v>92756</v>
      </c>
      <c r="T12" s="60">
        <v>14853</v>
      </c>
      <c r="U12" s="60">
        <v>9554</v>
      </c>
      <c r="V12" s="60">
        <v>117163</v>
      </c>
      <c r="W12" s="60">
        <v>279686</v>
      </c>
      <c r="X12" s="60">
        <v>168000</v>
      </c>
      <c r="Y12" s="60">
        <v>111686</v>
      </c>
      <c r="Z12" s="140">
        <v>66.48</v>
      </c>
      <c r="AA12" s="155">
        <v>168000</v>
      </c>
    </row>
    <row r="13" spans="1:27" ht="13.5">
      <c r="A13" s="181" t="s">
        <v>109</v>
      </c>
      <c r="B13" s="185"/>
      <c r="C13" s="155">
        <v>712912</v>
      </c>
      <c r="D13" s="155"/>
      <c r="E13" s="156">
        <v>500000</v>
      </c>
      <c r="F13" s="60">
        <v>500000</v>
      </c>
      <c r="G13" s="60">
        <v>8358</v>
      </c>
      <c r="H13" s="60">
        <v>37274</v>
      </c>
      <c r="I13" s="60">
        <v>30766</v>
      </c>
      <c r="J13" s="60">
        <v>76398</v>
      </c>
      <c r="K13" s="60">
        <v>23285</v>
      </c>
      <c r="L13" s="60">
        <v>132099</v>
      </c>
      <c r="M13" s="60">
        <v>-12682</v>
      </c>
      <c r="N13" s="60">
        <v>142702</v>
      </c>
      <c r="O13" s="60">
        <v>21123</v>
      </c>
      <c r="P13" s="60">
        <v>16494</v>
      </c>
      <c r="Q13" s="60">
        <v>-20642</v>
      </c>
      <c r="R13" s="60">
        <v>16975</v>
      </c>
      <c r="S13" s="60">
        <v>104961</v>
      </c>
      <c r="T13" s="60">
        <v>121167</v>
      </c>
      <c r="U13" s="60">
        <v>-83894</v>
      </c>
      <c r="V13" s="60">
        <v>142234</v>
      </c>
      <c r="W13" s="60">
        <v>378309</v>
      </c>
      <c r="X13" s="60">
        <v>500000</v>
      </c>
      <c r="Y13" s="60">
        <v>-121691</v>
      </c>
      <c r="Z13" s="140">
        <v>-24.34</v>
      </c>
      <c r="AA13" s="155">
        <v>500000</v>
      </c>
    </row>
    <row r="14" spans="1:27" ht="13.5">
      <c r="A14" s="181" t="s">
        <v>110</v>
      </c>
      <c r="B14" s="185"/>
      <c r="C14" s="155">
        <v>3706</v>
      </c>
      <c r="D14" s="155"/>
      <c r="E14" s="156">
        <v>388500</v>
      </c>
      <c r="F14" s="60">
        <v>388500</v>
      </c>
      <c r="G14" s="60">
        <v>0</v>
      </c>
      <c r="H14" s="60">
        <v>0</v>
      </c>
      <c r="I14" s="60">
        <v>0</v>
      </c>
      <c r="J14" s="60">
        <v>0</v>
      </c>
      <c r="K14" s="60">
        <v>64586</v>
      </c>
      <c r="L14" s="60">
        <v>0</v>
      </c>
      <c r="M14" s="60">
        <v>0</v>
      </c>
      <c r="N14" s="60">
        <v>64586</v>
      </c>
      <c r="O14" s="60">
        <v>31303</v>
      </c>
      <c r="P14" s="60">
        <v>0</v>
      </c>
      <c r="Q14" s="60">
        <v>0</v>
      </c>
      <c r="R14" s="60">
        <v>31303</v>
      </c>
      <c r="S14" s="60">
        <v>0</v>
      </c>
      <c r="T14" s="60">
        <v>90507</v>
      </c>
      <c r="U14" s="60">
        <v>33096</v>
      </c>
      <c r="V14" s="60">
        <v>123603</v>
      </c>
      <c r="W14" s="60">
        <v>219492</v>
      </c>
      <c r="X14" s="60">
        <v>388500</v>
      </c>
      <c r="Y14" s="60">
        <v>-169008</v>
      </c>
      <c r="Z14" s="140">
        <v>-43.5</v>
      </c>
      <c r="AA14" s="155">
        <v>388500</v>
      </c>
    </row>
    <row r="15" spans="1:27" ht="13.5">
      <c r="A15" s="181" t="s">
        <v>111</v>
      </c>
      <c r="B15" s="185"/>
      <c r="C15" s="155">
        <v>0</v>
      </c>
      <c r="D15" s="155"/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495399</v>
      </c>
      <c r="D16" s="155"/>
      <c r="E16" s="156">
        <v>510000</v>
      </c>
      <c r="F16" s="60">
        <v>510000</v>
      </c>
      <c r="G16" s="60">
        <v>51931</v>
      </c>
      <c r="H16" s="60">
        <v>69915</v>
      </c>
      <c r="I16" s="60">
        <v>39444</v>
      </c>
      <c r="J16" s="60">
        <v>161290</v>
      </c>
      <c r="K16" s="60">
        <v>24153</v>
      </c>
      <c r="L16" s="60">
        <v>51286</v>
      </c>
      <c r="M16" s="60">
        <v>-37653</v>
      </c>
      <c r="N16" s="60">
        <v>37786</v>
      </c>
      <c r="O16" s="60">
        <v>90756</v>
      </c>
      <c r="P16" s="60">
        <v>28479</v>
      </c>
      <c r="Q16" s="60">
        <v>33896</v>
      </c>
      <c r="R16" s="60">
        <v>153131</v>
      </c>
      <c r="S16" s="60">
        <v>42756</v>
      </c>
      <c r="T16" s="60">
        <v>44020</v>
      </c>
      <c r="U16" s="60">
        <v>48069</v>
      </c>
      <c r="V16" s="60">
        <v>134845</v>
      </c>
      <c r="W16" s="60">
        <v>487052</v>
      </c>
      <c r="X16" s="60">
        <v>510000</v>
      </c>
      <c r="Y16" s="60">
        <v>-22948</v>
      </c>
      <c r="Z16" s="140">
        <v>-4.5</v>
      </c>
      <c r="AA16" s="155">
        <v>510000</v>
      </c>
    </row>
    <row r="17" spans="1:27" ht="13.5">
      <c r="A17" s="181" t="s">
        <v>113</v>
      </c>
      <c r="B17" s="185"/>
      <c r="C17" s="155">
        <v>2607570</v>
      </c>
      <c r="D17" s="155"/>
      <c r="E17" s="156">
        <v>3849195</v>
      </c>
      <c r="F17" s="60">
        <v>3849195</v>
      </c>
      <c r="G17" s="60">
        <v>250545</v>
      </c>
      <c r="H17" s="60">
        <v>176362</v>
      </c>
      <c r="I17" s="60">
        <v>192980</v>
      </c>
      <c r="J17" s="60">
        <v>619887</v>
      </c>
      <c r="K17" s="60">
        <v>191164</v>
      </c>
      <c r="L17" s="60">
        <v>168940</v>
      </c>
      <c r="M17" s="60">
        <v>-183099</v>
      </c>
      <c r="N17" s="60">
        <v>177005</v>
      </c>
      <c r="O17" s="60">
        <v>233650</v>
      </c>
      <c r="P17" s="60">
        <v>231687</v>
      </c>
      <c r="Q17" s="60">
        <v>197785</v>
      </c>
      <c r="R17" s="60">
        <v>663122</v>
      </c>
      <c r="S17" s="60">
        <v>295973</v>
      </c>
      <c r="T17" s="60">
        <v>239391</v>
      </c>
      <c r="U17" s="60">
        <v>193672</v>
      </c>
      <c r="V17" s="60">
        <v>729036</v>
      </c>
      <c r="W17" s="60">
        <v>2189050</v>
      </c>
      <c r="X17" s="60">
        <v>3849195</v>
      </c>
      <c r="Y17" s="60">
        <v>-1660145</v>
      </c>
      <c r="Z17" s="140">
        <v>-43.13</v>
      </c>
      <c r="AA17" s="155">
        <v>3849195</v>
      </c>
    </row>
    <row r="18" spans="1:27" ht="13.5">
      <c r="A18" s="183" t="s">
        <v>114</v>
      </c>
      <c r="B18" s="182"/>
      <c r="C18" s="155">
        <v>0</v>
      </c>
      <c r="D18" s="155"/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77631287</v>
      </c>
      <c r="D19" s="155"/>
      <c r="E19" s="156">
        <v>96631000</v>
      </c>
      <c r="F19" s="60">
        <v>96631000</v>
      </c>
      <c r="G19" s="60">
        <v>0</v>
      </c>
      <c r="H19" s="60">
        <v>39538000</v>
      </c>
      <c r="I19" s="60">
        <v>282000</v>
      </c>
      <c r="J19" s="60">
        <v>39820000</v>
      </c>
      <c r="K19" s="60">
        <v>2062426</v>
      </c>
      <c r="L19" s="60">
        <v>22683000</v>
      </c>
      <c r="M19" s="60">
        <v>0</v>
      </c>
      <c r="N19" s="60">
        <v>24745426</v>
      </c>
      <c r="O19" s="60">
        <v>0</v>
      </c>
      <c r="P19" s="60">
        <v>0</v>
      </c>
      <c r="Q19" s="60">
        <v>23683000</v>
      </c>
      <c r="R19" s="60">
        <v>23683000</v>
      </c>
      <c r="S19" s="60">
        <v>0</v>
      </c>
      <c r="T19" s="60">
        <v>0</v>
      </c>
      <c r="U19" s="60">
        <v>0</v>
      </c>
      <c r="V19" s="60">
        <v>0</v>
      </c>
      <c r="W19" s="60">
        <v>88248426</v>
      </c>
      <c r="X19" s="60">
        <v>96631000</v>
      </c>
      <c r="Y19" s="60">
        <v>-8382574</v>
      </c>
      <c r="Z19" s="140">
        <v>-8.67</v>
      </c>
      <c r="AA19" s="155">
        <v>96631000</v>
      </c>
    </row>
    <row r="20" spans="1:27" ht="13.5">
      <c r="A20" s="181" t="s">
        <v>35</v>
      </c>
      <c r="B20" s="185"/>
      <c r="C20" s="155">
        <v>62685226</v>
      </c>
      <c r="D20" s="155"/>
      <c r="E20" s="156">
        <v>4556352</v>
      </c>
      <c r="F20" s="54">
        <v>4556352</v>
      </c>
      <c r="G20" s="54">
        <v>417770</v>
      </c>
      <c r="H20" s="54">
        <v>417986</v>
      </c>
      <c r="I20" s="54">
        <v>531188</v>
      </c>
      <c r="J20" s="54">
        <v>1366944</v>
      </c>
      <c r="K20" s="54">
        <v>507961</v>
      </c>
      <c r="L20" s="54">
        <v>519586</v>
      </c>
      <c r="M20" s="54">
        <v>-385976</v>
      </c>
      <c r="N20" s="54">
        <v>641571</v>
      </c>
      <c r="O20" s="54">
        <v>303979</v>
      </c>
      <c r="P20" s="54">
        <v>296039</v>
      </c>
      <c r="Q20" s="54">
        <v>313202</v>
      </c>
      <c r="R20" s="54">
        <v>913220</v>
      </c>
      <c r="S20" s="54">
        <v>1159779</v>
      </c>
      <c r="T20" s="54">
        <v>1674994</v>
      </c>
      <c r="U20" s="54">
        <v>275986</v>
      </c>
      <c r="V20" s="54">
        <v>3110759</v>
      </c>
      <c r="W20" s="54">
        <v>6032494</v>
      </c>
      <c r="X20" s="54">
        <v>4556352</v>
      </c>
      <c r="Y20" s="54">
        <v>1476142</v>
      </c>
      <c r="Z20" s="184">
        <v>32.4</v>
      </c>
      <c r="AA20" s="130">
        <v>4556352</v>
      </c>
    </row>
    <row r="21" spans="1:27" ht="13.5">
      <c r="A21" s="181" t="s">
        <v>115</v>
      </c>
      <c r="B21" s="185"/>
      <c r="C21" s="155">
        <v>0</v>
      </c>
      <c r="D21" s="155"/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14145</v>
      </c>
      <c r="L21" s="60">
        <v>7684</v>
      </c>
      <c r="M21" s="60">
        <v>0</v>
      </c>
      <c r="N21" s="60">
        <v>21829</v>
      </c>
      <c r="O21" s="60">
        <v>0</v>
      </c>
      <c r="P21" s="82">
        <v>0</v>
      </c>
      <c r="Q21" s="60">
        <v>732731</v>
      </c>
      <c r="R21" s="60">
        <v>732731</v>
      </c>
      <c r="S21" s="60">
        <v>-732731</v>
      </c>
      <c r="T21" s="60">
        <v>0</v>
      </c>
      <c r="U21" s="60">
        <v>0</v>
      </c>
      <c r="V21" s="60">
        <v>-732731</v>
      </c>
      <c r="W21" s="82">
        <v>21829</v>
      </c>
      <c r="X21" s="60">
        <v>0</v>
      </c>
      <c r="Y21" s="60">
        <v>21829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159015399</v>
      </c>
      <c r="D22" s="188">
        <f>SUM(D5:D21)</f>
        <v>0</v>
      </c>
      <c r="E22" s="189">
        <f t="shared" si="0"/>
        <v>130576110</v>
      </c>
      <c r="F22" s="190">
        <f t="shared" si="0"/>
        <v>130576110</v>
      </c>
      <c r="G22" s="190">
        <f t="shared" si="0"/>
        <v>16966776</v>
      </c>
      <c r="H22" s="190">
        <f t="shared" si="0"/>
        <v>41450494</v>
      </c>
      <c r="I22" s="190">
        <f t="shared" si="0"/>
        <v>3925911</v>
      </c>
      <c r="J22" s="190">
        <f t="shared" si="0"/>
        <v>62343181</v>
      </c>
      <c r="K22" s="190">
        <f t="shared" si="0"/>
        <v>19029819</v>
      </c>
      <c r="L22" s="190">
        <f t="shared" si="0"/>
        <v>24667458</v>
      </c>
      <c r="M22" s="190">
        <f t="shared" si="0"/>
        <v>10056216</v>
      </c>
      <c r="N22" s="190">
        <f t="shared" si="0"/>
        <v>53753493</v>
      </c>
      <c r="O22" s="190">
        <f t="shared" si="0"/>
        <v>874320</v>
      </c>
      <c r="P22" s="190">
        <f t="shared" si="0"/>
        <v>1429696</v>
      </c>
      <c r="Q22" s="190">
        <f t="shared" si="0"/>
        <v>26023255</v>
      </c>
      <c r="R22" s="190">
        <f t="shared" si="0"/>
        <v>28327271</v>
      </c>
      <c r="S22" s="190">
        <f t="shared" si="0"/>
        <v>-733623</v>
      </c>
      <c r="T22" s="190">
        <f t="shared" si="0"/>
        <v>5561957</v>
      </c>
      <c r="U22" s="190">
        <f t="shared" si="0"/>
        <v>1332108</v>
      </c>
      <c r="V22" s="190">
        <f t="shared" si="0"/>
        <v>6160442</v>
      </c>
      <c r="W22" s="190">
        <f t="shared" si="0"/>
        <v>150584387</v>
      </c>
      <c r="X22" s="190">
        <f t="shared" si="0"/>
        <v>130576110</v>
      </c>
      <c r="Y22" s="190">
        <f t="shared" si="0"/>
        <v>20008277</v>
      </c>
      <c r="Z22" s="191">
        <f>+IF(X22&lt;&gt;0,+(Y22/X22)*100,0)</f>
        <v>15.32307632690237</v>
      </c>
      <c r="AA22" s="188">
        <f>SUM(AA5:AA21)</f>
        <v>130576110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45486620</v>
      </c>
      <c r="D25" s="155"/>
      <c r="E25" s="156">
        <v>58886547</v>
      </c>
      <c r="F25" s="60">
        <v>58886547</v>
      </c>
      <c r="G25" s="60">
        <v>4195083</v>
      </c>
      <c r="H25" s="60">
        <v>4668457</v>
      </c>
      <c r="I25" s="60">
        <v>4529183</v>
      </c>
      <c r="J25" s="60">
        <v>13392723</v>
      </c>
      <c r="K25" s="60">
        <v>4366788</v>
      </c>
      <c r="L25" s="60">
        <v>4502636</v>
      </c>
      <c r="M25" s="60">
        <v>4518324</v>
      </c>
      <c r="N25" s="60">
        <v>13387748</v>
      </c>
      <c r="O25" s="60">
        <v>4667029</v>
      </c>
      <c r="P25" s="60">
        <v>4819449</v>
      </c>
      <c r="Q25" s="60">
        <v>4565865</v>
      </c>
      <c r="R25" s="60">
        <v>14052343</v>
      </c>
      <c r="S25" s="60">
        <v>4694901</v>
      </c>
      <c r="T25" s="60">
        <v>4449202</v>
      </c>
      <c r="U25" s="60">
        <v>4497182</v>
      </c>
      <c r="V25" s="60">
        <v>13641285</v>
      </c>
      <c r="W25" s="60">
        <v>54474099</v>
      </c>
      <c r="X25" s="60">
        <v>58886547</v>
      </c>
      <c r="Y25" s="60">
        <v>-4412448</v>
      </c>
      <c r="Z25" s="140">
        <v>-7.49</v>
      </c>
      <c r="AA25" s="155">
        <v>58886547</v>
      </c>
    </row>
    <row r="26" spans="1:27" ht="13.5">
      <c r="A26" s="183" t="s">
        <v>38</v>
      </c>
      <c r="B26" s="182"/>
      <c r="C26" s="155">
        <v>9854910</v>
      </c>
      <c r="D26" s="155"/>
      <c r="E26" s="156">
        <v>10273397</v>
      </c>
      <c r="F26" s="60">
        <v>10273397</v>
      </c>
      <c r="G26" s="60">
        <v>832446</v>
      </c>
      <c r="H26" s="60">
        <v>832444</v>
      </c>
      <c r="I26" s="60">
        <v>832446</v>
      </c>
      <c r="J26" s="60">
        <v>2497336</v>
      </c>
      <c r="K26" s="60">
        <v>832446</v>
      </c>
      <c r="L26" s="60">
        <v>832434</v>
      </c>
      <c r="M26" s="60">
        <v>832434</v>
      </c>
      <c r="N26" s="60">
        <v>2497314</v>
      </c>
      <c r="O26" s="60">
        <v>832436</v>
      </c>
      <c r="P26" s="60">
        <v>1235623</v>
      </c>
      <c r="Q26" s="60">
        <v>885463</v>
      </c>
      <c r="R26" s="60">
        <v>2953522</v>
      </c>
      <c r="S26" s="60">
        <v>0</v>
      </c>
      <c r="T26" s="60">
        <v>885462</v>
      </c>
      <c r="U26" s="60">
        <v>885462</v>
      </c>
      <c r="V26" s="60">
        <v>1770924</v>
      </c>
      <c r="W26" s="60">
        <v>9719096</v>
      </c>
      <c r="X26" s="60">
        <v>10273397</v>
      </c>
      <c r="Y26" s="60">
        <v>-554301</v>
      </c>
      <c r="Z26" s="140">
        <v>-5.4</v>
      </c>
      <c r="AA26" s="155">
        <v>10273397</v>
      </c>
    </row>
    <row r="27" spans="1:27" ht="13.5">
      <c r="A27" s="183" t="s">
        <v>118</v>
      </c>
      <c r="B27" s="182"/>
      <c r="C27" s="155">
        <v>0</v>
      </c>
      <c r="D27" s="155"/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0</v>
      </c>
      <c r="Y27" s="60">
        <v>0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47957281</v>
      </c>
      <c r="D28" s="155"/>
      <c r="E28" s="156">
        <v>636000</v>
      </c>
      <c r="F28" s="60">
        <v>636000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636000</v>
      </c>
      <c r="Y28" s="60">
        <v>-636000</v>
      </c>
      <c r="Z28" s="140">
        <v>-100</v>
      </c>
      <c r="AA28" s="155">
        <v>636000</v>
      </c>
    </row>
    <row r="29" spans="1:27" ht="13.5">
      <c r="A29" s="183" t="s">
        <v>40</v>
      </c>
      <c r="B29" s="182"/>
      <c r="C29" s="155">
        <v>0</v>
      </c>
      <c r="D29" s="155"/>
      <c r="E29" s="156">
        <v>0</v>
      </c>
      <c r="F29" s="60">
        <v>0</v>
      </c>
      <c r="G29" s="60">
        <v>53952</v>
      </c>
      <c r="H29" s="60">
        <v>57019</v>
      </c>
      <c r="I29" s="60">
        <v>105467</v>
      </c>
      <c r="J29" s="60">
        <v>216438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216438</v>
      </c>
      <c r="X29" s="60">
        <v>0</v>
      </c>
      <c r="Y29" s="60">
        <v>216438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12573822</v>
      </c>
      <c r="D30" s="155"/>
      <c r="E30" s="156">
        <v>13000000</v>
      </c>
      <c r="F30" s="60">
        <v>13000000</v>
      </c>
      <c r="G30" s="60">
        <v>0</v>
      </c>
      <c r="H30" s="60">
        <v>0</v>
      </c>
      <c r="I30" s="60">
        <v>0</v>
      </c>
      <c r="J30" s="60">
        <v>0</v>
      </c>
      <c r="K30" s="60">
        <v>1148254</v>
      </c>
      <c r="L30" s="60">
        <v>1419422</v>
      </c>
      <c r="M30" s="60">
        <v>766156</v>
      </c>
      <c r="N30" s="60">
        <v>3333832</v>
      </c>
      <c r="O30" s="60">
        <v>1080119</v>
      </c>
      <c r="P30" s="60">
        <v>1124707</v>
      </c>
      <c r="Q30" s="60">
        <v>1014649</v>
      </c>
      <c r="R30" s="60">
        <v>3219475</v>
      </c>
      <c r="S30" s="60">
        <v>1825585</v>
      </c>
      <c r="T30" s="60">
        <v>1269794</v>
      </c>
      <c r="U30" s="60">
        <v>450855</v>
      </c>
      <c r="V30" s="60">
        <v>3546234</v>
      </c>
      <c r="W30" s="60">
        <v>10099541</v>
      </c>
      <c r="X30" s="60">
        <v>13000000</v>
      </c>
      <c r="Y30" s="60">
        <v>-2900459</v>
      </c>
      <c r="Z30" s="140">
        <v>-22.31</v>
      </c>
      <c r="AA30" s="155">
        <v>13000000</v>
      </c>
    </row>
    <row r="31" spans="1:27" ht="13.5">
      <c r="A31" s="183" t="s">
        <v>120</v>
      </c>
      <c r="B31" s="182"/>
      <c r="C31" s="155">
        <v>1821100</v>
      </c>
      <c r="D31" s="155"/>
      <c r="E31" s="156">
        <v>5480900</v>
      </c>
      <c r="F31" s="60">
        <v>5480900</v>
      </c>
      <c r="G31" s="60">
        <v>976523</v>
      </c>
      <c r="H31" s="60">
        <v>953250</v>
      </c>
      <c r="I31" s="60">
        <v>2480742</v>
      </c>
      <c r="J31" s="60">
        <v>4410515</v>
      </c>
      <c r="K31" s="60">
        <v>1105009</v>
      </c>
      <c r="L31" s="60">
        <v>324170</v>
      </c>
      <c r="M31" s="60">
        <v>143015</v>
      </c>
      <c r="N31" s="60">
        <v>1572194</v>
      </c>
      <c r="O31" s="60">
        <v>124052</v>
      </c>
      <c r="P31" s="60">
        <v>321870</v>
      </c>
      <c r="Q31" s="60">
        <v>398211</v>
      </c>
      <c r="R31" s="60">
        <v>844133</v>
      </c>
      <c r="S31" s="60">
        <v>80765</v>
      </c>
      <c r="T31" s="60">
        <v>188308</v>
      </c>
      <c r="U31" s="60">
        <v>237073</v>
      </c>
      <c r="V31" s="60">
        <v>506146</v>
      </c>
      <c r="W31" s="60">
        <v>7332988</v>
      </c>
      <c r="X31" s="60">
        <v>5480900</v>
      </c>
      <c r="Y31" s="60">
        <v>1852088</v>
      </c>
      <c r="Z31" s="140">
        <v>33.79</v>
      </c>
      <c r="AA31" s="155">
        <v>5480900</v>
      </c>
    </row>
    <row r="32" spans="1:27" ht="13.5">
      <c r="A32" s="183" t="s">
        <v>121</v>
      </c>
      <c r="B32" s="182"/>
      <c r="C32" s="155">
        <v>1577535</v>
      </c>
      <c r="D32" s="155"/>
      <c r="E32" s="156">
        <v>1696000</v>
      </c>
      <c r="F32" s="60">
        <v>1696000</v>
      </c>
      <c r="G32" s="60">
        <v>133230</v>
      </c>
      <c r="H32" s="60">
        <v>133230</v>
      </c>
      <c r="I32" s="60">
        <v>0</v>
      </c>
      <c r="J32" s="60">
        <v>266460</v>
      </c>
      <c r="K32" s="60">
        <v>266461</v>
      </c>
      <c r="L32" s="60">
        <v>0</v>
      </c>
      <c r="M32" s="60">
        <v>133230</v>
      </c>
      <c r="N32" s="60">
        <v>399691</v>
      </c>
      <c r="O32" s="60">
        <v>151882</v>
      </c>
      <c r="P32" s="60">
        <v>266460</v>
      </c>
      <c r="Q32" s="60">
        <v>178276</v>
      </c>
      <c r="R32" s="60">
        <v>596618</v>
      </c>
      <c r="S32" s="60">
        <v>317397</v>
      </c>
      <c r="T32" s="60">
        <v>158698</v>
      </c>
      <c r="U32" s="60">
        <v>158698</v>
      </c>
      <c r="V32" s="60">
        <v>634793</v>
      </c>
      <c r="W32" s="60">
        <v>1897562</v>
      </c>
      <c r="X32" s="60">
        <v>1696000</v>
      </c>
      <c r="Y32" s="60">
        <v>201562</v>
      </c>
      <c r="Z32" s="140">
        <v>11.88</v>
      </c>
      <c r="AA32" s="155">
        <v>1696000</v>
      </c>
    </row>
    <row r="33" spans="1:27" ht="13.5">
      <c r="A33" s="183" t="s">
        <v>42</v>
      </c>
      <c r="B33" s="182"/>
      <c r="C33" s="155">
        <v>0</v>
      </c>
      <c r="D33" s="155"/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42858962</v>
      </c>
      <c r="D34" s="155"/>
      <c r="E34" s="156">
        <v>34567261</v>
      </c>
      <c r="F34" s="60">
        <v>34567261</v>
      </c>
      <c r="G34" s="60">
        <v>1322130</v>
      </c>
      <c r="H34" s="60">
        <v>2028693</v>
      </c>
      <c r="I34" s="60">
        <v>3118818</v>
      </c>
      <c r="J34" s="60">
        <v>6469641</v>
      </c>
      <c r="K34" s="60">
        <v>3077835</v>
      </c>
      <c r="L34" s="60">
        <v>1445798</v>
      </c>
      <c r="M34" s="60">
        <v>2723953</v>
      </c>
      <c r="N34" s="60">
        <v>7247586</v>
      </c>
      <c r="O34" s="60">
        <v>2624812</v>
      </c>
      <c r="P34" s="60">
        <v>1316459</v>
      </c>
      <c r="Q34" s="60">
        <v>2261238</v>
      </c>
      <c r="R34" s="60">
        <v>6202509</v>
      </c>
      <c r="S34" s="60">
        <v>2072986</v>
      </c>
      <c r="T34" s="60">
        <v>2592348</v>
      </c>
      <c r="U34" s="60">
        <v>2715770</v>
      </c>
      <c r="V34" s="60">
        <v>7381104</v>
      </c>
      <c r="W34" s="60">
        <v>27300840</v>
      </c>
      <c r="X34" s="60">
        <v>34567261</v>
      </c>
      <c r="Y34" s="60">
        <v>-7266421</v>
      </c>
      <c r="Z34" s="140">
        <v>-21.02</v>
      </c>
      <c r="AA34" s="155">
        <v>34567261</v>
      </c>
    </row>
    <row r="35" spans="1:27" ht="13.5">
      <c r="A35" s="181" t="s">
        <v>122</v>
      </c>
      <c r="B35" s="185"/>
      <c r="C35" s="155">
        <v>0</v>
      </c>
      <c r="D35" s="155"/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162130230</v>
      </c>
      <c r="D36" s="188">
        <f>SUM(D25:D35)</f>
        <v>0</v>
      </c>
      <c r="E36" s="189">
        <f t="shared" si="1"/>
        <v>124540105</v>
      </c>
      <c r="F36" s="190">
        <f t="shared" si="1"/>
        <v>124540105</v>
      </c>
      <c r="G36" s="190">
        <f t="shared" si="1"/>
        <v>7513364</v>
      </c>
      <c r="H36" s="190">
        <f t="shared" si="1"/>
        <v>8673093</v>
      </c>
      <c r="I36" s="190">
        <f t="shared" si="1"/>
        <v>11066656</v>
      </c>
      <c r="J36" s="190">
        <f t="shared" si="1"/>
        <v>27253113</v>
      </c>
      <c r="K36" s="190">
        <f t="shared" si="1"/>
        <v>10796793</v>
      </c>
      <c r="L36" s="190">
        <f t="shared" si="1"/>
        <v>8524460</v>
      </c>
      <c r="M36" s="190">
        <f t="shared" si="1"/>
        <v>9117112</v>
      </c>
      <c r="N36" s="190">
        <f t="shared" si="1"/>
        <v>28438365</v>
      </c>
      <c r="O36" s="190">
        <f t="shared" si="1"/>
        <v>9480330</v>
      </c>
      <c r="P36" s="190">
        <f t="shared" si="1"/>
        <v>9084568</v>
      </c>
      <c r="Q36" s="190">
        <f t="shared" si="1"/>
        <v>9303702</v>
      </c>
      <c r="R36" s="190">
        <f t="shared" si="1"/>
        <v>27868600</v>
      </c>
      <c r="S36" s="190">
        <f t="shared" si="1"/>
        <v>8991634</v>
      </c>
      <c r="T36" s="190">
        <f t="shared" si="1"/>
        <v>9543812</v>
      </c>
      <c r="U36" s="190">
        <f t="shared" si="1"/>
        <v>8945040</v>
      </c>
      <c r="V36" s="190">
        <f t="shared" si="1"/>
        <v>27480486</v>
      </c>
      <c r="W36" s="190">
        <f t="shared" si="1"/>
        <v>111040564</v>
      </c>
      <c r="X36" s="190">
        <f t="shared" si="1"/>
        <v>124540105</v>
      </c>
      <c r="Y36" s="190">
        <f t="shared" si="1"/>
        <v>-13499541</v>
      </c>
      <c r="Z36" s="191">
        <f>+IF(X36&lt;&gt;0,+(Y36/X36)*100,0)</f>
        <v>-10.839513103028137</v>
      </c>
      <c r="AA36" s="188">
        <f>SUM(AA25:AA35)</f>
        <v>124540105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-3114831</v>
      </c>
      <c r="D38" s="199">
        <f>+D22-D36</f>
        <v>0</v>
      </c>
      <c r="E38" s="200">
        <f t="shared" si="2"/>
        <v>6036005</v>
      </c>
      <c r="F38" s="106">
        <f t="shared" si="2"/>
        <v>6036005</v>
      </c>
      <c r="G38" s="106">
        <f t="shared" si="2"/>
        <v>9453412</v>
      </c>
      <c r="H38" s="106">
        <f t="shared" si="2"/>
        <v>32777401</v>
      </c>
      <c r="I38" s="106">
        <f t="shared" si="2"/>
        <v>-7140745</v>
      </c>
      <c r="J38" s="106">
        <f t="shared" si="2"/>
        <v>35090068</v>
      </c>
      <c r="K38" s="106">
        <f t="shared" si="2"/>
        <v>8233026</v>
      </c>
      <c r="L38" s="106">
        <f t="shared" si="2"/>
        <v>16142998</v>
      </c>
      <c r="M38" s="106">
        <f t="shared" si="2"/>
        <v>939104</v>
      </c>
      <c r="N38" s="106">
        <f t="shared" si="2"/>
        <v>25315128</v>
      </c>
      <c r="O38" s="106">
        <f t="shared" si="2"/>
        <v>-8606010</v>
      </c>
      <c r="P38" s="106">
        <f t="shared" si="2"/>
        <v>-7654872</v>
      </c>
      <c r="Q38" s="106">
        <f t="shared" si="2"/>
        <v>16719553</v>
      </c>
      <c r="R38" s="106">
        <f t="shared" si="2"/>
        <v>458671</v>
      </c>
      <c r="S38" s="106">
        <f t="shared" si="2"/>
        <v>-9725257</v>
      </c>
      <c r="T38" s="106">
        <f t="shared" si="2"/>
        <v>-3981855</v>
      </c>
      <c r="U38" s="106">
        <f t="shared" si="2"/>
        <v>-7612932</v>
      </c>
      <c r="V38" s="106">
        <f t="shared" si="2"/>
        <v>-21320044</v>
      </c>
      <c r="W38" s="106">
        <f t="shared" si="2"/>
        <v>39543823</v>
      </c>
      <c r="X38" s="106">
        <f>IF(F22=F36,0,X22-X36)</f>
        <v>6036005</v>
      </c>
      <c r="Y38" s="106">
        <f t="shared" si="2"/>
        <v>33507818</v>
      </c>
      <c r="Z38" s="201">
        <f>+IF(X38&lt;&gt;0,+(Y38/X38)*100,0)</f>
        <v>555.1323764642342</v>
      </c>
      <c r="AA38" s="199">
        <f>+AA22-AA36</f>
        <v>6036005</v>
      </c>
    </row>
    <row r="39" spans="1:27" ht="13.5">
      <c r="A39" s="181" t="s">
        <v>46</v>
      </c>
      <c r="B39" s="185"/>
      <c r="C39" s="155">
        <v>36283177</v>
      </c>
      <c r="D39" s="155"/>
      <c r="E39" s="156">
        <v>34904000</v>
      </c>
      <c r="F39" s="60">
        <v>34904000</v>
      </c>
      <c r="G39" s="60">
        <v>15489000</v>
      </c>
      <c r="H39" s="60">
        <v>1500000</v>
      </c>
      <c r="I39" s="60">
        <v>750000</v>
      </c>
      <c r="J39" s="60">
        <v>17739000</v>
      </c>
      <c r="K39" s="60">
        <v>0</v>
      </c>
      <c r="L39" s="60">
        <v>750000</v>
      </c>
      <c r="M39" s="60">
        <v>-7744000</v>
      </c>
      <c r="N39" s="60">
        <v>-6994000</v>
      </c>
      <c r="O39" s="60">
        <v>0</v>
      </c>
      <c r="P39" s="60">
        <v>0</v>
      </c>
      <c r="Q39" s="60">
        <v>7671000</v>
      </c>
      <c r="R39" s="60">
        <v>7671000</v>
      </c>
      <c r="S39" s="60">
        <v>1150000</v>
      </c>
      <c r="T39" s="60">
        <v>-150000</v>
      </c>
      <c r="U39" s="60">
        <v>0</v>
      </c>
      <c r="V39" s="60">
        <v>1000000</v>
      </c>
      <c r="W39" s="60">
        <v>19416000</v>
      </c>
      <c r="X39" s="60">
        <v>34904000</v>
      </c>
      <c r="Y39" s="60">
        <v>-15488000</v>
      </c>
      <c r="Z39" s="140">
        <v>-44.37</v>
      </c>
      <c r="AA39" s="155">
        <v>34904000</v>
      </c>
    </row>
    <row r="40" spans="1:27" ht="13.5">
      <c r="A40" s="181" t="s">
        <v>123</v>
      </c>
      <c r="B40" s="185"/>
      <c r="C40" s="130">
        <v>0</v>
      </c>
      <c r="D40" s="130"/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/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33168346</v>
      </c>
      <c r="D42" s="206">
        <f>SUM(D38:D41)</f>
        <v>0</v>
      </c>
      <c r="E42" s="207">
        <f t="shared" si="3"/>
        <v>40940005</v>
      </c>
      <c r="F42" s="88">
        <f t="shared" si="3"/>
        <v>40940005</v>
      </c>
      <c r="G42" s="88">
        <f t="shared" si="3"/>
        <v>24942412</v>
      </c>
      <c r="H42" s="88">
        <f t="shared" si="3"/>
        <v>34277401</v>
      </c>
      <c r="I42" s="88">
        <f t="shared" si="3"/>
        <v>-6390745</v>
      </c>
      <c r="J42" s="88">
        <f t="shared" si="3"/>
        <v>52829068</v>
      </c>
      <c r="K42" s="88">
        <f t="shared" si="3"/>
        <v>8233026</v>
      </c>
      <c r="L42" s="88">
        <f t="shared" si="3"/>
        <v>16892998</v>
      </c>
      <c r="M42" s="88">
        <f t="shared" si="3"/>
        <v>-6804896</v>
      </c>
      <c r="N42" s="88">
        <f t="shared" si="3"/>
        <v>18321128</v>
      </c>
      <c r="O42" s="88">
        <f t="shared" si="3"/>
        <v>-8606010</v>
      </c>
      <c r="P42" s="88">
        <f t="shared" si="3"/>
        <v>-7654872</v>
      </c>
      <c r="Q42" s="88">
        <f t="shared" si="3"/>
        <v>24390553</v>
      </c>
      <c r="R42" s="88">
        <f t="shared" si="3"/>
        <v>8129671</v>
      </c>
      <c r="S42" s="88">
        <f t="shared" si="3"/>
        <v>-8575257</v>
      </c>
      <c r="T42" s="88">
        <f t="shared" si="3"/>
        <v>-4131855</v>
      </c>
      <c r="U42" s="88">
        <f t="shared" si="3"/>
        <v>-7612932</v>
      </c>
      <c r="V42" s="88">
        <f t="shared" si="3"/>
        <v>-20320044</v>
      </c>
      <c r="W42" s="88">
        <f t="shared" si="3"/>
        <v>58959823</v>
      </c>
      <c r="X42" s="88">
        <f t="shared" si="3"/>
        <v>40940005</v>
      </c>
      <c r="Y42" s="88">
        <f t="shared" si="3"/>
        <v>18019818</v>
      </c>
      <c r="Z42" s="208">
        <f>+IF(X42&lt;&gt;0,+(Y42/X42)*100,0)</f>
        <v>44.015182704545346</v>
      </c>
      <c r="AA42" s="206">
        <f>SUM(AA38:AA41)</f>
        <v>40940005</v>
      </c>
    </row>
    <row r="43" spans="1:27" ht="13.5">
      <c r="A43" s="181" t="s">
        <v>125</v>
      </c>
      <c r="B43" s="185"/>
      <c r="C43" s="157">
        <v>0</v>
      </c>
      <c r="D43" s="157"/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33168346</v>
      </c>
      <c r="D44" s="210">
        <f>+D42-D43</f>
        <v>0</v>
      </c>
      <c r="E44" s="211">
        <f t="shared" si="4"/>
        <v>40940005</v>
      </c>
      <c r="F44" s="77">
        <f t="shared" si="4"/>
        <v>40940005</v>
      </c>
      <c r="G44" s="77">
        <f t="shared" si="4"/>
        <v>24942412</v>
      </c>
      <c r="H44" s="77">
        <f t="shared" si="4"/>
        <v>34277401</v>
      </c>
      <c r="I44" s="77">
        <f t="shared" si="4"/>
        <v>-6390745</v>
      </c>
      <c r="J44" s="77">
        <f t="shared" si="4"/>
        <v>52829068</v>
      </c>
      <c r="K44" s="77">
        <f t="shared" si="4"/>
        <v>8233026</v>
      </c>
      <c r="L44" s="77">
        <f t="shared" si="4"/>
        <v>16892998</v>
      </c>
      <c r="M44" s="77">
        <f t="shared" si="4"/>
        <v>-6804896</v>
      </c>
      <c r="N44" s="77">
        <f t="shared" si="4"/>
        <v>18321128</v>
      </c>
      <c r="O44" s="77">
        <f t="shared" si="4"/>
        <v>-8606010</v>
      </c>
      <c r="P44" s="77">
        <f t="shared" si="4"/>
        <v>-7654872</v>
      </c>
      <c r="Q44" s="77">
        <f t="shared" si="4"/>
        <v>24390553</v>
      </c>
      <c r="R44" s="77">
        <f t="shared" si="4"/>
        <v>8129671</v>
      </c>
      <c r="S44" s="77">
        <f t="shared" si="4"/>
        <v>-8575257</v>
      </c>
      <c r="T44" s="77">
        <f t="shared" si="4"/>
        <v>-4131855</v>
      </c>
      <c r="U44" s="77">
        <f t="shared" si="4"/>
        <v>-7612932</v>
      </c>
      <c r="V44" s="77">
        <f t="shared" si="4"/>
        <v>-20320044</v>
      </c>
      <c r="W44" s="77">
        <f t="shared" si="4"/>
        <v>58959823</v>
      </c>
      <c r="X44" s="77">
        <f t="shared" si="4"/>
        <v>40940005</v>
      </c>
      <c r="Y44" s="77">
        <f t="shared" si="4"/>
        <v>18019818</v>
      </c>
      <c r="Z44" s="212">
        <f>+IF(X44&lt;&gt;0,+(Y44/X44)*100,0)</f>
        <v>44.015182704545346</v>
      </c>
      <c r="AA44" s="210">
        <f>+AA42-AA43</f>
        <v>40940005</v>
      </c>
    </row>
    <row r="45" spans="1:27" ht="13.5">
      <c r="A45" s="181" t="s">
        <v>127</v>
      </c>
      <c r="B45" s="185"/>
      <c r="C45" s="157">
        <v>0</v>
      </c>
      <c r="D45" s="157"/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33168346</v>
      </c>
      <c r="D46" s="206">
        <f>SUM(D44:D45)</f>
        <v>0</v>
      </c>
      <c r="E46" s="207">
        <f t="shared" si="5"/>
        <v>40940005</v>
      </c>
      <c r="F46" s="88">
        <f t="shared" si="5"/>
        <v>40940005</v>
      </c>
      <c r="G46" s="88">
        <f t="shared" si="5"/>
        <v>24942412</v>
      </c>
      <c r="H46" s="88">
        <f t="shared" si="5"/>
        <v>34277401</v>
      </c>
      <c r="I46" s="88">
        <f t="shared" si="5"/>
        <v>-6390745</v>
      </c>
      <c r="J46" s="88">
        <f t="shared" si="5"/>
        <v>52829068</v>
      </c>
      <c r="K46" s="88">
        <f t="shared" si="5"/>
        <v>8233026</v>
      </c>
      <c r="L46" s="88">
        <f t="shared" si="5"/>
        <v>16892998</v>
      </c>
      <c r="M46" s="88">
        <f t="shared" si="5"/>
        <v>-6804896</v>
      </c>
      <c r="N46" s="88">
        <f t="shared" si="5"/>
        <v>18321128</v>
      </c>
      <c r="O46" s="88">
        <f t="shared" si="5"/>
        <v>-8606010</v>
      </c>
      <c r="P46" s="88">
        <f t="shared" si="5"/>
        <v>-7654872</v>
      </c>
      <c r="Q46" s="88">
        <f t="shared" si="5"/>
        <v>24390553</v>
      </c>
      <c r="R46" s="88">
        <f t="shared" si="5"/>
        <v>8129671</v>
      </c>
      <c r="S46" s="88">
        <f t="shared" si="5"/>
        <v>-8575257</v>
      </c>
      <c r="T46" s="88">
        <f t="shared" si="5"/>
        <v>-4131855</v>
      </c>
      <c r="U46" s="88">
        <f t="shared" si="5"/>
        <v>-7612932</v>
      </c>
      <c r="V46" s="88">
        <f t="shared" si="5"/>
        <v>-20320044</v>
      </c>
      <c r="W46" s="88">
        <f t="shared" si="5"/>
        <v>58959823</v>
      </c>
      <c r="X46" s="88">
        <f t="shared" si="5"/>
        <v>40940005</v>
      </c>
      <c r="Y46" s="88">
        <f t="shared" si="5"/>
        <v>18019818</v>
      </c>
      <c r="Z46" s="208">
        <f>+IF(X46&lt;&gt;0,+(Y46/X46)*100,0)</f>
        <v>44.015182704545346</v>
      </c>
      <c r="AA46" s="206">
        <f>SUM(AA44:AA45)</f>
        <v>40940005</v>
      </c>
    </row>
    <row r="47" spans="1:27" ht="13.5">
      <c r="A47" s="214" t="s">
        <v>48</v>
      </c>
      <c r="B47" s="185"/>
      <c r="C47" s="157">
        <v>0</v>
      </c>
      <c r="D47" s="157"/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33168346</v>
      </c>
      <c r="D48" s="217">
        <f>SUM(D46:D47)</f>
        <v>0</v>
      </c>
      <c r="E48" s="218">
        <f t="shared" si="6"/>
        <v>40940005</v>
      </c>
      <c r="F48" s="219">
        <f t="shared" si="6"/>
        <v>40940005</v>
      </c>
      <c r="G48" s="219">
        <f t="shared" si="6"/>
        <v>24942412</v>
      </c>
      <c r="H48" s="220">
        <f t="shared" si="6"/>
        <v>34277401</v>
      </c>
      <c r="I48" s="220">
        <f t="shared" si="6"/>
        <v>-6390745</v>
      </c>
      <c r="J48" s="220">
        <f t="shared" si="6"/>
        <v>52829068</v>
      </c>
      <c r="K48" s="220">
        <f t="shared" si="6"/>
        <v>8233026</v>
      </c>
      <c r="L48" s="220">
        <f t="shared" si="6"/>
        <v>16892998</v>
      </c>
      <c r="M48" s="219">
        <f t="shared" si="6"/>
        <v>-6804896</v>
      </c>
      <c r="N48" s="219">
        <f t="shared" si="6"/>
        <v>18321128</v>
      </c>
      <c r="O48" s="220">
        <f t="shared" si="6"/>
        <v>-8606010</v>
      </c>
      <c r="P48" s="220">
        <f t="shared" si="6"/>
        <v>-7654872</v>
      </c>
      <c r="Q48" s="220">
        <f t="shared" si="6"/>
        <v>24390553</v>
      </c>
      <c r="R48" s="220">
        <f t="shared" si="6"/>
        <v>8129671</v>
      </c>
      <c r="S48" s="220">
        <f t="shared" si="6"/>
        <v>-8575257</v>
      </c>
      <c r="T48" s="219">
        <f t="shared" si="6"/>
        <v>-4131855</v>
      </c>
      <c r="U48" s="219">
        <f t="shared" si="6"/>
        <v>-7612932</v>
      </c>
      <c r="V48" s="220">
        <f t="shared" si="6"/>
        <v>-20320044</v>
      </c>
      <c r="W48" s="220">
        <f t="shared" si="6"/>
        <v>58959823</v>
      </c>
      <c r="X48" s="220">
        <f t="shared" si="6"/>
        <v>40940005</v>
      </c>
      <c r="Y48" s="220">
        <f t="shared" si="6"/>
        <v>18019818</v>
      </c>
      <c r="Z48" s="221">
        <f>+IF(X48&lt;&gt;0,+(Y48/X48)*100,0)</f>
        <v>44.015182704545346</v>
      </c>
      <c r="AA48" s="222">
        <f>SUM(AA46:AA47)</f>
        <v>40940005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1819302</v>
      </c>
      <c r="D5" s="153">
        <f>SUM(D6:D8)</f>
        <v>0</v>
      </c>
      <c r="E5" s="154">
        <f t="shared" si="0"/>
        <v>1210000</v>
      </c>
      <c r="F5" s="100">
        <f t="shared" si="0"/>
        <v>1210000</v>
      </c>
      <c r="G5" s="100">
        <f t="shared" si="0"/>
        <v>0</v>
      </c>
      <c r="H5" s="100">
        <f t="shared" si="0"/>
        <v>29669</v>
      </c>
      <c r="I5" s="100">
        <f t="shared" si="0"/>
        <v>0</v>
      </c>
      <c r="J5" s="100">
        <f t="shared" si="0"/>
        <v>29669</v>
      </c>
      <c r="K5" s="100">
        <f t="shared" si="0"/>
        <v>142447</v>
      </c>
      <c r="L5" s="100">
        <f t="shared" si="0"/>
        <v>0</v>
      </c>
      <c r="M5" s="100">
        <f t="shared" si="0"/>
        <v>23197</v>
      </c>
      <c r="N5" s="100">
        <f t="shared" si="0"/>
        <v>165644</v>
      </c>
      <c r="O5" s="100">
        <f t="shared" si="0"/>
        <v>3766</v>
      </c>
      <c r="P5" s="100">
        <f t="shared" si="0"/>
        <v>0</v>
      </c>
      <c r="Q5" s="100">
        <f t="shared" si="0"/>
        <v>0</v>
      </c>
      <c r="R5" s="100">
        <f t="shared" si="0"/>
        <v>3766</v>
      </c>
      <c r="S5" s="100">
        <f t="shared" si="0"/>
        <v>0</v>
      </c>
      <c r="T5" s="100">
        <f t="shared" si="0"/>
        <v>29950</v>
      </c>
      <c r="U5" s="100">
        <f t="shared" si="0"/>
        <v>0</v>
      </c>
      <c r="V5" s="100">
        <f t="shared" si="0"/>
        <v>29950</v>
      </c>
      <c r="W5" s="100">
        <f t="shared" si="0"/>
        <v>229029</v>
      </c>
      <c r="X5" s="100">
        <f t="shared" si="0"/>
        <v>1210000</v>
      </c>
      <c r="Y5" s="100">
        <f t="shared" si="0"/>
        <v>-980971</v>
      </c>
      <c r="Z5" s="137">
        <f>+IF(X5&lt;&gt;0,+(Y5/X5)*100,0)</f>
        <v>-81.07198347107439</v>
      </c>
      <c r="AA5" s="153">
        <f>SUM(AA6:AA8)</f>
        <v>1210000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149453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1669849</v>
      </c>
      <c r="D8" s="155"/>
      <c r="E8" s="156">
        <v>1210000</v>
      </c>
      <c r="F8" s="60">
        <v>1210000</v>
      </c>
      <c r="G8" s="60"/>
      <c r="H8" s="60">
        <v>29669</v>
      </c>
      <c r="I8" s="60"/>
      <c r="J8" s="60">
        <v>29669</v>
      </c>
      <c r="K8" s="60">
        <v>142447</v>
      </c>
      <c r="L8" s="60"/>
      <c r="M8" s="60">
        <v>23197</v>
      </c>
      <c r="N8" s="60">
        <v>165644</v>
      </c>
      <c r="O8" s="60">
        <v>3766</v>
      </c>
      <c r="P8" s="60"/>
      <c r="Q8" s="60"/>
      <c r="R8" s="60">
        <v>3766</v>
      </c>
      <c r="S8" s="60"/>
      <c r="T8" s="60">
        <v>29950</v>
      </c>
      <c r="U8" s="60"/>
      <c r="V8" s="60">
        <v>29950</v>
      </c>
      <c r="W8" s="60">
        <v>229029</v>
      </c>
      <c r="X8" s="60">
        <v>1210000</v>
      </c>
      <c r="Y8" s="60">
        <v>-980971</v>
      </c>
      <c r="Z8" s="140">
        <v>-81.07</v>
      </c>
      <c r="AA8" s="62">
        <v>1210000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28913</v>
      </c>
      <c r="I9" s="100">
        <f t="shared" si="1"/>
        <v>0</v>
      </c>
      <c r="J9" s="100">
        <f t="shared" si="1"/>
        <v>28913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28913</v>
      </c>
      <c r="X9" s="100">
        <f t="shared" si="1"/>
        <v>0</v>
      </c>
      <c r="Y9" s="100">
        <f t="shared" si="1"/>
        <v>28913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>
        <v>28913</v>
      </c>
      <c r="I10" s="60"/>
      <c r="J10" s="60">
        <v>28913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28913</v>
      </c>
      <c r="X10" s="60"/>
      <c r="Y10" s="60">
        <v>28913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25570994</v>
      </c>
      <c r="D15" s="153">
        <f>SUM(D16:D18)</f>
        <v>0</v>
      </c>
      <c r="E15" s="154">
        <f t="shared" si="2"/>
        <v>32100000</v>
      </c>
      <c r="F15" s="100">
        <f t="shared" si="2"/>
        <v>32100000</v>
      </c>
      <c r="G15" s="100">
        <f t="shared" si="2"/>
        <v>0</v>
      </c>
      <c r="H15" s="100">
        <f t="shared" si="2"/>
        <v>1302405</v>
      </c>
      <c r="I15" s="100">
        <f t="shared" si="2"/>
        <v>0</v>
      </c>
      <c r="J15" s="100">
        <f t="shared" si="2"/>
        <v>1302405</v>
      </c>
      <c r="K15" s="100">
        <f t="shared" si="2"/>
        <v>486103</v>
      </c>
      <c r="L15" s="100">
        <f t="shared" si="2"/>
        <v>0</v>
      </c>
      <c r="M15" s="100">
        <f t="shared" si="2"/>
        <v>1488123</v>
      </c>
      <c r="N15" s="100">
        <f t="shared" si="2"/>
        <v>1974226</v>
      </c>
      <c r="O15" s="100">
        <f t="shared" si="2"/>
        <v>6534488</v>
      </c>
      <c r="P15" s="100">
        <f t="shared" si="2"/>
        <v>2426383</v>
      </c>
      <c r="Q15" s="100">
        <f t="shared" si="2"/>
        <v>0</v>
      </c>
      <c r="R15" s="100">
        <f t="shared" si="2"/>
        <v>8960871</v>
      </c>
      <c r="S15" s="100">
        <f t="shared" si="2"/>
        <v>4163025</v>
      </c>
      <c r="T15" s="100">
        <f t="shared" si="2"/>
        <v>3567455</v>
      </c>
      <c r="U15" s="100">
        <f t="shared" si="2"/>
        <v>2268808</v>
      </c>
      <c r="V15" s="100">
        <f t="shared" si="2"/>
        <v>9999288</v>
      </c>
      <c r="W15" s="100">
        <f t="shared" si="2"/>
        <v>22236790</v>
      </c>
      <c r="X15" s="100">
        <f t="shared" si="2"/>
        <v>32100000</v>
      </c>
      <c r="Y15" s="100">
        <f t="shared" si="2"/>
        <v>-9863210</v>
      </c>
      <c r="Z15" s="137">
        <f>+IF(X15&lt;&gt;0,+(Y15/X15)*100,0)</f>
        <v>-30.72651090342679</v>
      </c>
      <c r="AA15" s="102">
        <f>SUM(AA16:AA18)</f>
        <v>32100000</v>
      </c>
    </row>
    <row r="16" spans="1:27" ht="13.5">
      <c r="A16" s="138" t="s">
        <v>85</v>
      </c>
      <c r="B16" s="136"/>
      <c r="C16" s="155">
        <v>245000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25325994</v>
      </c>
      <c r="D17" s="155"/>
      <c r="E17" s="156">
        <v>32100000</v>
      </c>
      <c r="F17" s="60">
        <v>32100000</v>
      </c>
      <c r="G17" s="60"/>
      <c r="H17" s="60">
        <v>1302405</v>
      </c>
      <c r="I17" s="60"/>
      <c r="J17" s="60">
        <v>1302405</v>
      </c>
      <c r="K17" s="60">
        <v>486103</v>
      </c>
      <c r="L17" s="60"/>
      <c r="M17" s="60">
        <v>1488123</v>
      </c>
      <c r="N17" s="60">
        <v>1974226</v>
      </c>
      <c r="O17" s="60">
        <v>6534488</v>
      </c>
      <c r="P17" s="60">
        <v>2426383</v>
      </c>
      <c r="Q17" s="60"/>
      <c r="R17" s="60">
        <v>8960871</v>
      </c>
      <c r="S17" s="60">
        <v>4163025</v>
      </c>
      <c r="T17" s="60">
        <v>3567455</v>
      </c>
      <c r="U17" s="60">
        <v>2268808</v>
      </c>
      <c r="V17" s="60">
        <v>9999288</v>
      </c>
      <c r="W17" s="60">
        <v>22236790</v>
      </c>
      <c r="X17" s="60">
        <v>32100000</v>
      </c>
      <c r="Y17" s="60">
        <v>-9863210</v>
      </c>
      <c r="Z17" s="140">
        <v>-30.73</v>
      </c>
      <c r="AA17" s="62">
        <v>32100000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8210585</v>
      </c>
      <c r="D19" s="153">
        <f>SUM(D20:D23)</f>
        <v>0</v>
      </c>
      <c r="E19" s="154">
        <f t="shared" si="3"/>
        <v>7640000</v>
      </c>
      <c r="F19" s="100">
        <f t="shared" si="3"/>
        <v>7640000</v>
      </c>
      <c r="G19" s="100">
        <f t="shared" si="3"/>
        <v>0</v>
      </c>
      <c r="H19" s="100">
        <f t="shared" si="3"/>
        <v>196392</v>
      </c>
      <c r="I19" s="100">
        <f t="shared" si="3"/>
        <v>2454323</v>
      </c>
      <c r="J19" s="100">
        <f t="shared" si="3"/>
        <v>2650715</v>
      </c>
      <c r="K19" s="100">
        <f t="shared" si="3"/>
        <v>0</v>
      </c>
      <c r="L19" s="100">
        <f t="shared" si="3"/>
        <v>0</v>
      </c>
      <c r="M19" s="100">
        <f t="shared" si="3"/>
        <v>1999414</v>
      </c>
      <c r="N19" s="100">
        <f t="shared" si="3"/>
        <v>1999414</v>
      </c>
      <c r="O19" s="100">
        <f t="shared" si="3"/>
        <v>533549</v>
      </c>
      <c r="P19" s="100">
        <f t="shared" si="3"/>
        <v>663219</v>
      </c>
      <c r="Q19" s="100">
        <f t="shared" si="3"/>
        <v>0</v>
      </c>
      <c r="R19" s="100">
        <f t="shared" si="3"/>
        <v>1196768</v>
      </c>
      <c r="S19" s="100">
        <f t="shared" si="3"/>
        <v>16623</v>
      </c>
      <c r="T19" s="100">
        <f t="shared" si="3"/>
        <v>941981</v>
      </c>
      <c r="U19" s="100">
        <f t="shared" si="3"/>
        <v>0</v>
      </c>
      <c r="V19" s="100">
        <f t="shared" si="3"/>
        <v>958604</v>
      </c>
      <c r="W19" s="100">
        <f t="shared" si="3"/>
        <v>6805501</v>
      </c>
      <c r="X19" s="100">
        <f t="shared" si="3"/>
        <v>7640000</v>
      </c>
      <c r="Y19" s="100">
        <f t="shared" si="3"/>
        <v>-834499</v>
      </c>
      <c r="Z19" s="137">
        <f>+IF(X19&lt;&gt;0,+(Y19/X19)*100,0)</f>
        <v>-10.922761780104711</v>
      </c>
      <c r="AA19" s="102">
        <f>SUM(AA20:AA23)</f>
        <v>7640000</v>
      </c>
    </row>
    <row r="20" spans="1:27" ht="13.5">
      <c r="A20" s="138" t="s">
        <v>89</v>
      </c>
      <c r="B20" s="136"/>
      <c r="C20" s="155">
        <v>7937479</v>
      </c>
      <c r="D20" s="155"/>
      <c r="E20" s="156">
        <v>7540000</v>
      </c>
      <c r="F20" s="60">
        <v>7540000</v>
      </c>
      <c r="G20" s="60"/>
      <c r="H20" s="60">
        <v>196392</v>
      </c>
      <c r="I20" s="60">
        <v>2454323</v>
      </c>
      <c r="J20" s="60">
        <v>2650715</v>
      </c>
      <c r="K20" s="60"/>
      <c r="L20" s="60"/>
      <c r="M20" s="60">
        <v>1999414</v>
      </c>
      <c r="N20" s="60">
        <v>1999414</v>
      </c>
      <c r="O20" s="60">
        <v>472902</v>
      </c>
      <c r="P20" s="60">
        <v>663219</v>
      </c>
      <c r="Q20" s="60"/>
      <c r="R20" s="60">
        <v>1136121</v>
      </c>
      <c r="S20" s="60">
        <v>16623</v>
      </c>
      <c r="T20" s="60">
        <v>941981</v>
      </c>
      <c r="U20" s="60"/>
      <c r="V20" s="60">
        <v>958604</v>
      </c>
      <c r="W20" s="60">
        <v>6744854</v>
      </c>
      <c r="X20" s="60">
        <v>7540000</v>
      </c>
      <c r="Y20" s="60">
        <v>-795146</v>
      </c>
      <c r="Z20" s="140">
        <v>-10.55</v>
      </c>
      <c r="AA20" s="62">
        <v>7540000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273106</v>
      </c>
      <c r="D23" s="155"/>
      <c r="E23" s="156">
        <v>100000</v>
      </c>
      <c r="F23" s="60">
        <v>100000</v>
      </c>
      <c r="G23" s="60"/>
      <c r="H23" s="60"/>
      <c r="I23" s="60"/>
      <c r="J23" s="60"/>
      <c r="K23" s="60"/>
      <c r="L23" s="60"/>
      <c r="M23" s="60"/>
      <c r="N23" s="60"/>
      <c r="O23" s="60">
        <v>60647</v>
      </c>
      <c r="P23" s="60"/>
      <c r="Q23" s="60"/>
      <c r="R23" s="60">
        <v>60647</v>
      </c>
      <c r="S23" s="60"/>
      <c r="T23" s="60"/>
      <c r="U23" s="60"/>
      <c r="V23" s="60"/>
      <c r="W23" s="60">
        <v>60647</v>
      </c>
      <c r="X23" s="60">
        <v>100000</v>
      </c>
      <c r="Y23" s="60">
        <v>-39353</v>
      </c>
      <c r="Z23" s="140">
        <v>-39.35</v>
      </c>
      <c r="AA23" s="62">
        <v>100000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35600881</v>
      </c>
      <c r="D25" s="217">
        <f>+D5+D9+D15+D19+D24</f>
        <v>0</v>
      </c>
      <c r="E25" s="230">
        <f t="shared" si="4"/>
        <v>40950000</v>
      </c>
      <c r="F25" s="219">
        <f t="shared" si="4"/>
        <v>40950000</v>
      </c>
      <c r="G25" s="219">
        <f t="shared" si="4"/>
        <v>0</v>
      </c>
      <c r="H25" s="219">
        <f t="shared" si="4"/>
        <v>1557379</v>
      </c>
      <c r="I25" s="219">
        <f t="shared" si="4"/>
        <v>2454323</v>
      </c>
      <c r="J25" s="219">
        <f t="shared" si="4"/>
        <v>4011702</v>
      </c>
      <c r="K25" s="219">
        <f t="shared" si="4"/>
        <v>628550</v>
      </c>
      <c r="L25" s="219">
        <f t="shared" si="4"/>
        <v>0</v>
      </c>
      <c r="M25" s="219">
        <f t="shared" si="4"/>
        <v>3510734</v>
      </c>
      <c r="N25" s="219">
        <f t="shared" si="4"/>
        <v>4139284</v>
      </c>
      <c r="O25" s="219">
        <f t="shared" si="4"/>
        <v>7071803</v>
      </c>
      <c r="P25" s="219">
        <f t="shared" si="4"/>
        <v>3089602</v>
      </c>
      <c r="Q25" s="219">
        <f t="shared" si="4"/>
        <v>0</v>
      </c>
      <c r="R25" s="219">
        <f t="shared" si="4"/>
        <v>10161405</v>
      </c>
      <c r="S25" s="219">
        <f t="shared" si="4"/>
        <v>4179648</v>
      </c>
      <c r="T25" s="219">
        <f t="shared" si="4"/>
        <v>4539386</v>
      </c>
      <c r="U25" s="219">
        <f t="shared" si="4"/>
        <v>2268808</v>
      </c>
      <c r="V25" s="219">
        <f t="shared" si="4"/>
        <v>10987842</v>
      </c>
      <c r="W25" s="219">
        <f t="shared" si="4"/>
        <v>29300233</v>
      </c>
      <c r="X25" s="219">
        <f t="shared" si="4"/>
        <v>40950000</v>
      </c>
      <c r="Y25" s="219">
        <f t="shared" si="4"/>
        <v>-11649767</v>
      </c>
      <c r="Z25" s="231">
        <f>+IF(X25&lt;&gt;0,+(Y25/X25)*100,0)</f>
        <v>-28.448759462759465</v>
      </c>
      <c r="AA25" s="232">
        <f>+AA5+AA9+AA15+AA19+AA24</f>
        <v>40950000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31321244</v>
      </c>
      <c r="D28" s="155"/>
      <c r="E28" s="156">
        <v>32900000</v>
      </c>
      <c r="F28" s="60">
        <v>32900000</v>
      </c>
      <c r="G28" s="60"/>
      <c r="H28" s="60">
        <v>1130476</v>
      </c>
      <c r="I28" s="60"/>
      <c r="J28" s="60">
        <v>1130476</v>
      </c>
      <c r="K28" s="60">
        <v>486103</v>
      </c>
      <c r="L28" s="60"/>
      <c r="M28" s="60">
        <v>3487537</v>
      </c>
      <c r="N28" s="60">
        <v>3973640</v>
      </c>
      <c r="O28" s="60">
        <v>5735878</v>
      </c>
      <c r="P28" s="60">
        <v>627244</v>
      </c>
      <c r="Q28" s="60"/>
      <c r="R28" s="60">
        <v>6363122</v>
      </c>
      <c r="S28" s="60">
        <v>4163025</v>
      </c>
      <c r="T28" s="60">
        <v>3567455</v>
      </c>
      <c r="U28" s="60">
        <v>2268808</v>
      </c>
      <c r="V28" s="60">
        <v>9999288</v>
      </c>
      <c r="W28" s="60">
        <v>21466526</v>
      </c>
      <c r="X28" s="60">
        <v>32900000</v>
      </c>
      <c r="Y28" s="60">
        <v>-11433474</v>
      </c>
      <c r="Z28" s="140">
        <v>-34.75</v>
      </c>
      <c r="AA28" s="155">
        <v>32900000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>
        <v>1762455</v>
      </c>
      <c r="Q29" s="60"/>
      <c r="R29" s="60">
        <v>1762455</v>
      </c>
      <c r="S29" s="60"/>
      <c r="T29" s="60"/>
      <c r="U29" s="60"/>
      <c r="V29" s="60"/>
      <c r="W29" s="60">
        <v>1762455</v>
      </c>
      <c r="X29" s="60"/>
      <c r="Y29" s="60">
        <v>1762455</v>
      </c>
      <c r="Z29" s="140"/>
      <c r="AA29" s="62"/>
    </row>
    <row r="30" spans="1:27" ht="13.5">
      <c r="A30" s="234" t="s">
        <v>135</v>
      </c>
      <c r="B30" s="136"/>
      <c r="C30" s="157">
        <v>1408904</v>
      </c>
      <c r="D30" s="157"/>
      <c r="E30" s="158">
        <v>1000000</v>
      </c>
      <c r="F30" s="159">
        <v>1000000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>
        <v>851013</v>
      </c>
      <c r="U30" s="159"/>
      <c r="V30" s="159">
        <v>851013</v>
      </c>
      <c r="W30" s="159">
        <v>851013</v>
      </c>
      <c r="X30" s="159">
        <v>1000000</v>
      </c>
      <c r="Y30" s="159">
        <v>-148987</v>
      </c>
      <c r="Z30" s="141">
        <v>-14.9</v>
      </c>
      <c r="AA30" s="225">
        <v>1000000</v>
      </c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>
        <v>196392</v>
      </c>
      <c r="I31" s="60">
        <v>912127</v>
      </c>
      <c r="J31" s="60">
        <v>1108519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1108519</v>
      </c>
      <c r="X31" s="60"/>
      <c r="Y31" s="60">
        <v>1108519</v>
      </c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32730148</v>
      </c>
      <c r="D32" s="210">
        <f>SUM(D28:D31)</f>
        <v>0</v>
      </c>
      <c r="E32" s="211">
        <f t="shared" si="5"/>
        <v>33900000</v>
      </c>
      <c r="F32" s="77">
        <f t="shared" si="5"/>
        <v>33900000</v>
      </c>
      <c r="G32" s="77">
        <f t="shared" si="5"/>
        <v>0</v>
      </c>
      <c r="H32" s="77">
        <f t="shared" si="5"/>
        <v>1326868</v>
      </c>
      <c r="I32" s="77">
        <f t="shared" si="5"/>
        <v>912127</v>
      </c>
      <c r="J32" s="77">
        <f t="shared" si="5"/>
        <v>2238995</v>
      </c>
      <c r="K32" s="77">
        <f t="shared" si="5"/>
        <v>486103</v>
      </c>
      <c r="L32" s="77">
        <f t="shared" si="5"/>
        <v>0</v>
      </c>
      <c r="M32" s="77">
        <f t="shared" si="5"/>
        <v>3487537</v>
      </c>
      <c r="N32" s="77">
        <f t="shared" si="5"/>
        <v>3973640</v>
      </c>
      <c r="O32" s="77">
        <f t="shared" si="5"/>
        <v>5735878</v>
      </c>
      <c r="P32" s="77">
        <f t="shared" si="5"/>
        <v>2389699</v>
      </c>
      <c r="Q32" s="77">
        <f t="shared" si="5"/>
        <v>0</v>
      </c>
      <c r="R32" s="77">
        <f t="shared" si="5"/>
        <v>8125577</v>
      </c>
      <c r="S32" s="77">
        <f t="shared" si="5"/>
        <v>4163025</v>
      </c>
      <c r="T32" s="77">
        <f t="shared" si="5"/>
        <v>4418468</v>
      </c>
      <c r="U32" s="77">
        <f t="shared" si="5"/>
        <v>2268808</v>
      </c>
      <c r="V32" s="77">
        <f t="shared" si="5"/>
        <v>10850301</v>
      </c>
      <c r="W32" s="77">
        <f t="shared" si="5"/>
        <v>25188513</v>
      </c>
      <c r="X32" s="77">
        <f t="shared" si="5"/>
        <v>33900000</v>
      </c>
      <c r="Y32" s="77">
        <f t="shared" si="5"/>
        <v>-8711487</v>
      </c>
      <c r="Z32" s="212">
        <f>+IF(X32&lt;&gt;0,+(Y32/X32)*100,0)</f>
        <v>-25.697601769911504</v>
      </c>
      <c r="AA32" s="79">
        <f>SUM(AA28:AA31)</f>
        <v>33900000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2870733</v>
      </c>
      <c r="D35" s="155"/>
      <c r="E35" s="156">
        <v>7050000</v>
      </c>
      <c r="F35" s="60">
        <v>7050000</v>
      </c>
      <c r="G35" s="60"/>
      <c r="H35" s="60">
        <v>230511</v>
      </c>
      <c r="I35" s="60">
        <v>1542196</v>
      </c>
      <c r="J35" s="60">
        <v>1772707</v>
      </c>
      <c r="K35" s="60">
        <v>142447</v>
      </c>
      <c r="L35" s="60"/>
      <c r="M35" s="60">
        <v>23197</v>
      </c>
      <c r="N35" s="60">
        <v>165644</v>
      </c>
      <c r="O35" s="60">
        <v>1335925</v>
      </c>
      <c r="P35" s="60">
        <v>699903</v>
      </c>
      <c r="Q35" s="60"/>
      <c r="R35" s="60">
        <v>2035828</v>
      </c>
      <c r="S35" s="60">
        <v>16623</v>
      </c>
      <c r="T35" s="60">
        <v>120918</v>
      </c>
      <c r="U35" s="60"/>
      <c r="V35" s="60">
        <v>137541</v>
      </c>
      <c r="W35" s="60">
        <v>4111720</v>
      </c>
      <c r="X35" s="60">
        <v>7050000</v>
      </c>
      <c r="Y35" s="60">
        <v>-2938280</v>
      </c>
      <c r="Z35" s="140">
        <v>-41.68</v>
      </c>
      <c r="AA35" s="62">
        <v>7050000</v>
      </c>
    </row>
    <row r="36" spans="1:27" ht="13.5">
      <c r="A36" s="238" t="s">
        <v>139</v>
      </c>
      <c r="B36" s="149"/>
      <c r="C36" s="222">
        <f aca="true" t="shared" si="6" ref="C36:Y36">SUM(C32:C35)</f>
        <v>35600881</v>
      </c>
      <c r="D36" s="222">
        <f>SUM(D32:D35)</f>
        <v>0</v>
      </c>
      <c r="E36" s="218">
        <f t="shared" si="6"/>
        <v>40950000</v>
      </c>
      <c r="F36" s="220">
        <f t="shared" si="6"/>
        <v>40950000</v>
      </c>
      <c r="G36" s="220">
        <f t="shared" si="6"/>
        <v>0</v>
      </c>
      <c r="H36" s="220">
        <f t="shared" si="6"/>
        <v>1557379</v>
      </c>
      <c r="I36" s="220">
        <f t="shared" si="6"/>
        <v>2454323</v>
      </c>
      <c r="J36" s="220">
        <f t="shared" si="6"/>
        <v>4011702</v>
      </c>
      <c r="K36" s="220">
        <f t="shared" si="6"/>
        <v>628550</v>
      </c>
      <c r="L36" s="220">
        <f t="shared" si="6"/>
        <v>0</v>
      </c>
      <c r="M36" s="220">
        <f t="shared" si="6"/>
        <v>3510734</v>
      </c>
      <c r="N36" s="220">
        <f t="shared" si="6"/>
        <v>4139284</v>
      </c>
      <c r="O36" s="220">
        <f t="shared" si="6"/>
        <v>7071803</v>
      </c>
      <c r="P36" s="220">
        <f t="shared" si="6"/>
        <v>3089602</v>
      </c>
      <c r="Q36" s="220">
        <f t="shared" si="6"/>
        <v>0</v>
      </c>
      <c r="R36" s="220">
        <f t="shared" si="6"/>
        <v>10161405</v>
      </c>
      <c r="S36" s="220">
        <f t="shared" si="6"/>
        <v>4179648</v>
      </c>
      <c r="T36" s="220">
        <f t="shared" si="6"/>
        <v>4539386</v>
      </c>
      <c r="U36" s="220">
        <f t="shared" si="6"/>
        <v>2268808</v>
      </c>
      <c r="V36" s="220">
        <f t="shared" si="6"/>
        <v>10987842</v>
      </c>
      <c r="W36" s="220">
        <f t="shared" si="6"/>
        <v>29300233</v>
      </c>
      <c r="X36" s="220">
        <f t="shared" si="6"/>
        <v>40950000</v>
      </c>
      <c r="Y36" s="220">
        <f t="shared" si="6"/>
        <v>-11649767</v>
      </c>
      <c r="Z36" s="221">
        <f>+IF(X36&lt;&gt;0,+(Y36/X36)*100,0)</f>
        <v>-28.448759462759465</v>
      </c>
      <c r="AA36" s="239">
        <f>SUM(AA32:AA35)</f>
        <v>40950000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3161503</v>
      </c>
      <c r="D6" s="155"/>
      <c r="E6" s="59">
        <v>16701000</v>
      </c>
      <c r="F6" s="60">
        <v>16701000</v>
      </c>
      <c r="G6" s="60">
        <v>3161503</v>
      </c>
      <c r="H6" s="60">
        <v>52062622</v>
      </c>
      <c r="I6" s="60">
        <v>44224210</v>
      </c>
      <c r="J6" s="60">
        <v>44224210</v>
      </c>
      <c r="K6" s="60">
        <v>23149226</v>
      </c>
      <c r="L6" s="60">
        <v>23149226</v>
      </c>
      <c r="M6" s="60">
        <v>32060840</v>
      </c>
      <c r="N6" s="60">
        <v>32060840</v>
      </c>
      <c r="O6" s="60">
        <v>20468958</v>
      </c>
      <c r="P6" s="60">
        <v>10182125</v>
      </c>
      <c r="Q6" s="60">
        <v>20468958</v>
      </c>
      <c r="R6" s="60">
        <v>20468958</v>
      </c>
      <c r="S6" s="60">
        <v>23208318</v>
      </c>
      <c r="T6" s="60"/>
      <c r="U6" s="60">
        <v>2309193</v>
      </c>
      <c r="V6" s="60">
        <v>2309193</v>
      </c>
      <c r="W6" s="60">
        <v>2309193</v>
      </c>
      <c r="X6" s="60">
        <v>16701000</v>
      </c>
      <c r="Y6" s="60">
        <v>-14391807</v>
      </c>
      <c r="Z6" s="140">
        <v>-86.17</v>
      </c>
      <c r="AA6" s="62">
        <v>16701000</v>
      </c>
    </row>
    <row r="7" spans="1:27" ht="13.5">
      <c r="A7" s="249" t="s">
        <v>144</v>
      </c>
      <c r="B7" s="182"/>
      <c r="C7" s="155"/>
      <c r="D7" s="155"/>
      <c r="E7" s="59">
        <v>3078000</v>
      </c>
      <c r="F7" s="60">
        <v>3078000</v>
      </c>
      <c r="G7" s="60">
        <v>4000000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>
        <v>3079000</v>
      </c>
      <c r="V7" s="60">
        <v>3079000</v>
      </c>
      <c r="W7" s="60">
        <v>3079000</v>
      </c>
      <c r="X7" s="60">
        <v>3078000</v>
      </c>
      <c r="Y7" s="60">
        <v>1000</v>
      </c>
      <c r="Z7" s="140">
        <v>0.03</v>
      </c>
      <c r="AA7" s="62">
        <v>3078000</v>
      </c>
    </row>
    <row r="8" spans="1:27" ht="13.5">
      <c r="A8" s="249" t="s">
        <v>145</v>
      </c>
      <c r="B8" s="182"/>
      <c r="C8" s="155">
        <v>5582160</v>
      </c>
      <c r="D8" s="155"/>
      <c r="E8" s="59">
        <v>5250000</v>
      </c>
      <c r="F8" s="60">
        <v>5250000</v>
      </c>
      <c r="G8" s="60">
        <v>11801598</v>
      </c>
      <c r="H8" s="60"/>
      <c r="I8" s="60">
        <v>19349521</v>
      </c>
      <c r="J8" s="60">
        <v>19349521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5250000</v>
      </c>
      <c r="Y8" s="60">
        <v>-5250000</v>
      </c>
      <c r="Z8" s="140">
        <v>-100</v>
      </c>
      <c r="AA8" s="62">
        <v>5250000</v>
      </c>
    </row>
    <row r="9" spans="1:27" ht="13.5">
      <c r="A9" s="249" t="s">
        <v>146</v>
      </c>
      <c r="B9" s="182"/>
      <c r="C9" s="155">
        <v>11752790</v>
      </c>
      <c r="D9" s="155"/>
      <c r="E9" s="59"/>
      <c r="F9" s="60"/>
      <c r="G9" s="60"/>
      <c r="H9" s="60">
        <v>12081335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>
        <v>2709399</v>
      </c>
      <c r="V9" s="60">
        <v>2709399</v>
      </c>
      <c r="W9" s="60">
        <v>2709399</v>
      </c>
      <c r="X9" s="60"/>
      <c r="Y9" s="60">
        <v>2709399</v>
      </c>
      <c r="Z9" s="140"/>
      <c r="AA9" s="62"/>
    </row>
    <row r="10" spans="1:27" ht="13.5">
      <c r="A10" s="249" t="s">
        <v>147</v>
      </c>
      <c r="B10" s="182"/>
      <c r="C10" s="155">
        <v>9416541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32244597</v>
      </c>
      <c r="D11" s="155"/>
      <c r="E11" s="59"/>
      <c r="F11" s="60"/>
      <c r="G11" s="60">
        <v>507360</v>
      </c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62157591</v>
      </c>
      <c r="D12" s="168">
        <f>SUM(D6:D11)</f>
        <v>0</v>
      </c>
      <c r="E12" s="72">
        <f t="shared" si="0"/>
        <v>25029000</v>
      </c>
      <c r="F12" s="73">
        <f t="shared" si="0"/>
        <v>25029000</v>
      </c>
      <c r="G12" s="73">
        <f t="shared" si="0"/>
        <v>19470461</v>
      </c>
      <c r="H12" s="73">
        <f t="shared" si="0"/>
        <v>64143957</v>
      </c>
      <c r="I12" s="73">
        <f t="shared" si="0"/>
        <v>63573731</v>
      </c>
      <c r="J12" s="73">
        <f t="shared" si="0"/>
        <v>63573731</v>
      </c>
      <c r="K12" s="73">
        <f t="shared" si="0"/>
        <v>23149226</v>
      </c>
      <c r="L12" s="73">
        <f t="shared" si="0"/>
        <v>23149226</v>
      </c>
      <c r="M12" s="73">
        <f t="shared" si="0"/>
        <v>32060840</v>
      </c>
      <c r="N12" s="73">
        <f t="shared" si="0"/>
        <v>32060840</v>
      </c>
      <c r="O12" s="73">
        <f t="shared" si="0"/>
        <v>20468958</v>
      </c>
      <c r="P12" s="73">
        <f t="shared" si="0"/>
        <v>10182125</v>
      </c>
      <c r="Q12" s="73">
        <f t="shared" si="0"/>
        <v>20468958</v>
      </c>
      <c r="R12" s="73">
        <f t="shared" si="0"/>
        <v>20468958</v>
      </c>
      <c r="S12" s="73">
        <f t="shared" si="0"/>
        <v>23208318</v>
      </c>
      <c r="T12" s="73">
        <f t="shared" si="0"/>
        <v>0</v>
      </c>
      <c r="U12" s="73">
        <f t="shared" si="0"/>
        <v>8097592</v>
      </c>
      <c r="V12" s="73">
        <f t="shared" si="0"/>
        <v>8097592</v>
      </c>
      <c r="W12" s="73">
        <f t="shared" si="0"/>
        <v>8097592</v>
      </c>
      <c r="X12" s="73">
        <f t="shared" si="0"/>
        <v>25029000</v>
      </c>
      <c r="Y12" s="73">
        <f t="shared" si="0"/>
        <v>-16931408</v>
      </c>
      <c r="Z12" s="170">
        <f>+IF(X12&lt;&gt;0,+(Y12/X12)*100,0)</f>
        <v>-67.64716129290024</v>
      </c>
      <c r="AA12" s="74">
        <f>SUM(AA6:AA11)</f>
        <v>25029000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4029616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>
        <v>4107123</v>
      </c>
      <c r="L18" s="60">
        <v>4107123</v>
      </c>
      <c r="M18" s="60">
        <v>4027389</v>
      </c>
      <c r="N18" s="60">
        <v>4027389</v>
      </c>
      <c r="O18" s="60">
        <v>4027389</v>
      </c>
      <c r="P18" s="60">
        <v>4060975</v>
      </c>
      <c r="Q18" s="60">
        <v>4027389</v>
      </c>
      <c r="R18" s="60">
        <v>4027389</v>
      </c>
      <c r="S18" s="60">
        <v>4095737</v>
      </c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3106770072</v>
      </c>
      <c r="D19" s="155"/>
      <c r="E19" s="59">
        <v>40950000</v>
      </c>
      <c r="F19" s="60">
        <v>40950000</v>
      </c>
      <c r="G19" s="60"/>
      <c r="H19" s="60">
        <v>1557381</v>
      </c>
      <c r="I19" s="60">
        <v>4011705</v>
      </c>
      <c r="J19" s="60">
        <v>4011705</v>
      </c>
      <c r="K19" s="60">
        <v>628549</v>
      </c>
      <c r="L19" s="60">
        <v>628549</v>
      </c>
      <c r="M19" s="60">
        <v>3510730</v>
      </c>
      <c r="N19" s="60">
        <v>3510730</v>
      </c>
      <c r="O19" s="60">
        <v>7071803</v>
      </c>
      <c r="P19" s="60">
        <v>3089602</v>
      </c>
      <c r="Q19" s="60">
        <v>7071803</v>
      </c>
      <c r="R19" s="60">
        <v>7071803</v>
      </c>
      <c r="S19" s="60">
        <v>765503</v>
      </c>
      <c r="T19" s="60"/>
      <c r="U19" s="60">
        <v>2268808</v>
      </c>
      <c r="V19" s="60">
        <v>2268808</v>
      </c>
      <c r="W19" s="60">
        <v>2268808</v>
      </c>
      <c r="X19" s="60">
        <v>40950000</v>
      </c>
      <c r="Y19" s="60">
        <v>-38681192</v>
      </c>
      <c r="Z19" s="140">
        <v>-94.46</v>
      </c>
      <c r="AA19" s="62">
        <v>40950000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3110799688</v>
      </c>
      <c r="D24" s="168">
        <f>SUM(D15:D23)</f>
        <v>0</v>
      </c>
      <c r="E24" s="76">
        <f t="shared" si="1"/>
        <v>40950000</v>
      </c>
      <c r="F24" s="77">
        <f t="shared" si="1"/>
        <v>40950000</v>
      </c>
      <c r="G24" s="77">
        <f t="shared" si="1"/>
        <v>0</v>
      </c>
      <c r="H24" s="77">
        <f t="shared" si="1"/>
        <v>1557381</v>
      </c>
      <c r="I24" s="77">
        <f t="shared" si="1"/>
        <v>4011705</v>
      </c>
      <c r="J24" s="77">
        <f t="shared" si="1"/>
        <v>4011705</v>
      </c>
      <c r="K24" s="77">
        <f t="shared" si="1"/>
        <v>4735672</v>
      </c>
      <c r="L24" s="77">
        <f t="shared" si="1"/>
        <v>4735672</v>
      </c>
      <c r="M24" s="77">
        <f t="shared" si="1"/>
        <v>7538119</v>
      </c>
      <c r="N24" s="77">
        <f t="shared" si="1"/>
        <v>7538119</v>
      </c>
      <c r="O24" s="77">
        <f t="shared" si="1"/>
        <v>11099192</v>
      </c>
      <c r="P24" s="77">
        <f t="shared" si="1"/>
        <v>7150577</v>
      </c>
      <c r="Q24" s="77">
        <f t="shared" si="1"/>
        <v>11099192</v>
      </c>
      <c r="R24" s="77">
        <f t="shared" si="1"/>
        <v>11099192</v>
      </c>
      <c r="S24" s="77">
        <f t="shared" si="1"/>
        <v>4861240</v>
      </c>
      <c r="T24" s="77">
        <f t="shared" si="1"/>
        <v>0</v>
      </c>
      <c r="U24" s="77">
        <f t="shared" si="1"/>
        <v>2268808</v>
      </c>
      <c r="V24" s="77">
        <f t="shared" si="1"/>
        <v>2268808</v>
      </c>
      <c r="W24" s="77">
        <f t="shared" si="1"/>
        <v>2268808</v>
      </c>
      <c r="X24" s="77">
        <f t="shared" si="1"/>
        <v>40950000</v>
      </c>
      <c r="Y24" s="77">
        <f t="shared" si="1"/>
        <v>-38681192</v>
      </c>
      <c r="Z24" s="212">
        <f>+IF(X24&lt;&gt;0,+(Y24/X24)*100,0)</f>
        <v>-94.45956532356531</v>
      </c>
      <c r="AA24" s="79">
        <f>SUM(AA15:AA23)</f>
        <v>40950000</v>
      </c>
    </row>
    <row r="25" spans="1:27" ht="13.5">
      <c r="A25" s="250" t="s">
        <v>159</v>
      </c>
      <c r="B25" s="251"/>
      <c r="C25" s="168">
        <f aca="true" t="shared" si="2" ref="C25:Y25">+C12+C24</f>
        <v>3172957279</v>
      </c>
      <c r="D25" s="168">
        <f>+D12+D24</f>
        <v>0</v>
      </c>
      <c r="E25" s="72">
        <f t="shared" si="2"/>
        <v>65979000</v>
      </c>
      <c r="F25" s="73">
        <f t="shared" si="2"/>
        <v>65979000</v>
      </c>
      <c r="G25" s="73">
        <f t="shared" si="2"/>
        <v>19470461</v>
      </c>
      <c r="H25" s="73">
        <f t="shared" si="2"/>
        <v>65701338</v>
      </c>
      <c r="I25" s="73">
        <f t="shared" si="2"/>
        <v>67585436</v>
      </c>
      <c r="J25" s="73">
        <f t="shared" si="2"/>
        <v>67585436</v>
      </c>
      <c r="K25" s="73">
        <f t="shared" si="2"/>
        <v>27884898</v>
      </c>
      <c r="L25" s="73">
        <f t="shared" si="2"/>
        <v>27884898</v>
      </c>
      <c r="M25" s="73">
        <f t="shared" si="2"/>
        <v>39598959</v>
      </c>
      <c r="N25" s="73">
        <f t="shared" si="2"/>
        <v>39598959</v>
      </c>
      <c r="O25" s="73">
        <f t="shared" si="2"/>
        <v>31568150</v>
      </c>
      <c r="P25" s="73">
        <f t="shared" si="2"/>
        <v>17332702</v>
      </c>
      <c r="Q25" s="73">
        <f t="shared" si="2"/>
        <v>31568150</v>
      </c>
      <c r="R25" s="73">
        <f t="shared" si="2"/>
        <v>31568150</v>
      </c>
      <c r="S25" s="73">
        <f t="shared" si="2"/>
        <v>28069558</v>
      </c>
      <c r="T25" s="73">
        <f t="shared" si="2"/>
        <v>0</v>
      </c>
      <c r="U25" s="73">
        <f t="shared" si="2"/>
        <v>10366400</v>
      </c>
      <c r="V25" s="73">
        <f t="shared" si="2"/>
        <v>10366400</v>
      </c>
      <c r="W25" s="73">
        <f t="shared" si="2"/>
        <v>10366400</v>
      </c>
      <c r="X25" s="73">
        <f t="shared" si="2"/>
        <v>65979000</v>
      </c>
      <c r="Y25" s="73">
        <f t="shared" si="2"/>
        <v>-55612600</v>
      </c>
      <c r="Z25" s="170">
        <f>+IF(X25&lt;&gt;0,+(Y25/X25)*100,0)</f>
        <v>-84.2883341669319</v>
      </c>
      <c r="AA25" s="74">
        <f>+AA12+AA24</f>
        <v>65979000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>
        <v>3981461</v>
      </c>
      <c r="H31" s="60"/>
      <c r="I31" s="60">
        <v>6807047</v>
      </c>
      <c r="J31" s="60">
        <v>6807047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34271946</v>
      </c>
      <c r="D32" s="155"/>
      <c r="E32" s="59">
        <v>10000000</v>
      </c>
      <c r="F32" s="60">
        <v>10000000</v>
      </c>
      <c r="G32" s="60">
        <v>15489000</v>
      </c>
      <c r="H32" s="60">
        <v>5833868</v>
      </c>
      <c r="I32" s="60">
        <v>750000</v>
      </c>
      <c r="J32" s="60">
        <v>750000</v>
      </c>
      <c r="K32" s="60">
        <v>23880332</v>
      </c>
      <c r="L32" s="60">
        <v>23880332</v>
      </c>
      <c r="M32" s="60">
        <v>29243685</v>
      </c>
      <c r="N32" s="60">
        <v>29243685</v>
      </c>
      <c r="O32" s="60">
        <v>30959297</v>
      </c>
      <c r="P32" s="60">
        <v>16725005</v>
      </c>
      <c r="Q32" s="60">
        <v>30959297</v>
      </c>
      <c r="R32" s="60">
        <v>30959297</v>
      </c>
      <c r="S32" s="60">
        <v>28036759</v>
      </c>
      <c r="T32" s="60"/>
      <c r="U32" s="60">
        <v>10333601</v>
      </c>
      <c r="V32" s="60">
        <v>10333601</v>
      </c>
      <c r="W32" s="60">
        <v>10333601</v>
      </c>
      <c r="X32" s="60">
        <v>10000000</v>
      </c>
      <c r="Y32" s="60">
        <v>333601</v>
      </c>
      <c r="Z32" s="140">
        <v>3.34</v>
      </c>
      <c r="AA32" s="62">
        <v>10000000</v>
      </c>
    </row>
    <row r="33" spans="1:27" ht="13.5">
      <c r="A33" s="249" t="s">
        <v>165</v>
      </c>
      <c r="B33" s="182"/>
      <c r="C33" s="155">
        <v>5131657</v>
      </c>
      <c r="D33" s="155"/>
      <c r="E33" s="59"/>
      <c r="F33" s="60"/>
      <c r="G33" s="60"/>
      <c r="H33" s="60"/>
      <c r="I33" s="60"/>
      <c r="J33" s="60"/>
      <c r="K33" s="60">
        <v>4004566</v>
      </c>
      <c r="L33" s="60">
        <v>4004566</v>
      </c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39403603</v>
      </c>
      <c r="D34" s="168">
        <f>SUM(D29:D33)</f>
        <v>0</v>
      </c>
      <c r="E34" s="72">
        <f t="shared" si="3"/>
        <v>10000000</v>
      </c>
      <c r="F34" s="73">
        <f t="shared" si="3"/>
        <v>10000000</v>
      </c>
      <c r="G34" s="73">
        <f t="shared" si="3"/>
        <v>19470461</v>
      </c>
      <c r="H34" s="73">
        <f t="shared" si="3"/>
        <v>5833868</v>
      </c>
      <c r="I34" s="73">
        <f t="shared" si="3"/>
        <v>7557047</v>
      </c>
      <c r="J34" s="73">
        <f t="shared" si="3"/>
        <v>7557047</v>
      </c>
      <c r="K34" s="73">
        <f t="shared" si="3"/>
        <v>27884898</v>
      </c>
      <c r="L34" s="73">
        <f t="shared" si="3"/>
        <v>27884898</v>
      </c>
      <c r="M34" s="73">
        <f t="shared" si="3"/>
        <v>29243685</v>
      </c>
      <c r="N34" s="73">
        <f t="shared" si="3"/>
        <v>29243685</v>
      </c>
      <c r="O34" s="73">
        <f t="shared" si="3"/>
        <v>30959297</v>
      </c>
      <c r="P34" s="73">
        <f t="shared" si="3"/>
        <v>16725005</v>
      </c>
      <c r="Q34" s="73">
        <f t="shared" si="3"/>
        <v>30959297</v>
      </c>
      <c r="R34" s="73">
        <f t="shared" si="3"/>
        <v>30959297</v>
      </c>
      <c r="S34" s="73">
        <f t="shared" si="3"/>
        <v>28036759</v>
      </c>
      <c r="T34" s="73">
        <f t="shared" si="3"/>
        <v>0</v>
      </c>
      <c r="U34" s="73">
        <f t="shared" si="3"/>
        <v>10333601</v>
      </c>
      <c r="V34" s="73">
        <f t="shared" si="3"/>
        <v>10333601</v>
      </c>
      <c r="W34" s="73">
        <f t="shared" si="3"/>
        <v>10333601</v>
      </c>
      <c r="X34" s="73">
        <f t="shared" si="3"/>
        <v>10000000</v>
      </c>
      <c r="Y34" s="73">
        <f t="shared" si="3"/>
        <v>333601</v>
      </c>
      <c r="Z34" s="170">
        <f>+IF(X34&lt;&gt;0,+(Y34/X34)*100,0)</f>
        <v>3.3360099999999995</v>
      </c>
      <c r="AA34" s="74">
        <f>SUM(AA29:AA33)</f>
        <v>10000000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0</v>
      </c>
      <c r="Y39" s="77">
        <f t="shared" si="4"/>
        <v>0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39403603</v>
      </c>
      <c r="D40" s="168">
        <f>+D34+D39</f>
        <v>0</v>
      </c>
      <c r="E40" s="72">
        <f t="shared" si="5"/>
        <v>10000000</v>
      </c>
      <c r="F40" s="73">
        <f t="shared" si="5"/>
        <v>10000000</v>
      </c>
      <c r="G40" s="73">
        <f t="shared" si="5"/>
        <v>19470461</v>
      </c>
      <c r="H40" s="73">
        <f t="shared" si="5"/>
        <v>5833868</v>
      </c>
      <c r="I40" s="73">
        <f t="shared" si="5"/>
        <v>7557047</v>
      </c>
      <c r="J40" s="73">
        <f t="shared" si="5"/>
        <v>7557047</v>
      </c>
      <c r="K40" s="73">
        <f t="shared" si="5"/>
        <v>27884898</v>
      </c>
      <c r="L40" s="73">
        <f t="shared" si="5"/>
        <v>27884898</v>
      </c>
      <c r="M40" s="73">
        <f t="shared" si="5"/>
        <v>29243685</v>
      </c>
      <c r="N40" s="73">
        <f t="shared" si="5"/>
        <v>29243685</v>
      </c>
      <c r="O40" s="73">
        <f t="shared" si="5"/>
        <v>30959297</v>
      </c>
      <c r="P40" s="73">
        <f t="shared" si="5"/>
        <v>16725005</v>
      </c>
      <c r="Q40" s="73">
        <f t="shared" si="5"/>
        <v>30959297</v>
      </c>
      <c r="R40" s="73">
        <f t="shared" si="5"/>
        <v>30959297</v>
      </c>
      <c r="S40" s="73">
        <f t="shared" si="5"/>
        <v>28036759</v>
      </c>
      <c r="T40" s="73">
        <f t="shared" si="5"/>
        <v>0</v>
      </c>
      <c r="U40" s="73">
        <f t="shared" si="5"/>
        <v>10333601</v>
      </c>
      <c r="V40" s="73">
        <f t="shared" si="5"/>
        <v>10333601</v>
      </c>
      <c r="W40" s="73">
        <f t="shared" si="5"/>
        <v>10333601</v>
      </c>
      <c r="X40" s="73">
        <f t="shared" si="5"/>
        <v>10000000</v>
      </c>
      <c r="Y40" s="73">
        <f t="shared" si="5"/>
        <v>333601</v>
      </c>
      <c r="Z40" s="170">
        <f>+IF(X40&lt;&gt;0,+(Y40/X40)*100,0)</f>
        <v>3.3360099999999995</v>
      </c>
      <c r="AA40" s="74">
        <f>+AA34+AA39</f>
        <v>10000000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3133553676</v>
      </c>
      <c r="D42" s="257">
        <f>+D25-D40</f>
        <v>0</v>
      </c>
      <c r="E42" s="258">
        <f t="shared" si="6"/>
        <v>55979000</v>
      </c>
      <c r="F42" s="259">
        <f t="shared" si="6"/>
        <v>55979000</v>
      </c>
      <c r="G42" s="259">
        <f t="shared" si="6"/>
        <v>0</v>
      </c>
      <c r="H42" s="259">
        <f t="shared" si="6"/>
        <v>59867470</v>
      </c>
      <c r="I42" s="259">
        <f t="shared" si="6"/>
        <v>60028389</v>
      </c>
      <c r="J42" s="259">
        <f t="shared" si="6"/>
        <v>60028389</v>
      </c>
      <c r="K42" s="259">
        <f t="shared" si="6"/>
        <v>0</v>
      </c>
      <c r="L42" s="259">
        <f t="shared" si="6"/>
        <v>0</v>
      </c>
      <c r="M42" s="259">
        <f t="shared" si="6"/>
        <v>10355274</v>
      </c>
      <c r="N42" s="259">
        <f t="shared" si="6"/>
        <v>10355274</v>
      </c>
      <c r="O42" s="259">
        <f t="shared" si="6"/>
        <v>608853</v>
      </c>
      <c r="P42" s="259">
        <f t="shared" si="6"/>
        <v>607697</v>
      </c>
      <c r="Q42" s="259">
        <f t="shared" si="6"/>
        <v>608853</v>
      </c>
      <c r="R42" s="259">
        <f t="shared" si="6"/>
        <v>608853</v>
      </c>
      <c r="S42" s="259">
        <f t="shared" si="6"/>
        <v>32799</v>
      </c>
      <c r="T42" s="259">
        <f t="shared" si="6"/>
        <v>0</v>
      </c>
      <c r="U42" s="259">
        <f t="shared" si="6"/>
        <v>32799</v>
      </c>
      <c r="V42" s="259">
        <f t="shared" si="6"/>
        <v>32799</v>
      </c>
      <c r="W42" s="259">
        <f t="shared" si="6"/>
        <v>32799</v>
      </c>
      <c r="X42" s="259">
        <f t="shared" si="6"/>
        <v>55979000</v>
      </c>
      <c r="Y42" s="259">
        <f t="shared" si="6"/>
        <v>-55946201</v>
      </c>
      <c r="Z42" s="260">
        <f>+IF(X42&lt;&gt;0,+(Y42/X42)*100,0)</f>
        <v>-99.94140838528735</v>
      </c>
      <c r="AA42" s="261">
        <f>+AA25-AA40</f>
        <v>55979000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194654979</v>
      </c>
      <c r="D45" s="155"/>
      <c r="E45" s="59">
        <v>40950000</v>
      </c>
      <c r="F45" s="60">
        <v>40950000</v>
      </c>
      <c r="G45" s="60"/>
      <c r="H45" s="60">
        <v>59867470</v>
      </c>
      <c r="I45" s="60">
        <v>60028389</v>
      </c>
      <c r="J45" s="60">
        <v>60028389</v>
      </c>
      <c r="K45" s="60"/>
      <c r="L45" s="60"/>
      <c r="M45" s="60">
        <v>10355274</v>
      </c>
      <c r="N45" s="60">
        <v>10355274</v>
      </c>
      <c r="O45" s="60">
        <v>608853</v>
      </c>
      <c r="P45" s="60">
        <v>607697</v>
      </c>
      <c r="Q45" s="60">
        <v>608853</v>
      </c>
      <c r="R45" s="60">
        <v>608853</v>
      </c>
      <c r="S45" s="60">
        <v>32799</v>
      </c>
      <c r="T45" s="60"/>
      <c r="U45" s="60">
        <v>32799</v>
      </c>
      <c r="V45" s="60">
        <v>32799</v>
      </c>
      <c r="W45" s="60">
        <v>32799</v>
      </c>
      <c r="X45" s="60">
        <v>40950000</v>
      </c>
      <c r="Y45" s="60">
        <v>-40917201</v>
      </c>
      <c r="Z45" s="139">
        <v>-99.92</v>
      </c>
      <c r="AA45" s="62">
        <v>40950000</v>
      </c>
    </row>
    <row r="46" spans="1:27" ht="13.5">
      <c r="A46" s="249" t="s">
        <v>171</v>
      </c>
      <c r="B46" s="182"/>
      <c r="C46" s="155">
        <v>2938898697</v>
      </c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3133553676</v>
      </c>
      <c r="D48" s="217">
        <f>SUM(D45:D47)</f>
        <v>0</v>
      </c>
      <c r="E48" s="264">
        <f t="shared" si="7"/>
        <v>40950000</v>
      </c>
      <c r="F48" s="219">
        <f t="shared" si="7"/>
        <v>40950000</v>
      </c>
      <c r="G48" s="219">
        <f t="shared" si="7"/>
        <v>0</v>
      </c>
      <c r="H48" s="219">
        <f t="shared" si="7"/>
        <v>59867470</v>
      </c>
      <c r="I48" s="219">
        <f t="shared" si="7"/>
        <v>60028389</v>
      </c>
      <c r="J48" s="219">
        <f t="shared" si="7"/>
        <v>60028389</v>
      </c>
      <c r="K48" s="219">
        <f t="shared" si="7"/>
        <v>0</v>
      </c>
      <c r="L48" s="219">
        <f t="shared" si="7"/>
        <v>0</v>
      </c>
      <c r="M48" s="219">
        <f t="shared" si="7"/>
        <v>10355274</v>
      </c>
      <c r="N48" s="219">
        <f t="shared" si="7"/>
        <v>10355274</v>
      </c>
      <c r="O48" s="219">
        <f t="shared" si="7"/>
        <v>608853</v>
      </c>
      <c r="P48" s="219">
        <f t="shared" si="7"/>
        <v>607697</v>
      </c>
      <c r="Q48" s="219">
        <f t="shared" si="7"/>
        <v>608853</v>
      </c>
      <c r="R48" s="219">
        <f t="shared" si="7"/>
        <v>608853</v>
      </c>
      <c r="S48" s="219">
        <f t="shared" si="7"/>
        <v>32799</v>
      </c>
      <c r="T48" s="219">
        <f t="shared" si="7"/>
        <v>0</v>
      </c>
      <c r="U48" s="219">
        <f t="shared" si="7"/>
        <v>32799</v>
      </c>
      <c r="V48" s="219">
        <f t="shared" si="7"/>
        <v>32799</v>
      </c>
      <c r="W48" s="219">
        <f t="shared" si="7"/>
        <v>32799</v>
      </c>
      <c r="X48" s="219">
        <f t="shared" si="7"/>
        <v>40950000</v>
      </c>
      <c r="Y48" s="219">
        <f t="shared" si="7"/>
        <v>-40917201</v>
      </c>
      <c r="Z48" s="265">
        <f>+IF(X48&lt;&gt;0,+(Y48/X48)*100,0)</f>
        <v>-99.91990476190476</v>
      </c>
      <c r="AA48" s="232">
        <f>SUM(AA45:AA47)</f>
        <v>40950000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18425363</v>
      </c>
      <c r="D6" s="155"/>
      <c r="E6" s="59">
        <v>33056259</v>
      </c>
      <c r="F6" s="60">
        <v>33056259</v>
      </c>
      <c r="G6" s="60">
        <v>16958617</v>
      </c>
      <c r="H6" s="60">
        <v>2101496</v>
      </c>
      <c r="I6" s="60">
        <v>3613144</v>
      </c>
      <c r="J6" s="60">
        <v>22673257</v>
      </c>
      <c r="K6" s="60">
        <v>16879522</v>
      </c>
      <c r="L6" s="60">
        <v>1852359</v>
      </c>
      <c r="M6" s="60">
        <v>-10068899</v>
      </c>
      <c r="N6" s="60">
        <v>8662982</v>
      </c>
      <c r="O6" s="60">
        <v>821894</v>
      </c>
      <c r="P6" s="60">
        <v>1413192</v>
      </c>
      <c r="Q6" s="60">
        <v>2360901</v>
      </c>
      <c r="R6" s="60">
        <v>4595987</v>
      </c>
      <c r="S6" s="60">
        <v>-688585</v>
      </c>
      <c r="T6" s="60">
        <v>5347808</v>
      </c>
      <c r="U6" s="60">
        <v>1382905</v>
      </c>
      <c r="V6" s="60">
        <v>6042128</v>
      </c>
      <c r="W6" s="60">
        <v>41974354</v>
      </c>
      <c r="X6" s="60">
        <v>33056259</v>
      </c>
      <c r="Y6" s="60">
        <v>8918095</v>
      </c>
      <c r="Z6" s="140">
        <v>26.98</v>
      </c>
      <c r="AA6" s="62">
        <v>33056259</v>
      </c>
    </row>
    <row r="7" spans="1:27" ht="13.5">
      <c r="A7" s="249" t="s">
        <v>178</v>
      </c>
      <c r="B7" s="182"/>
      <c r="C7" s="155">
        <v>102076768</v>
      </c>
      <c r="D7" s="155"/>
      <c r="E7" s="59">
        <v>96631000</v>
      </c>
      <c r="F7" s="60">
        <v>96631000</v>
      </c>
      <c r="G7" s="60"/>
      <c r="H7" s="60">
        <v>40338000</v>
      </c>
      <c r="I7" s="60">
        <v>282000</v>
      </c>
      <c r="J7" s="60">
        <v>40620000</v>
      </c>
      <c r="K7" s="60">
        <v>2062426</v>
      </c>
      <c r="L7" s="60">
        <v>22683000</v>
      </c>
      <c r="M7" s="60"/>
      <c r="N7" s="60">
        <v>24745426</v>
      </c>
      <c r="O7" s="60"/>
      <c r="P7" s="60"/>
      <c r="Q7" s="60">
        <v>23683000</v>
      </c>
      <c r="R7" s="60">
        <v>23683000</v>
      </c>
      <c r="S7" s="60"/>
      <c r="T7" s="60"/>
      <c r="U7" s="60"/>
      <c r="V7" s="60"/>
      <c r="W7" s="60">
        <v>89048426</v>
      </c>
      <c r="X7" s="60">
        <v>96631000</v>
      </c>
      <c r="Y7" s="60">
        <v>-7582574</v>
      </c>
      <c r="Z7" s="140">
        <v>-7.85</v>
      </c>
      <c r="AA7" s="62">
        <v>96631000</v>
      </c>
    </row>
    <row r="8" spans="1:27" ht="13.5">
      <c r="A8" s="249" t="s">
        <v>179</v>
      </c>
      <c r="B8" s="182"/>
      <c r="C8" s="155"/>
      <c r="D8" s="155"/>
      <c r="E8" s="59">
        <v>34904000</v>
      </c>
      <c r="F8" s="60">
        <v>34904000</v>
      </c>
      <c r="G8" s="60">
        <v>15489000</v>
      </c>
      <c r="H8" s="60">
        <v>1500000</v>
      </c>
      <c r="I8" s="60">
        <v>750000</v>
      </c>
      <c r="J8" s="60">
        <v>17739000</v>
      </c>
      <c r="K8" s="60"/>
      <c r="L8" s="60">
        <v>750000</v>
      </c>
      <c r="M8" s="60">
        <v>7744000</v>
      </c>
      <c r="N8" s="60">
        <v>8494000</v>
      </c>
      <c r="O8" s="60"/>
      <c r="P8" s="60"/>
      <c r="Q8" s="60">
        <v>7671000</v>
      </c>
      <c r="R8" s="60">
        <v>7671000</v>
      </c>
      <c r="S8" s="60">
        <v>1000000</v>
      </c>
      <c r="T8" s="60"/>
      <c r="U8" s="60"/>
      <c r="V8" s="60">
        <v>1000000</v>
      </c>
      <c r="W8" s="60">
        <v>34904000</v>
      </c>
      <c r="X8" s="60">
        <v>34904000</v>
      </c>
      <c r="Y8" s="60"/>
      <c r="Z8" s="140"/>
      <c r="AA8" s="62">
        <v>34904000</v>
      </c>
    </row>
    <row r="9" spans="1:27" ht="13.5">
      <c r="A9" s="249" t="s">
        <v>180</v>
      </c>
      <c r="B9" s="182"/>
      <c r="C9" s="155">
        <v>716618</v>
      </c>
      <c r="D9" s="155"/>
      <c r="E9" s="59">
        <v>888500</v>
      </c>
      <c r="F9" s="60">
        <v>888500</v>
      </c>
      <c r="G9" s="60">
        <v>8358</v>
      </c>
      <c r="H9" s="60">
        <v>37274</v>
      </c>
      <c r="I9" s="60">
        <v>30766</v>
      </c>
      <c r="J9" s="60">
        <v>76398</v>
      </c>
      <c r="K9" s="60">
        <v>87871</v>
      </c>
      <c r="L9" s="60">
        <v>132099</v>
      </c>
      <c r="M9" s="60">
        <v>12682</v>
      </c>
      <c r="N9" s="60">
        <v>232652</v>
      </c>
      <c r="O9" s="60">
        <v>52426</v>
      </c>
      <c r="P9" s="60">
        <v>16494</v>
      </c>
      <c r="Q9" s="60">
        <v>-20642</v>
      </c>
      <c r="R9" s="60">
        <v>48278</v>
      </c>
      <c r="S9" s="60">
        <v>104961</v>
      </c>
      <c r="T9" s="60">
        <v>211674</v>
      </c>
      <c r="U9" s="60">
        <v>116990</v>
      </c>
      <c r="V9" s="60">
        <v>433625</v>
      </c>
      <c r="W9" s="60">
        <v>790953</v>
      </c>
      <c r="X9" s="60">
        <v>888500</v>
      </c>
      <c r="Y9" s="60">
        <v>-97547</v>
      </c>
      <c r="Z9" s="140">
        <v>-10.98</v>
      </c>
      <c r="AA9" s="62">
        <v>888500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-95283953</v>
      </c>
      <c r="D12" s="155"/>
      <c r="E12" s="59">
        <v>-124529759</v>
      </c>
      <c r="F12" s="60">
        <v>-124529759</v>
      </c>
      <c r="G12" s="60">
        <v>-7513365</v>
      </c>
      <c r="H12" s="60">
        <v>-8673093</v>
      </c>
      <c r="I12" s="60">
        <v>-11111179</v>
      </c>
      <c r="J12" s="60">
        <v>-27297637</v>
      </c>
      <c r="K12" s="60">
        <v>-10796716</v>
      </c>
      <c r="L12" s="60">
        <v>-8524458</v>
      </c>
      <c r="M12" s="60">
        <v>-9117114</v>
      </c>
      <c r="N12" s="60">
        <v>-28438288</v>
      </c>
      <c r="O12" s="60">
        <v>-9480330</v>
      </c>
      <c r="P12" s="60">
        <v>-9084568</v>
      </c>
      <c r="Q12" s="60">
        <v>-9303700</v>
      </c>
      <c r="R12" s="60">
        <v>-27868598</v>
      </c>
      <c r="S12" s="60">
        <v>-8991632</v>
      </c>
      <c r="T12" s="60">
        <v>-19830677</v>
      </c>
      <c r="U12" s="60">
        <v>-10404007</v>
      </c>
      <c r="V12" s="60">
        <v>-39226316</v>
      </c>
      <c r="W12" s="60">
        <v>-122830839</v>
      </c>
      <c r="X12" s="60">
        <v>-124529759</v>
      </c>
      <c r="Y12" s="60">
        <v>1698920</v>
      </c>
      <c r="Z12" s="140">
        <v>-1.36</v>
      </c>
      <c r="AA12" s="62">
        <v>-124529759</v>
      </c>
    </row>
    <row r="13" spans="1:27" ht="13.5">
      <c r="A13" s="249" t="s">
        <v>40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25934796</v>
      </c>
      <c r="D15" s="168">
        <f>SUM(D6:D14)</f>
        <v>0</v>
      </c>
      <c r="E15" s="72">
        <f t="shared" si="0"/>
        <v>40950000</v>
      </c>
      <c r="F15" s="73">
        <f t="shared" si="0"/>
        <v>40950000</v>
      </c>
      <c r="G15" s="73">
        <f t="shared" si="0"/>
        <v>24942610</v>
      </c>
      <c r="H15" s="73">
        <f t="shared" si="0"/>
        <v>35303677</v>
      </c>
      <c r="I15" s="73">
        <f t="shared" si="0"/>
        <v>-6435269</v>
      </c>
      <c r="J15" s="73">
        <f t="shared" si="0"/>
        <v>53811018</v>
      </c>
      <c r="K15" s="73">
        <f t="shared" si="0"/>
        <v>8233103</v>
      </c>
      <c r="L15" s="73">
        <f t="shared" si="0"/>
        <v>16893000</v>
      </c>
      <c r="M15" s="73">
        <f t="shared" si="0"/>
        <v>-11429331</v>
      </c>
      <c r="N15" s="73">
        <f t="shared" si="0"/>
        <v>13696772</v>
      </c>
      <c r="O15" s="73">
        <f t="shared" si="0"/>
        <v>-8606010</v>
      </c>
      <c r="P15" s="73">
        <f t="shared" si="0"/>
        <v>-7654882</v>
      </c>
      <c r="Q15" s="73">
        <f t="shared" si="0"/>
        <v>24390559</v>
      </c>
      <c r="R15" s="73">
        <f t="shared" si="0"/>
        <v>8129667</v>
      </c>
      <c r="S15" s="73">
        <f t="shared" si="0"/>
        <v>-8575256</v>
      </c>
      <c r="T15" s="73">
        <f t="shared" si="0"/>
        <v>-14271195</v>
      </c>
      <c r="U15" s="73">
        <f t="shared" si="0"/>
        <v>-8904112</v>
      </c>
      <c r="V15" s="73">
        <f t="shared" si="0"/>
        <v>-31750563</v>
      </c>
      <c r="W15" s="73">
        <f t="shared" si="0"/>
        <v>43886894</v>
      </c>
      <c r="X15" s="73">
        <f t="shared" si="0"/>
        <v>40950000</v>
      </c>
      <c r="Y15" s="73">
        <f t="shared" si="0"/>
        <v>2936894</v>
      </c>
      <c r="Z15" s="170">
        <f>+IF(X15&lt;&gt;0,+(Y15/X15)*100,0)</f>
        <v>7.171902319902319</v>
      </c>
      <c r="AA15" s="74">
        <f>SUM(AA6:AA14)</f>
        <v>40950000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-25383074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136554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-40950000</v>
      </c>
      <c r="F24" s="60">
        <v>-40950000</v>
      </c>
      <c r="G24" s="60"/>
      <c r="H24" s="60">
        <v>-1557379</v>
      </c>
      <c r="I24" s="60">
        <v>-2454323</v>
      </c>
      <c r="J24" s="60">
        <v>-4011702</v>
      </c>
      <c r="K24" s="60">
        <v>-628550</v>
      </c>
      <c r="L24" s="60">
        <v>-834086</v>
      </c>
      <c r="M24" s="60">
        <v>-3510730</v>
      </c>
      <c r="N24" s="60">
        <v>-4973366</v>
      </c>
      <c r="O24" s="60">
        <v>-7071803</v>
      </c>
      <c r="P24" s="60">
        <v>-3089602</v>
      </c>
      <c r="Q24" s="60">
        <v>-2580163</v>
      </c>
      <c r="R24" s="60">
        <v>-12741568</v>
      </c>
      <c r="S24" s="60">
        <v>-765504</v>
      </c>
      <c r="T24" s="60">
        <v>-4539387</v>
      </c>
      <c r="U24" s="60">
        <v>-2268808</v>
      </c>
      <c r="V24" s="60">
        <v>-7573699</v>
      </c>
      <c r="W24" s="60">
        <v>-29300335</v>
      </c>
      <c r="X24" s="60">
        <v>-40950000</v>
      </c>
      <c r="Y24" s="60">
        <v>11649665</v>
      </c>
      <c r="Z24" s="140">
        <v>-28.45</v>
      </c>
      <c r="AA24" s="62">
        <v>-40950000</v>
      </c>
    </row>
    <row r="25" spans="1:27" ht="13.5">
      <c r="A25" s="250" t="s">
        <v>191</v>
      </c>
      <c r="B25" s="251"/>
      <c r="C25" s="168">
        <f aca="true" t="shared" si="1" ref="C25:Y25">SUM(C19:C24)</f>
        <v>-25246520</v>
      </c>
      <c r="D25" s="168">
        <f>SUM(D19:D24)</f>
        <v>0</v>
      </c>
      <c r="E25" s="72">
        <f t="shared" si="1"/>
        <v>-40950000</v>
      </c>
      <c r="F25" s="73">
        <f t="shared" si="1"/>
        <v>-40950000</v>
      </c>
      <c r="G25" s="73">
        <f t="shared" si="1"/>
        <v>0</v>
      </c>
      <c r="H25" s="73">
        <f t="shared" si="1"/>
        <v>-1557379</v>
      </c>
      <c r="I25" s="73">
        <f t="shared" si="1"/>
        <v>-2454323</v>
      </c>
      <c r="J25" s="73">
        <f t="shared" si="1"/>
        <v>-4011702</v>
      </c>
      <c r="K25" s="73">
        <f t="shared" si="1"/>
        <v>-628550</v>
      </c>
      <c r="L25" s="73">
        <f t="shared" si="1"/>
        <v>-834086</v>
      </c>
      <c r="M25" s="73">
        <f t="shared" si="1"/>
        <v>-3510730</v>
      </c>
      <c r="N25" s="73">
        <f t="shared" si="1"/>
        <v>-4973366</v>
      </c>
      <c r="O25" s="73">
        <f t="shared" si="1"/>
        <v>-7071803</v>
      </c>
      <c r="P25" s="73">
        <f t="shared" si="1"/>
        <v>-3089602</v>
      </c>
      <c r="Q25" s="73">
        <f t="shared" si="1"/>
        <v>-2580163</v>
      </c>
      <c r="R25" s="73">
        <f t="shared" si="1"/>
        <v>-12741568</v>
      </c>
      <c r="S25" s="73">
        <f t="shared" si="1"/>
        <v>-765504</v>
      </c>
      <c r="T25" s="73">
        <f t="shared" si="1"/>
        <v>-4539387</v>
      </c>
      <c r="U25" s="73">
        <f t="shared" si="1"/>
        <v>-2268808</v>
      </c>
      <c r="V25" s="73">
        <f t="shared" si="1"/>
        <v>-7573699</v>
      </c>
      <c r="W25" s="73">
        <f t="shared" si="1"/>
        <v>-29300335</v>
      </c>
      <c r="X25" s="73">
        <f t="shared" si="1"/>
        <v>-40950000</v>
      </c>
      <c r="Y25" s="73">
        <f t="shared" si="1"/>
        <v>11649665</v>
      </c>
      <c r="Z25" s="170">
        <f>+IF(X25&lt;&gt;0,+(Y25/X25)*100,0)</f>
        <v>-28.448510378510377</v>
      </c>
      <c r="AA25" s="74">
        <f>SUM(AA19:AA24)</f>
        <v>-40950000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688276</v>
      </c>
      <c r="D36" s="153">
        <f>+D15+D25+D34</f>
        <v>0</v>
      </c>
      <c r="E36" s="99">
        <f t="shared" si="3"/>
        <v>0</v>
      </c>
      <c r="F36" s="100">
        <f t="shared" si="3"/>
        <v>0</v>
      </c>
      <c r="G36" s="100">
        <f t="shared" si="3"/>
        <v>24942610</v>
      </c>
      <c r="H36" s="100">
        <f t="shared" si="3"/>
        <v>33746298</v>
      </c>
      <c r="I36" s="100">
        <f t="shared" si="3"/>
        <v>-8889592</v>
      </c>
      <c r="J36" s="100">
        <f t="shared" si="3"/>
        <v>49799316</v>
      </c>
      <c r="K36" s="100">
        <f t="shared" si="3"/>
        <v>7604553</v>
      </c>
      <c r="L36" s="100">
        <f t="shared" si="3"/>
        <v>16058914</v>
      </c>
      <c r="M36" s="100">
        <f t="shared" si="3"/>
        <v>-14940061</v>
      </c>
      <c r="N36" s="100">
        <f t="shared" si="3"/>
        <v>8723406</v>
      </c>
      <c r="O36" s="100">
        <f t="shared" si="3"/>
        <v>-15677813</v>
      </c>
      <c r="P36" s="100">
        <f t="shared" si="3"/>
        <v>-10744484</v>
      </c>
      <c r="Q36" s="100">
        <f t="shared" si="3"/>
        <v>21810396</v>
      </c>
      <c r="R36" s="100">
        <f t="shared" si="3"/>
        <v>-4611901</v>
      </c>
      <c r="S36" s="100">
        <f t="shared" si="3"/>
        <v>-9340760</v>
      </c>
      <c r="T36" s="100">
        <f t="shared" si="3"/>
        <v>-18810582</v>
      </c>
      <c r="U36" s="100">
        <f t="shared" si="3"/>
        <v>-11172920</v>
      </c>
      <c r="V36" s="100">
        <f t="shared" si="3"/>
        <v>-39324262</v>
      </c>
      <c r="W36" s="100">
        <f t="shared" si="3"/>
        <v>14586559</v>
      </c>
      <c r="X36" s="100">
        <f t="shared" si="3"/>
        <v>0</v>
      </c>
      <c r="Y36" s="100">
        <f t="shared" si="3"/>
        <v>14586559</v>
      </c>
      <c r="Z36" s="137">
        <f>+IF(X36&lt;&gt;0,+(Y36/X36)*100,0)</f>
        <v>0</v>
      </c>
      <c r="AA36" s="102">
        <f>+AA15+AA25+AA34</f>
        <v>0</v>
      </c>
    </row>
    <row r="37" spans="1:27" ht="13.5">
      <c r="A37" s="249" t="s">
        <v>199</v>
      </c>
      <c r="B37" s="182"/>
      <c r="C37" s="153">
        <v>2473228</v>
      </c>
      <c r="D37" s="153"/>
      <c r="E37" s="99">
        <v>16691000</v>
      </c>
      <c r="F37" s="100">
        <v>16691000</v>
      </c>
      <c r="G37" s="100">
        <v>3161503</v>
      </c>
      <c r="H37" s="100">
        <v>28104113</v>
      </c>
      <c r="I37" s="100">
        <v>61850411</v>
      </c>
      <c r="J37" s="100">
        <v>3161503</v>
      </c>
      <c r="K37" s="100">
        <v>52960819</v>
      </c>
      <c r="L37" s="100">
        <v>60565372</v>
      </c>
      <c r="M37" s="100">
        <v>76624286</v>
      </c>
      <c r="N37" s="100">
        <v>52960819</v>
      </c>
      <c r="O37" s="100">
        <v>61684225</v>
      </c>
      <c r="P37" s="100">
        <v>46006412</v>
      </c>
      <c r="Q37" s="100">
        <v>35261928</v>
      </c>
      <c r="R37" s="100">
        <v>61684225</v>
      </c>
      <c r="S37" s="100">
        <v>57072324</v>
      </c>
      <c r="T37" s="100">
        <v>47731564</v>
      </c>
      <c r="U37" s="100">
        <v>28920982</v>
      </c>
      <c r="V37" s="100">
        <v>57072324</v>
      </c>
      <c r="W37" s="100">
        <v>3161503</v>
      </c>
      <c r="X37" s="100">
        <v>16691000</v>
      </c>
      <c r="Y37" s="100">
        <v>-13529497</v>
      </c>
      <c r="Z37" s="137">
        <v>-81.06</v>
      </c>
      <c r="AA37" s="102">
        <v>16691000</v>
      </c>
    </row>
    <row r="38" spans="1:27" ht="13.5">
      <c r="A38" s="269" t="s">
        <v>200</v>
      </c>
      <c r="B38" s="256"/>
      <c r="C38" s="257">
        <v>3161504</v>
      </c>
      <c r="D38" s="257"/>
      <c r="E38" s="258">
        <v>16691000</v>
      </c>
      <c r="F38" s="259">
        <v>16691000</v>
      </c>
      <c r="G38" s="259">
        <v>28104113</v>
      </c>
      <c r="H38" s="259">
        <v>61850411</v>
      </c>
      <c r="I38" s="259">
        <v>52960819</v>
      </c>
      <c r="J38" s="259">
        <v>52960819</v>
      </c>
      <c r="K38" s="259">
        <v>60565372</v>
      </c>
      <c r="L38" s="259">
        <v>76624286</v>
      </c>
      <c r="M38" s="259">
        <v>61684225</v>
      </c>
      <c r="N38" s="259">
        <v>61684225</v>
      </c>
      <c r="O38" s="259">
        <v>46006412</v>
      </c>
      <c r="P38" s="259">
        <v>35261928</v>
      </c>
      <c r="Q38" s="259">
        <v>57072324</v>
      </c>
      <c r="R38" s="259">
        <v>46006412</v>
      </c>
      <c r="S38" s="259">
        <v>47731564</v>
      </c>
      <c r="T38" s="259">
        <v>28920982</v>
      </c>
      <c r="U38" s="259">
        <v>17748062</v>
      </c>
      <c r="V38" s="259">
        <v>17748062</v>
      </c>
      <c r="W38" s="259">
        <v>17748062</v>
      </c>
      <c r="X38" s="259">
        <v>16691000</v>
      </c>
      <c r="Y38" s="259">
        <v>1057062</v>
      </c>
      <c r="Z38" s="260">
        <v>6.33</v>
      </c>
      <c r="AA38" s="261">
        <v>16691000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35600881</v>
      </c>
      <c r="D5" s="200">
        <f t="shared" si="0"/>
        <v>0</v>
      </c>
      <c r="E5" s="106">
        <f t="shared" si="0"/>
        <v>40950000</v>
      </c>
      <c r="F5" s="106">
        <f t="shared" si="0"/>
        <v>40950000</v>
      </c>
      <c r="G5" s="106">
        <f t="shared" si="0"/>
        <v>0</v>
      </c>
      <c r="H5" s="106">
        <f t="shared" si="0"/>
        <v>1557379</v>
      </c>
      <c r="I5" s="106">
        <f t="shared" si="0"/>
        <v>2454323</v>
      </c>
      <c r="J5" s="106">
        <f t="shared" si="0"/>
        <v>4011702</v>
      </c>
      <c r="K5" s="106">
        <f t="shared" si="0"/>
        <v>628550</v>
      </c>
      <c r="L5" s="106">
        <f t="shared" si="0"/>
        <v>0</v>
      </c>
      <c r="M5" s="106">
        <f t="shared" si="0"/>
        <v>3510734</v>
      </c>
      <c r="N5" s="106">
        <f t="shared" si="0"/>
        <v>4139284</v>
      </c>
      <c r="O5" s="106">
        <f t="shared" si="0"/>
        <v>7071803</v>
      </c>
      <c r="P5" s="106">
        <f t="shared" si="0"/>
        <v>3089602</v>
      </c>
      <c r="Q5" s="106">
        <f t="shared" si="0"/>
        <v>0</v>
      </c>
      <c r="R5" s="106">
        <f t="shared" si="0"/>
        <v>10161405</v>
      </c>
      <c r="S5" s="106">
        <f t="shared" si="0"/>
        <v>4179648</v>
      </c>
      <c r="T5" s="106">
        <f t="shared" si="0"/>
        <v>4539386</v>
      </c>
      <c r="U5" s="106">
        <f t="shared" si="0"/>
        <v>2268808</v>
      </c>
      <c r="V5" s="106">
        <f t="shared" si="0"/>
        <v>10987842</v>
      </c>
      <c r="W5" s="106">
        <f t="shared" si="0"/>
        <v>29300233</v>
      </c>
      <c r="X5" s="106">
        <f t="shared" si="0"/>
        <v>40950000</v>
      </c>
      <c r="Y5" s="106">
        <f t="shared" si="0"/>
        <v>-11649767</v>
      </c>
      <c r="Z5" s="201">
        <f>+IF(X5&lt;&gt;0,+(Y5/X5)*100,0)</f>
        <v>-28.448759462759465</v>
      </c>
      <c r="AA5" s="199">
        <f>SUM(AA11:AA18)</f>
        <v>40950000</v>
      </c>
    </row>
    <row r="6" spans="1:27" ht="13.5">
      <c r="A6" s="291" t="s">
        <v>204</v>
      </c>
      <c r="B6" s="142"/>
      <c r="C6" s="62">
        <v>15816368</v>
      </c>
      <c r="D6" s="156"/>
      <c r="E6" s="60">
        <v>7000000</v>
      </c>
      <c r="F6" s="60">
        <v>7000000</v>
      </c>
      <c r="G6" s="60"/>
      <c r="H6" s="60"/>
      <c r="I6" s="60"/>
      <c r="J6" s="60"/>
      <c r="K6" s="60">
        <v>484109</v>
      </c>
      <c r="L6" s="60"/>
      <c r="M6" s="60">
        <v>125616</v>
      </c>
      <c r="N6" s="60">
        <v>609725</v>
      </c>
      <c r="O6" s="60"/>
      <c r="P6" s="60"/>
      <c r="Q6" s="60"/>
      <c r="R6" s="60"/>
      <c r="S6" s="60">
        <v>3414145</v>
      </c>
      <c r="T6" s="60"/>
      <c r="U6" s="60">
        <v>9960</v>
      </c>
      <c r="V6" s="60">
        <v>3424105</v>
      </c>
      <c r="W6" s="60">
        <v>4033830</v>
      </c>
      <c r="X6" s="60">
        <v>7000000</v>
      </c>
      <c r="Y6" s="60">
        <v>-2966170</v>
      </c>
      <c r="Z6" s="140">
        <v>-42.37</v>
      </c>
      <c r="AA6" s="155">
        <v>7000000</v>
      </c>
    </row>
    <row r="7" spans="1:27" ht="13.5">
      <c r="A7" s="291" t="s">
        <v>205</v>
      </c>
      <c r="B7" s="142"/>
      <c r="C7" s="62">
        <v>7503120</v>
      </c>
      <c r="D7" s="156"/>
      <c r="E7" s="60">
        <v>5200000</v>
      </c>
      <c r="F7" s="60">
        <v>5200000</v>
      </c>
      <c r="G7" s="60"/>
      <c r="H7" s="60">
        <v>196392</v>
      </c>
      <c r="I7" s="60">
        <v>912127</v>
      </c>
      <c r="J7" s="60">
        <v>1108519</v>
      </c>
      <c r="K7" s="60"/>
      <c r="L7" s="60"/>
      <c r="M7" s="60"/>
      <c r="N7" s="60"/>
      <c r="O7" s="60">
        <v>366962</v>
      </c>
      <c r="P7" s="60">
        <v>627244</v>
      </c>
      <c r="Q7" s="60"/>
      <c r="R7" s="60">
        <v>994206</v>
      </c>
      <c r="S7" s="60"/>
      <c r="T7" s="60"/>
      <c r="U7" s="60"/>
      <c r="V7" s="60"/>
      <c r="W7" s="60">
        <v>2102725</v>
      </c>
      <c r="X7" s="60">
        <v>5200000</v>
      </c>
      <c r="Y7" s="60">
        <v>-3097275</v>
      </c>
      <c r="Z7" s="140">
        <v>-59.56</v>
      </c>
      <c r="AA7" s="155">
        <v>5200000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>
        <v>851013</v>
      </c>
      <c r="U9" s="60"/>
      <c r="V9" s="60">
        <v>851013</v>
      </c>
      <c r="W9" s="60">
        <v>851013</v>
      </c>
      <c r="X9" s="60"/>
      <c r="Y9" s="60">
        <v>851013</v>
      </c>
      <c r="Z9" s="140"/>
      <c r="AA9" s="155"/>
    </row>
    <row r="10" spans="1:27" ht="13.5">
      <c r="A10" s="291" t="s">
        <v>208</v>
      </c>
      <c r="B10" s="142"/>
      <c r="C10" s="62">
        <v>882233</v>
      </c>
      <c r="D10" s="156"/>
      <c r="E10" s="60"/>
      <c r="F10" s="60"/>
      <c r="G10" s="60"/>
      <c r="H10" s="60"/>
      <c r="I10" s="60"/>
      <c r="J10" s="60"/>
      <c r="K10" s="60">
        <v>1994</v>
      </c>
      <c r="L10" s="60"/>
      <c r="M10" s="60">
        <v>1999414</v>
      </c>
      <c r="N10" s="60">
        <v>2001408</v>
      </c>
      <c r="O10" s="60"/>
      <c r="P10" s="60"/>
      <c r="Q10" s="60"/>
      <c r="R10" s="60"/>
      <c r="S10" s="60">
        <v>700525</v>
      </c>
      <c r="T10" s="60">
        <v>1782271</v>
      </c>
      <c r="U10" s="60">
        <v>940828</v>
      </c>
      <c r="V10" s="60">
        <v>3423624</v>
      </c>
      <c r="W10" s="60">
        <v>5425032</v>
      </c>
      <c r="X10" s="60"/>
      <c r="Y10" s="60">
        <v>5425032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24201721</v>
      </c>
      <c r="D11" s="294">
        <f t="shared" si="1"/>
        <v>0</v>
      </c>
      <c r="E11" s="295">
        <f t="shared" si="1"/>
        <v>12200000</v>
      </c>
      <c r="F11" s="295">
        <f t="shared" si="1"/>
        <v>12200000</v>
      </c>
      <c r="G11" s="295">
        <f t="shared" si="1"/>
        <v>0</v>
      </c>
      <c r="H11" s="295">
        <f t="shared" si="1"/>
        <v>196392</v>
      </c>
      <c r="I11" s="295">
        <f t="shared" si="1"/>
        <v>912127</v>
      </c>
      <c r="J11" s="295">
        <f t="shared" si="1"/>
        <v>1108519</v>
      </c>
      <c r="K11" s="295">
        <f t="shared" si="1"/>
        <v>486103</v>
      </c>
      <c r="L11" s="295">
        <f t="shared" si="1"/>
        <v>0</v>
      </c>
      <c r="M11" s="295">
        <f t="shared" si="1"/>
        <v>2125030</v>
      </c>
      <c r="N11" s="295">
        <f t="shared" si="1"/>
        <v>2611133</v>
      </c>
      <c r="O11" s="295">
        <f t="shared" si="1"/>
        <v>366962</v>
      </c>
      <c r="P11" s="295">
        <f t="shared" si="1"/>
        <v>627244</v>
      </c>
      <c r="Q11" s="295">
        <f t="shared" si="1"/>
        <v>0</v>
      </c>
      <c r="R11" s="295">
        <f t="shared" si="1"/>
        <v>994206</v>
      </c>
      <c r="S11" s="295">
        <f t="shared" si="1"/>
        <v>4114670</v>
      </c>
      <c r="T11" s="295">
        <f t="shared" si="1"/>
        <v>2633284</v>
      </c>
      <c r="U11" s="295">
        <f t="shared" si="1"/>
        <v>950788</v>
      </c>
      <c r="V11" s="295">
        <f t="shared" si="1"/>
        <v>7698742</v>
      </c>
      <c r="W11" s="295">
        <f t="shared" si="1"/>
        <v>12412600</v>
      </c>
      <c r="X11" s="295">
        <f t="shared" si="1"/>
        <v>12200000</v>
      </c>
      <c r="Y11" s="295">
        <f t="shared" si="1"/>
        <v>212600</v>
      </c>
      <c r="Z11" s="296">
        <f>+IF(X11&lt;&gt;0,+(Y11/X11)*100,0)</f>
        <v>1.7426229508196722</v>
      </c>
      <c r="AA11" s="297">
        <f>SUM(AA6:AA10)</f>
        <v>12200000</v>
      </c>
    </row>
    <row r="12" spans="1:27" ht="13.5">
      <c r="A12" s="298" t="s">
        <v>210</v>
      </c>
      <c r="B12" s="136"/>
      <c r="C12" s="62">
        <v>8627393</v>
      </c>
      <c r="D12" s="156"/>
      <c r="E12" s="60">
        <v>25100000</v>
      </c>
      <c r="F12" s="60">
        <v>25100000</v>
      </c>
      <c r="G12" s="60"/>
      <c r="H12" s="60">
        <v>1302405</v>
      </c>
      <c r="I12" s="60"/>
      <c r="J12" s="60">
        <v>1302405</v>
      </c>
      <c r="K12" s="60"/>
      <c r="L12" s="60"/>
      <c r="M12" s="60">
        <v>1362507</v>
      </c>
      <c r="N12" s="60">
        <v>1362507</v>
      </c>
      <c r="O12" s="60">
        <v>6534488</v>
      </c>
      <c r="P12" s="60">
        <v>2426383</v>
      </c>
      <c r="Q12" s="60"/>
      <c r="R12" s="60">
        <v>8960871</v>
      </c>
      <c r="S12" s="60">
        <v>48355</v>
      </c>
      <c r="T12" s="60">
        <v>1560508</v>
      </c>
      <c r="U12" s="60">
        <v>1318020</v>
      </c>
      <c r="V12" s="60">
        <v>2926883</v>
      </c>
      <c r="W12" s="60">
        <v>14552666</v>
      </c>
      <c r="X12" s="60">
        <v>25100000</v>
      </c>
      <c r="Y12" s="60">
        <v>-10547334</v>
      </c>
      <c r="Z12" s="140">
        <v>-42.02</v>
      </c>
      <c r="AA12" s="155">
        <v>25100000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2771767</v>
      </c>
      <c r="D15" s="156"/>
      <c r="E15" s="60">
        <v>3550000</v>
      </c>
      <c r="F15" s="60">
        <v>3550000</v>
      </c>
      <c r="G15" s="60"/>
      <c r="H15" s="60">
        <v>29669</v>
      </c>
      <c r="I15" s="60">
        <v>1542196</v>
      </c>
      <c r="J15" s="60">
        <v>1571865</v>
      </c>
      <c r="K15" s="60">
        <v>142447</v>
      </c>
      <c r="L15" s="60"/>
      <c r="M15" s="60">
        <v>23197</v>
      </c>
      <c r="N15" s="60">
        <v>165644</v>
      </c>
      <c r="O15" s="60">
        <v>109706</v>
      </c>
      <c r="P15" s="60">
        <v>35975</v>
      </c>
      <c r="Q15" s="60"/>
      <c r="R15" s="60">
        <v>145681</v>
      </c>
      <c r="S15" s="60">
        <v>16623</v>
      </c>
      <c r="T15" s="60">
        <v>345594</v>
      </c>
      <c r="U15" s="60"/>
      <c r="V15" s="60">
        <v>362217</v>
      </c>
      <c r="W15" s="60">
        <v>2245407</v>
      </c>
      <c r="X15" s="60">
        <v>3550000</v>
      </c>
      <c r="Y15" s="60">
        <v>-1304593</v>
      </c>
      <c r="Z15" s="140">
        <v>-36.75</v>
      </c>
      <c r="AA15" s="155">
        <v>3550000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>
        <v>60647</v>
      </c>
      <c r="P16" s="60"/>
      <c r="Q16" s="60"/>
      <c r="R16" s="60">
        <v>60647</v>
      </c>
      <c r="S16" s="60"/>
      <c r="T16" s="60"/>
      <c r="U16" s="60"/>
      <c r="V16" s="60"/>
      <c r="W16" s="60">
        <v>60647</v>
      </c>
      <c r="X16" s="60"/>
      <c r="Y16" s="60">
        <v>60647</v>
      </c>
      <c r="Z16" s="140"/>
      <c r="AA16" s="155"/>
    </row>
    <row r="17" spans="1:27" ht="13.5">
      <c r="A17" s="298" t="s">
        <v>215</v>
      </c>
      <c r="B17" s="136"/>
      <c r="C17" s="62"/>
      <c r="D17" s="156"/>
      <c r="E17" s="60">
        <v>100000</v>
      </c>
      <c r="F17" s="60">
        <v>100000</v>
      </c>
      <c r="G17" s="60"/>
      <c r="H17" s="60">
        <v>28913</v>
      </c>
      <c r="I17" s="60"/>
      <c r="J17" s="60">
        <v>28913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28913</v>
      </c>
      <c r="X17" s="60">
        <v>100000</v>
      </c>
      <c r="Y17" s="60">
        <v>-71087</v>
      </c>
      <c r="Z17" s="140">
        <v>-71.09</v>
      </c>
      <c r="AA17" s="155">
        <v>100000</v>
      </c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15816368</v>
      </c>
      <c r="D36" s="156">
        <f t="shared" si="4"/>
        <v>0</v>
      </c>
      <c r="E36" s="60">
        <f t="shared" si="4"/>
        <v>7000000</v>
      </c>
      <c r="F36" s="60">
        <f t="shared" si="4"/>
        <v>7000000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484109</v>
      </c>
      <c r="L36" s="60">
        <f t="shared" si="4"/>
        <v>0</v>
      </c>
      <c r="M36" s="60">
        <f t="shared" si="4"/>
        <v>125616</v>
      </c>
      <c r="N36" s="60">
        <f t="shared" si="4"/>
        <v>609725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3414145</v>
      </c>
      <c r="T36" s="60">
        <f t="shared" si="4"/>
        <v>0</v>
      </c>
      <c r="U36" s="60">
        <f t="shared" si="4"/>
        <v>9960</v>
      </c>
      <c r="V36" s="60">
        <f t="shared" si="4"/>
        <v>3424105</v>
      </c>
      <c r="W36" s="60">
        <f t="shared" si="4"/>
        <v>4033830</v>
      </c>
      <c r="X36" s="60">
        <f t="shared" si="4"/>
        <v>7000000</v>
      </c>
      <c r="Y36" s="60">
        <f t="shared" si="4"/>
        <v>-2966170</v>
      </c>
      <c r="Z36" s="140">
        <f aca="true" t="shared" si="5" ref="Z36:Z49">+IF(X36&lt;&gt;0,+(Y36/X36)*100,0)</f>
        <v>-42.37385714285714</v>
      </c>
      <c r="AA36" s="155">
        <f>AA6+AA21</f>
        <v>7000000</v>
      </c>
    </row>
    <row r="37" spans="1:27" ht="13.5">
      <c r="A37" s="291" t="s">
        <v>205</v>
      </c>
      <c r="B37" s="142"/>
      <c r="C37" s="62">
        <f t="shared" si="4"/>
        <v>7503120</v>
      </c>
      <c r="D37" s="156">
        <f t="shared" si="4"/>
        <v>0</v>
      </c>
      <c r="E37" s="60">
        <f t="shared" si="4"/>
        <v>5200000</v>
      </c>
      <c r="F37" s="60">
        <f t="shared" si="4"/>
        <v>5200000</v>
      </c>
      <c r="G37" s="60">
        <f t="shared" si="4"/>
        <v>0</v>
      </c>
      <c r="H37" s="60">
        <f t="shared" si="4"/>
        <v>196392</v>
      </c>
      <c r="I37" s="60">
        <f t="shared" si="4"/>
        <v>912127</v>
      </c>
      <c r="J37" s="60">
        <f t="shared" si="4"/>
        <v>1108519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366962</v>
      </c>
      <c r="P37" s="60">
        <f t="shared" si="4"/>
        <v>627244</v>
      </c>
      <c r="Q37" s="60">
        <f t="shared" si="4"/>
        <v>0</v>
      </c>
      <c r="R37" s="60">
        <f t="shared" si="4"/>
        <v>994206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2102725</v>
      </c>
      <c r="X37" s="60">
        <f t="shared" si="4"/>
        <v>5200000</v>
      </c>
      <c r="Y37" s="60">
        <f t="shared" si="4"/>
        <v>-3097275</v>
      </c>
      <c r="Z37" s="140">
        <f t="shared" si="5"/>
        <v>-59.56298076923077</v>
      </c>
      <c r="AA37" s="155">
        <f>AA7+AA22</f>
        <v>5200000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851013</v>
      </c>
      <c r="U39" s="60">
        <f t="shared" si="4"/>
        <v>0</v>
      </c>
      <c r="V39" s="60">
        <f t="shared" si="4"/>
        <v>851013</v>
      </c>
      <c r="W39" s="60">
        <f t="shared" si="4"/>
        <v>851013</v>
      </c>
      <c r="X39" s="60">
        <f t="shared" si="4"/>
        <v>0</v>
      </c>
      <c r="Y39" s="60">
        <f t="shared" si="4"/>
        <v>851013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882233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1994</v>
      </c>
      <c r="L40" s="60">
        <f t="shared" si="4"/>
        <v>0</v>
      </c>
      <c r="M40" s="60">
        <f t="shared" si="4"/>
        <v>1999414</v>
      </c>
      <c r="N40" s="60">
        <f t="shared" si="4"/>
        <v>2001408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700525</v>
      </c>
      <c r="T40" s="60">
        <f t="shared" si="4"/>
        <v>1782271</v>
      </c>
      <c r="U40" s="60">
        <f t="shared" si="4"/>
        <v>940828</v>
      </c>
      <c r="V40" s="60">
        <f t="shared" si="4"/>
        <v>3423624</v>
      </c>
      <c r="W40" s="60">
        <f t="shared" si="4"/>
        <v>5425032</v>
      </c>
      <c r="X40" s="60">
        <f t="shared" si="4"/>
        <v>0</v>
      </c>
      <c r="Y40" s="60">
        <f t="shared" si="4"/>
        <v>5425032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24201721</v>
      </c>
      <c r="D41" s="294">
        <f t="shared" si="6"/>
        <v>0</v>
      </c>
      <c r="E41" s="295">
        <f t="shared" si="6"/>
        <v>12200000</v>
      </c>
      <c r="F41" s="295">
        <f t="shared" si="6"/>
        <v>12200000</v>
      </c>
      <c r="G41" s="295">
        <f t="shared" si="6"/>
        <v>0</v>
      </c>
      <c r="H41" s="295">
        <f t="shared" si="6"/>
        <v>196392</v>
      </c>
      <c r="I41" s="295">
        <f t="shared" si="6"/>
        <v>912127</v>
      </c>
      <c r="J41" s="295">
        <f t="shared" si="6"/>
        <v>1108519</v>
      </c>
      <c r="K41" s="295">
        <f t="shared" si="6"/>
        <v>486103</v>
      </c>
      <c r="L41" s="295">
        <f t="shared" si="6"/>
        <v>0</v>
      </c>
      <c r="M41" s="295">
        <f t="shared" si="6"/>
        <v>2125030</v>
      </c>
      <c r="N41" s="295">
        <f t="shared" si="6"/>
        <v>2611133</v>
      </c>
      <c r="O41" s="295">
        <f t="shared" si="6"/>
        <v>366962</v>
      </c>
      <c r="P41" s="295">
        <f t="shared" si="6"/>
        <v>627244</v>
      </c>
      <c r="Q41" s="295">
        <f t="shared" si="6"/>
        <v>0</v>
      </c>
      <c r="R41" s="295">
        <f t="shared" si="6"/>
        <v>994206</v>
      </c>
      <c r="S41" s="295">
        <f t="shared" si="6"/>
        <v>4114670</v>
      </c>
      <c r="T41" s="295">
        <f t="shared" si="6"/>
        <v>2633284</v>
      </c>
      <c r="U41" s="295">
        <f t="shared" si="6"/>
        <v>950788</v>
      </c>
      <c r="V41" s="295">
        <f t="shared" si="6"/>
        <v>7698742</v>
      </c>
      <c r="W41" s="295">
        <f t="shared" si="6"/>
        <v>12412600</v>
      </c>
      <c r="X41" s="295">
        <f t="shared" si="6"/>
        <v>12200000</v>
      </c>
      <c r="Y41" s="295">
        <f t="shared" si="6"/>
        <v>212600</v>
      </c>
      <c r="Z41" s="296">
        <f t="shared" si="5"/>
        <v>1.7426229508196722</v>
      </c>
      <c r="AA41" s="297">
        <f>SUM(AA36:AA40)</f>
        <v>12200000</v>
      </c>
    </row>
    <row r="42" spans="1:27" ht="13.5">
      <c r="A42" s="298" t="s">
        <v>210</v>
      </c>
      <c r="B42" s="136"/>
      <c r="C42" s="95">
        <f aca="true" t="shared" si="7" ref="C42:Y48">C12+C27</f>
        <v>8627393</v>
      </c>
      <c r="D42" s="129">
        <f t="shared" si="7"/>
        <v>0</v>
      </c>
      <c r="E42" s="54">
        <f t="shared" si="7"/>
        <v>25100000</v>
      </c>
      <c r="F42" s="54">
        <f t="shared" si="7"/>
        <v>25100000</v>
      </c>
      <c r="G42" s="54">
        <f t="shared" si="7"/>
        <v>0</v>
      </c>
      <c r="H42" s="54">
        <f t="shared" si="7"/>
        <v>1302405</v>
      </c>
      <c r="I42" s="54">
        <f t="shared" si="7"/>
        <v>0</v>
      </c>
      <c r="J42" s="54">
        <f t="shared" si="7"/>
        <v>1302405</v>
      </c>
      <c r="K42" s="54">
        <f t="shared" si="7"/>
        <v>0</v>
      </c>
      <c r="L42" s="54">
        <f t="shared" si="7"/>
        <v>0</v>
      </c>
      <c r="M42" s="54">
        <f t="shared" si="7"/>
        <v>1362507</v>
      </c>
      <c r="N42" s="54">
        <f t="shared" si="7"/>
        <v>1362507</v>
      </c>
      <c r="O42" s="54">
        <f t="shared" si="7"/>
        <v>6534488</v>
      </c>
      <c r="P42" s="54">
        <f t="shared" si="7"/>
        <v>2426383</v>
      </c>
      <c r="Q42" s="54">
        <f t="shared" si="7"/>
        <v>0</v>
      </c>
      <c r="R42" s="54">
        <f t="shared" si="7"/>
        <v>8960871</v>
      </c>
      <c r="S42" s="54">
        <f t="shared" si="7"/>
        <v>48355</v>
      </c>
      <c r="T42" s="54">
        <f t="shared" si="7"/>
        <v>1560508</v>
      </c>
      <c r="U42" s="54">
        <f t="shared" si="7"/>
        <v>1318020</v>
      </c>
      <c r="V42" s="54">
        <f t="shared" si="7"/>
        <v>2926883</v>
      </c>
      <c r="W42" s="54">
        <f t="shared" si="7"/>
        <v>14552666</v>
      </c>
      <c r="X42" s="54">
        <f t="shared" si="7"/>
        <v>25100000</v>
      </c>
      <c r="Y42" s="54">
        <f t="shared" si="7"/>
        <v>-10547334</v>
      </c>
      <c r="Z42" s="184">
        <f t="shared" si="5"/>
        <v>-42.02125099601594</v>
      </c>
      <c r="AA42" s="130">
        <f aca="true" t="shared" si="8" ref="AA42:AA48">AA12+AA27</f>
        <v>25100000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2771767</v>
      </c>
      <c r="D45" s="129">
        <f t="shared" si="7"/>
        <v>0</v>
      </c>
      <c r="E45" s="54">
        <f t="shared" si="7"/>
        <v>3550000</v>
      </c>
      <c r="F45" s="54">
        <f t="shared" si="7"/>
        <v>3550000</v>
      </c>
      <c r="G45" s="54">
        <f t="shared" si="7"/>
        <v>0</v>
      </c>
      <c r="H45" s="54">
        <f t="shared" si="7"/>
        <v>29669</v>
      </c>
      <c r="I45" s="54">
        <f t="shared" si="7"/>
        <v>1542196</v>
      </c>
      <c r="J45" s="54">
        <f t="shared" si="7"/>
        <v>1571865</v>
      </c>
      <c r="K45" s="54">
        <f t="shared" si="7"/>
        <v>142447</v>
      </c>
      <c r="L45" s="54">
        <f t="shared" si="7"/>
        <v>0</v>
      </c>
      <c r="M45" s="54">
        <f t="shared" si="7"/>
        <v>23197</v>
      </c>
      <c r="N45" s="54">
        <f t="shared" si="7"/>
        <v>165644</v>
      </c>
      <c r="O45" s="54">
        <f t="shared" si="7"/>
        <v>109706</v>
      </c>
      <c r="P45" s="54">
        <f t="shared" si="7"/>
        <v>35975</v>
      </c>
      <c r="Q45" s="54">
        <f t="shared" si="7"/>
        <v>0</v>
      </c>
      <c r="R45" s="54">
        <f t="shared" si="7"/>
        <v>145681</v>
      </c>
      <c r="S45" s="54">
        <f t="shared" si="7"/>
        <v>16623</v>
      </c>
      <c r="T45" s="54">
        <f t="shared" si="7"/>
        <v>345594</v>
      </c>
      <c r="U45" s="54">
        <f t="shared" si="7"/>
        <v>0</v>
      </c>
      <c r="V45" s="54">
        <f t="shared" si="7"/>
        <v>362217</v>
      </c>
      <c r="W45" s="54">
        <f t="shared" si="7"/>
        <v>2245407</v>
      </c>
      <c r="X45" s="54">
        <f t="shared" si="7"/>
        <v>3550000</v>
      </c>
      <c r="Y45" s="54">
        <f t="shared" si="7"/>
        <v>-1304593</v>
      </c>
      <c r="Z45" s="184">
        <f t="shared" si="5"/>
        <v>-36.7490985915493</v>
      </c>
      <c r="AA45" s="130">
        <f t="shared" si="8"/>
        <v>3550000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60647</v>
      </c>
      <c r="P46" s="54">
        <f t="shared" si="7"/>
        <v>0</v>
      </c>
      <c r="Q46" s="54">
        <f t="shared" si="7"/>
        <v>0</v>
      </c>
      <c r="R46" s="54">
        <f t="shared" si="7"/>
        <v>60647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60647</v>
      </c>
      <c r="X46" s="54">
        <f t="shared" si="7"/>
        <v>0</v>
      </c>
      <c r="Y46" s="54">
        <f t="shared" si="7"/>
        <v>60647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100000</v>
      </c>
      <c r="F47" s="54">
        <f t="shared" si="7"/>
        <v>100000</v>
      </c>
      <c r="G47" s="54">
        <f t="shared" si="7"/>
        <v>0</v>
      </c>
      <c r="H47" s="54">
        <f t="shared" si="7"/>
        <v>28913</v>
      </c>
      <c r="I47" s="54">
        <f t="shared" si="7"/>
        <v>0</v>
      </c>
      <c r="J47" s="54">
        <f t="shared" si="7"/>
        <v>28913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28913</v>
      </c>
      <c r="X47" s="54">
        <f t="shared" si="7"/>
        <v>100000</v>
      </c>
      <c r="Y47" s="54">
        <f t="shared" si="7"/>
        <v>-71087</v>
      </c>
      <c r="Z47" s="184">
        <f t="shared" si="5"/>
        <v>-71.087</v>
      </c>
      <c r="AA47" s="130">
        <f t="shared" si="8"/>
        <v>100000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35600881</v>
      </c>
      <c r="D49" s="218">
        <f t="shared" si="9"/>
        <v>0</v>
      </c>
      <c r="E49" s="220">
        <f t="shared" si="9"/>
        <v>40950000</v>
      </c>
      <c r="F49" s="220">
        <f t="shared" si="9"/>
        <v>40950000</v>
      </c>
      <c r="G49" s="220">
        <f t="shared" si="9"/>
        <v>0</v>
      </c>
      <c r="H49" s="220">
        <f t="shared" si="9"/>
        <v>1557379</v>
      </c>
      <c r="I49" s="220">
        <f t="shared" si="9"/>
        <v>2454323</v>
      </c>
      <c r="J49" s="220">
        <f t="shared" si="9"/>
        <v>4011702</v>
      </c>
      <c r="K49" s="220">
        <f t="shared" si="9"/>
        <v>628550</v>
      </c>
      <c r="L49" s="220">
        <f t="shared" si="9"/>
        <v>0</v>
      </c>
      <c r="M49" s="220">
        <f t="shared" si="9"/>
        <v>3510734</v>
      </c>
      <c r="N49" s="220">
        <f t="shared" si="9"/>
        <v>4139284</v>
      </c>
      <c r="O49" s="220">
        <f t="shared" si="9"/>
        <v>7071803</v>
      </c>
      <c r="P49" s="220">
        <f t="shared" si="9"/>
        <v>3089602</v>
      </c>
      <c r="Q49" s="220">
        <f t="shared" si="9"/>
        <v>0</v>
      </c>
      <c r="R49" s="220">
        <f t="shared" si="9"/>
        <v>10161405</v>
      </c>
      <c r="S49" s="220">
        <f t="shared" si="9"/>
        <v>4179648</v>
      </c>
      <c r="T49" s="220">
        <f t="shared" si="9"/>
        <v>4539386</v>
      </c>
      <c r="U49" s="220">
        <f t="shared" si="9"/>
        <v>2268808</v>
      </c>
      <c r="V49" s="220">
        <f t="shared" si="9"/>
        <v>10987842</v>
      </c>
      <c r="W49" s="220">
        <f t="shared" si="9"/>
        <v>29300233</v>
      </c>
      <c r="X49" s="220">
        <f t="shared" si="9"/>
        <v>40950000</v>
      </c>
      <c r="Y49" s="220">
        <f t="shared" si="9"/>
        <v>-11649767</v>
      </c>
      <c r="Z49" s="221">
        <f t="shared" si="5"/>
        <v>-28.448759462759465</v>
      </c>
      <c r="AA49" s="222">
        <f>SUM(AA41:AA48)</f>
        <v>40950000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5480900</v>
      </c>
      <c r="F51" s="54">
        <f t="shared" si="10"/>
        <v>5480900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5480900</v>
      </c>
      <c r="Y51" s="54">
        <f t="shared" si="10"/>
        <v>-5480900</v>
      </c>
      <c r="Z51" s="184">
        <f>+IF(X51&lt;&gt;0,+(Y51/X51)*100,0)</f>
        <v>-100</v>
      </c>
      <c r="AA51" s="130">
        <f>SUM(AA57:AA61)</f>
        <v>5480900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400000</v>
      </c>
      <c r="F56" s="60">
        <v>400000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400000</v>
      </c>
      <c r="Y56" s="60">
        <v>-400000</v>
      </c>
      <c r="Z56" s="140">
        <v>-100</v>
      </c>
      <c r="AA56" s="155">
        <v>400000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400000</v>
      </c>
      <c r="F57" s="295">
        <f t="shared" si="11"/>
        <v>400000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400000</v>
      </c>
      <c r="Y57" s="295">
        <f t="shared" si="11"/>
        <v>-400000</v>
      </c>
      <c r="Z57" s="296">
        <f>+IF(X57&lt;&gt;0,+(Y57/X57)*100,0)</f>
        <v>-100</v>
      </c>
      <c r="AA57" s="297">
        <f>SUM(AA52:AA56)</f>
        <v>400000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5080900</v>
      </c>
      <c r="F61" s="60">
        <v>5080900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5080900</v>
      </c>
      <c r="Y61" s="60">
        <v>-5080900</v>
      </c>
      <c r="Z61" s="140">
        <v>-100</v>
      </c>
      <c r="AA61" s="155">
        <v>5080900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2029434</v>
      </c>
      <c r="D68" s="156">
        <v>4126490</v>
      </c>
      <c r="E68" s="60">
        <v>5480900</v>
      </c>
      <c r="F68" s="60">
        <v>5070900</v>
      </c>
      <c r="G68" s="60">
        <v>53952</v>
      </c>
      <c r="H68" s="60">
        <v>202366</v>
      </c>
      <c r="I68" s="60">
        <v>1177837</v>
      </c>
      <c r="J68" s="60">
        <v>1434155</v>
      </c>
      <c r="K68" s="60">
        <v>1111933</v>
      </c>
      <c r="L68" s="60">
        <v>324170</v>
      </c>
      <c r="M68" s="60">
        <v>143015</v>
      </c>
      <c r="N68" s="60">
        <v>1579118</v>
      </c>
      <c r="O68" s="60">
        <v>124061</v>
      </c>
      <c r="P68" s="60">
        <v>321870</v>
      </c>
      <c r="Q68" s="60">
        <v>398211</v>
      </c>
      <c r="R68" s="60">
        <v>844142</v>
      </c>
      <c r="S68" s="60">
        <v>80765</v>
      </c>
      <c r="T68" s="60">
        <v>188308</v>
      </c>
      <c r="U68" s="60">
        <v>237072</v>
      </c>
      <c r="V68" s="60">
        <v>506145</v>
      </c>
      <c r="W68" s="60">
        <v>4363560</v>
      </c>
      <c r="X68" s="60">
        <v>5070900</v>
      </c>
      <c r="Y68" s="60">
        <v>-707340</v>
      </c>
      <c r="Z68" s="140">
        <v>-13.95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2029434</v>
      </c>
      <c r="D69" s="218">
        <f t="shared" si="12"/>
        <v>4126490</v>
      </c>
      <c r="E69" s="220">
        <f t="shared" si="12"/>
        <v>5480900</v>
      </c>
      <c r="F69" s="220">
        <f t="shared" si="12"/>
        <v>5070900</v>
      </c>
      <c r="G69" s="220">
        <f t="shared" si="12"/>
        <v>53952</v>
      </c>
      <c r="H69" s="220">
        <f t="shared" si="12"/>
        <v>202366</v>
      </c>
      <c r="I69" s="220">
        <f t="shared" si="12"/>
        <v>1177837</v>
      </c>
      <c r="J69" s="220">
        <f t="shared" si="12"/>
        <v>1434155</v>
      </c>
      <c r="K69" s="220">
        <f t="shared" si="12"/>
        <v>1111933</v>
      </c>
      <c r="L69" s="220">
        <f t="shared" si="12"/>
        <v>324170</v>
      </c>
      <c r="M69" s="220">
        <f t="shared" si="12"/>
        <v>143015</v>
      </c>
      <c r="N69" s="220">
        <f t="shared" si="12"/>
        <v>1579118</v>
      </c>
      <c r="O69" s="220">
        <f t="shared" si="12"/>
        <v>124061</v>
      </c>
      <c r="P69" s="220">
        <f t="shared" si="12"/>
        <v>321870</v>
      </c>
      <c r="Q69" s="220">
        <f t="shared" si="12"/>
        <v>398211</v>
      </c>
      <c r="R69" s="220">
        <f t="shared" si="12"/>
        <v>844142</v>
      </c>
      <c r="S69" s="220">
        <f t="shared" si="12"/>
        <v>80765</v>
      </c>
      <c r="T69" s="220">
        <f t="shared" si="12"/>
        <v>188308</v>
      </c>
      <c r="U69" s="220">
        <f t="shared" si="12"/>
        <v>237072</v>
      </c>
      <c r="V69" s="220">
        <f t="shared" si="12"/>
        <v>506145</v>
      </c>
      <c r="W69" s="220">
        <f t="shared" si="12"/>
        <v>4363560</v>
      </c>
      <c r="X69" s="220">
        <f t="shared" si="12"/>
        <v>5070900</v>
      </c>
      <c r="Y69" s="220">
        <f t="shared" si="12"/>
        <v>-707340</v>
      </c>
      <c r="Z69" s="221">
        <f>+IF(X69&lt;&gt;0,+(Y69/X69)*100,0)</f>
        <v>-13.94900313553807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24201721</v>
      </c>
      <c r="D5" s="357">
        <f t="shared" si="0"/>
        <v>0</v>
      </c>
      <c r="E5" s="356">
        <f t="shared" si="0"/>
        <v>12200000</v>
      </c>
      <c r="F5" s="358">
        <f t="shared" si="0"/>
        <v>12200000</v>
      </c>
      <c r="G5" s="358">
        <f t="shared" si="0"/>
        <v>0</v>
      </c>
      <c r="H5" s="356">
        <f t="shared" si="0"/>
        <v>196392</v>
      </c>
      <c r="I5" s="356">
        <f t="shared" si="0"/>
        <v>912127</v>
      </c>
      <c r="J5" s="358">
        <f t="shared" si="0"/>
        <v>0</v>
      </c>
      <c r="K5" s="358">
        <f t="shared" si="0"/>
        <v>486103</v>
      </c>
      <c r="L5" s="356">
        <f t="shared" si="0"/>
        <v>0</v>
      </c>
      <c r="M5" s="356">
        <f t="shared" si="0"/>
        <v>2125030</v>
      </c>
      <c r="N5" s="358">
        <f t="shared" si="0"/>
        <v>0</v>
      </c>
      <c r="O5" s="358">
        <f t="shared" si="0"/>
        <v>366962</v>
      </c>
      <c r="P5" s="356">
        <f t="shared" si="0"/>
        <v>627244</v>
      </c>
      <c r="Q5" s="356">
        <f t="shared" si="0"/>
        <v>0</v>
      </c>
      <c r="R5" s="358">
        <f t="shared" si="0"/>
        <v>0</v>
      </c>
      <c r="S5" s="358">
        <f t="shared" si="0"/>
        <v>4114670</v>
      </c>
      <c r="T5" s="356">
        <f t="shared" si="0"/>
        <v>2633284</v>
      </c>
      <c r="U5" s="356">
        <f t="shared" si="0"/>
        <v>950788</v>
      </c>
      <c r="V5" s="358">
        <f t="shared" si="0"/>
        <v>3423624</v>
      </c>
      <c r="W5" s="358">
        <f t="shared" si="0"/>
        <v>0</v>
      </c>
      <c r="X5" s="356">
        <f t="shared" si="0"/>
        <v>12200000</v>
      </c>
      <c r="Y5" s="358">
        <f t="shared" si="0"/>
        <v>-12200000</v>
      </c>
      <c r="Z5" s="359">
        <f>+IF(X5&lt;&gt;0,+(Y5/X5)*100,0)</f>
        <v>-100</v>
      </c>
      <c r="AA5" s="360">
        <f>+AA6+AA8+AA11+AA13+AA15</f>
        <v>12200000</v>
      </c>
    </row>
    <row r="6" spans="1:27" ht="13.5">
      <c r="A6" s="361" t="s">
        <v>204</v>
      </c>
      <c r="B6" s="142"/>
      <c r="C6" s="60">
        <f>+C7</f>
        <v>15816368</v>
      </c>
      <c r="D6" s="340">
        <f aca="true" t="shared" si="1" ref="D6:AA6">+D7</f>
        <v>0</v>
      </c>
      <c r="E6" s="60">
        <f t="shared" si="1"/>
        <v>7000000</v>
      </c>
      <c r="F6" s="59">
        <f t="shared" si="1"/>
        <v>7000000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484109</v>
      </c>
      <c r="L6" s="60">
        <f t="shared" si="1"/>
        <v>0</v>
      </c>
      <c r="M6" s="60">
        <f t="shared" si="1"/>
        <v>125616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3414145</v>
      </c>
      <c r="T6" s="60">
        <f t="shared" si="1"/>
        <v>0</v>
      </c>
      <c r="U6" s="60">
        <f t="shared" si="1"/>
        <v>9960</v>
      </c>
      <c r="V6" s="59">
        <f t="shared" si="1"/>
        <v>0</v>
      </c>
      <c r="W6" s="59">
        <f t="shared" si="1"/>
        <v>0</v>
      </c>
      <c r="X6" s="60">
        <f t="shared" si="1"/>
        <v>7000000</v>
      </c>
      <c r="Y6" s="59">
        <f t="shared" si="1"/>
        <v>-7000000</v>
      </c>
      <c r="Z6" s="61">
        <f>+IF(X6&lt;&gt;0,+(Y6/X6)*100,0)</f>
        <v>-100</v>
      </c>
      <c r="AA6" s="62">
        <f t="shared" si="1"/>
        <v>7000000</v>
      </c>
    </row>
    <row r="7" spans="1:27" ht="13.5">
      <c r="A7" s="291" t="s">
        <v>228</v>
      </c>
      <c r="B7" s="142"/>
      <c r="C7" s="60">
        <v>15816368</v>
      </c>
      <c r="D7" s="340"/>
      <c r="E7" s="60">
        <v>7000000</v>
      </c>
      <c r="F7" s="59">
        <v>7000000</v>
      </c>
      <c r="G7" s="59"/>
      <c r="H7" s="60"/>
      <c r="I7" s="60"/>
      <c r="J7" s="59"/>
      <c r="K7" s="59">
        <v>484109</v>
      </c>
      <c r="L7" s="60"/>
      <c r="M7" s="60">
        <v>125616</v>
      </c>
      <c r="N7" s="59"/>
      <c r="O7" s="59"/>
      <c r="P7" s="60"/>
      <c r="Q7" s="60"/>
      <c r="R7" s="59"/>
      <c r="S7" s="59">
        <v>3414145</v>
      </c>
      <c r="T7" s="60"/>
      <c r="U7" s="60">
        <v>9960</v>
      </c>
      <c r="V7" s="59"/>
      <c r="W7" s="59"/>
      <c r="X7" s="60">
        <v>7000000</v>
      </c>
      <c r="Y7" s="59">
        <v>-7000000</v>
      </c>
      <c r="Z7" s="61">
        <v>-100</v>
      </c>
      <c r="AA7" s="62">
        <v>7000000</v>
      </c>
    </row>
    <row r="8" spans="1:27" ht="13.5">
      <c r="A8" s="361" t="s">
        <v>205</v>
      </c>
      <c r="B8" s="142"/>
      <c r="C8" s="60">
        <f aca="true" t="shared" si="2" ref="C8:Y8">SUM(C9:C10)</f>
        <v>7503120</v>
      </c>
      <c r="D8" s="340">
        <f t="shared" si="2"/>
        <v>0</v>
      </c>
      <c r="E8" s="60">
        <f t="shared" si="2"/>
        <v>5200000</v>
      </c>
      <c r="F8" s="59">
        <f t="shared" si="2"/>
        <v>5200000</v>
      </c>
      <c r="G8" s="59">
        <f t="shared" si="2"/>
        <v>0</v>
      </c>
      <c r="H8" s="60">
        <f t="shared" si="2"/>
        <v>196392</v>
      </c>
      <c r="I8" s="60">
        <f t="shared" si="2"/>
        <v>912127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366962</v>
      </c>
      <c r="P8" s="60">
        <f t="shared" si="2"/>
        <v>627244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5200000</v>
      </c>
      <c r="Y8" s="59">
        <f t="shared" si="2"/>
        <v>-5200000</v>
      </c>
      <c r="Z8" s="61">
        <f>+IF(X8&lt;&gt;0,+(Y8/X8)*100,0)</f>
        <v>-100</v>
      </c>
      <c r="AA8" s="62">
        <f>SUM(AA9:AA10)</f>
        <v>5200000</v>
      </c>
    </row>
    <row r="9" spans="1:27" ht="13.5">
      <c r="A9" s="291" t="s">
        <v>229</v>
      </c>
      <c r="B9" s="142"/>
      <c r="C9" s="60">
        <v>7503120</v>
      </c>
      <c r="D9" s="340"/>
      <c r="E9" s="60">
        <v>5200000</v>
      </c>
      <c r="F9" s="59">
        <v>5200000</v>
      </c>
      <c r="G9" s="59"/>
      <c r="H9" s="60">
        <v>196392</v>
      </c>
      <c r="I9" s="60">
        <v>912127</v>
      </c>
      <c r="J9" s="59"/>
      <c r="K9" s="59"/>
      <c r="L9" s="60"/>
      <c r="M9" s="60"/>
      <c r="N9" s="59"/>
      <c r="O9" s="59">
        <v>366962</v>
      </c>
      <c r="P9" s="60">
        <v>627244</v>
      </c>
      <c r="Q9" s="60"/>
      <c r="R9" s="59"/>
      <c r="S9" s="59"/>
      <c r="T9" s="60"/>
      <c r="U9" s="60"/>
      <c r="V9" s="59"/>
      <c r="W9" s="59"/>
      <c r="X9" s="60">
        <v>5200000</v>
      </c>
      <c r="Y9" s="59">
        <v>-5200000</v>
      </c>
      <c r="Z9" s="61">
        <v>-100</v>
      </c>
      <c r="AA9" s="62">
        <v>5200000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851013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>
        <v>851013</v>
      </c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882233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1994</v>
      </c>
      <c r="L15" s="60">
        <f t="shared" si="5"/>
        <v>0</v>
      </c>
      <c r="M15" s="60">
        <f t="shared" si="5"/>
        <v>1999414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700525</v>
      </c>
      <c r="T15" s="60">
        <f t="shared" si="5"/>
        <v>1782271</v>
      </c>
      <c r="U15" s="60">
        <f t="shared" si="5"/>
        <v>940828</v>
      </c>
      <c r="V15" s="59">
        <f t="shared" si="5"/>
        <v>3423624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>
        <v>882233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>
        <v>1994</v>
      </c>
      <c r="L20" s="60"/>
      <c r="M20" s="60">
        <v>1999414</v>
      </c>
      <c r="N20" s="59"/>
      <c r="O20" s="59"/>
      <c r="P20" s="60"/>
      <c r="Q20" s="60"/>
      <c r="R20" s="59"/>
      <c r="S20" s="59">
        <v>700525</v>
      </c>
      <c r="T20" s="60">
        <v>1782271</v>
      </c>
      <c r="U20" s="60">
        <v>940828</v>
      </c>
      <c r="V20" s="59">
        <v>3423624</v>
      </c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8627393</v>
      </c>
      <c r="D22" s="344">
        <f t="shared" si="6"/>
        <v>0</v>
      </c>
      <c r="E22" s="343">
        <f t="shared" si="6"/>
        <v>25100000</v>
      </c>
      <c r="F22" s="345">
        <f t="shared" si="6"/>
        <v>25100000</v>
      </c>
      <c r="G22" s="345">
        <f t="shared" si="6"/>
        <v>0</v>
      </c>
      <c r="H22" s="343">
        <f t="shared" si="6"/>
        <v>1302405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1362507</v>
      </c>
      <c r="N22" s="345">
        <f t="shared" si="6"/>
        <v>0</v>
      </c>
      <c r="O22" s="345">
        <f t="shared" si="6"/>
        <v>6534488</v>
      </c>
      <c r="P22" s="343">
        <f t="shared" si="6"/>
        <v>2426383</v>
      </c>
      <c r="Q22" s="343">
        <f t="shared" si="6"/>
        <v>0</v>
      </c>
      <c r="R22" s="345">
        <f t="shared" si="6"/>
        <v>0</v>
      </c>
      <c r="S22" s="345">
        <f t="shared" si="6"/>
        <v>48355</v>
      </c>
      <c r="T22" s="343">
        <f t="shared" si="6"/>
        <v>1560508</v>
      </c>
      <c r="U22" s="343">
        <f t="shared" si="6"/>
        <v>1318020</v>
      </c>
      <c r="V22" s="345">
        <f t="shared" si="6"/>
        <v>2926883</v>
      </c>
      <c r="W22" s="345">
        <f t="shared" si="6"/>
        <v>0</v>
      </c>
      <c r="X22" s="343">
        <f t="shared" si="6"/>
        <v>25100000</v>
      </c>
      <c r="Y22" s="345">
        <f t="shared" si="6"/>
        <v>-25100000</v>
      </c>
      <c r="Z22" s="336">
        <f>+IF(X22&lt;&gt;0,+(Y22/X22)*100,0)</f>
        <v>-100</v>
      </c>
      <c r="AA22" s="350">
        <f>SUM(AA23:AA32)</f>
        <v>25100000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2590017</v>
      </c>
      <c r="D24" s="340"/>
      <c r="E24" s="60">
        <v>4500000</v>
      </c>
      <c r="F24" s="59">
        <v>4500000</v>
      </c>
      <c r="G24" s="59"/>
      <c r="H24" s="60">
        <v>303947</v>
      </c>
      <c r="I24" s="60"/>
      <c r="J24" s="59"/>
      <c r="K24" s="59"/>
      <c r="L24" s="60"/>
      <c r="M24" s="60"/>
      <c r="N24" s="59"/>
      <c r="O24" s="59">
        <v>922159</v>
      </c>
      <c r="P24" s="60"/>
      <c r="Q24" s="60"/>
      <c r="R24" s="59"/>
      <c r="S24" s="59">
        <v>48355</v>
      </c>
      <c r="T24" s="60">
        <v>1560508</v>
      </c>
      <c r="U24" s="60">
        <v>1318020</v>
      </c>
      <c r="V24" s="59">
        <v>2926883</v>
      </c>
      <c r="W24" s="59"/>
      <c r="X24" s="60">
        <v>4500000</v>
      </c>
      <c r="Y24" s="59">
        <v>-4500000</v>
      </c>
      <c r="Z24" s="61">
        <v>-100</v>
      </c>
      <c r="AA24" s="62">
        <v>4500000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6037376</v>
      </c>
      <c r="D32" s="340"/>
      <c r="E32" s="60">
        <v>20600000</v>
      </c>
      <c r="F32" s="59">
        <v>20600000</v>
      </c>
      <c r="G32" s="59"/>
      <c r="H32" s="60">
        <v>998458</v>
      </c>
      <c r="I32" s="60"/>
      <c r="J32" s="59"/>
      <c r="K32" s="59"/>
      <c r="L32" s="60"/>
      <c r="M32" s="60">
        <v>1362507</v>
      </c>
      <c r="N32" s="59"/>
      <c r="O32" s="59">
        <v>5612329</v>
      </c>
      <c r="P32" s="60">
        <v>2426383</v>
      </c>
      <c r="Q32" s="60"/>
      <c r="R32" s="59"/>
      <c r="S32" s="59"/>
      <c r="T32" s="60"/>
      <c r="U32" s="60"/>
      <c r="V32" s="59"/>
      <c r="W32" s="59"/>
      <c r="X32" s="60">
        <v>20600000</v>
      </c>
      <c r="Y32" s="59">
        <v>-20600000</v>
      </c>
      <c r="Z32" s="61">
        <v>-100</v>
      </c>
      <c r="AA32" s="62">
        <v>20600000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2771767</v>
      </c>
      <c r="D40" s="344">
        <f t="shared" si="9"/>
        <v>0</v>
      </c>
      <c r="E40" s="343">
        <f t="shared" si="9"/>
        <v>3550000</v>
      </c>
      <c r="F40" s="345">
        <f t="shared" si="9"/>
        <v>3550000</v>
      </c>
      <c r="G40" s="345">
        <f t="shared" si="9"/>
        <v>0</v>
      </c>
      <c r="H40" s="343">
        <f t="shared" si="9"/>
        <v>29669</v>
      </c>
      <c r="I40" s="343">
        <f t="shared" si="9"/>
        <v>1542196</v>
      </c>
      <c r="J40" s="345">
        <f t="shared" si="9"/>
        <v>0</v>
      </c>
      <c r="K40" s="345">
        <f t="shared" si="9"/>
        <v>142447</v>
      </c>
      <c r="L40" s="343">
        <f t="shared" si="9"/>
        <v>0</v>
      </c>
      <c r="M40" s="343">
        <f t="shared" si="9"/>
        <v>23197</v>
      </c>
      <c r="N40" s="345">
        <f t="shared" si="9"/>
        <v>0</v>
      </c>
      <c r="O40" s="345">
        <f t="shared" si="9"/>
        <v>109706</v>
      </c>
      <c r="P40" s="343">
        <f t="shared" si="9"/>
        <v>35975</v>
      </c>
      <c r="Q40" s="343">
        <f t="shared" si="9"/>
        <v>0</v>
      </c>
      <c r="R40" s="345">
        <f t="shared" si="9"/>
        <v>0</v>
      </c>
      <c r="S40" s="345">
        <f t="shared" si="9"/>
        <v>16623</v>
      </c>
      <c r="T40" s="343">
        <f t="shared" si="9"/>
        <v>345594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3550000</v>
      </c>
      <c r="Y40" s="345">
        <f t="shared" si="9"/>
        <v>-3550000</v>
      </c>
      <c r="Z40" s="336">
        <f>+IF(X40&lt;&gt;0,+(Y40/X40)*100,0)</f>
        <v>-100</v>
      </c>
      <c r="AA40" s="350">
        <f>SUM(AA41:AA49)</f>
        <v>3550000</v>
      </c>
    </row>
    <row r="41" spans="1:27" ht="13.5">
      <c r="A41" s="361" t="s">
        <v>247</v>
      </c>
      <c r="B41" s="142"/>
      <c r="C41" s="362">
        <v>764529</v>
      </c>
      <c r="D41" s="363"/>
      <c r="E41" s="362">
        <v>2510000</v>
      </c>
      <c r="F41" s="364">
        <v>2510000</v>
      </c>
      <c r="G41" s="364"/>
      <c r="H41" s="362"/>
      <c r="I41" s="362">
        <v>1515362</v>
      </c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16623</v>
      </c>
      <c r="T41" s="362">
        <v>28750</v>
      </c>
      <c r="U41" s="362"/>
      <c r="V41" s="364"/>
      <c r="W41" s="364"/>
      <c r="X41" s="362">
        <v>2510000</v>
      </c>
      <c r="Y41" s="364">
        <v>-2510000</v>
      </c>
      <c r="Z41" s="365">
        <v>-100</v>
      </c>
      <c r="AA41" s="366">
        <v>2510000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50746</v>
      </c>
      <c r="D44" s="368"/>
      <c r="E44" s="54">
        <v>370000</v>
      </c>
      <c r="F44" s="53">
        <v>370000</v>
      </c>
      <c r="G44" s="53"/>
      <c r="H44" s="54"/>
      <c r="I44" s="54"/>
      <c r="J44" s="53"/>
      <c r="K44" s="53">
        <v>142447</v>
      </c>
      <c r="L44" s="54"/>
      <c r="M44" s="54">
        <v>23197</v>
      </c>
      <c r="N44" s="53"/>
      <c r="O44" s="53">
        <v>3766</v>
      </c>
      <c r="P44" s="54"/>
      <c r="Q44" s="54"/>
      <c r="R44" s="53"/>
      <c r="S44" s="53"/>
      <c r="T44" s="54">
        <v>29950</v>
      </c>
      <c r="U44" s="54"/>
      <c r="V44" s="53"/>
      <c r="W44" s="53"/>
      <c r="X44" s="54">
        <v>370000</v>
      </c>
      <c r="Y44" s="53">
        <v>-370000</v>
      </c>
      <c r="Z44" s="94">
        <v>-100</v>
      </c>
      <c r="AA44" s="95">
        <v>370000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1956492</v>
      </c>
      <c r="D49" s="368"/>
      <c r="E49" s="54">
        <v>670000</v>
      </c>
      <c r="F49" s="53">
        <v>670000</v>
      </c>
      <c r="G49" s="53"/>
      <c r="H49" s="54">
        <v>29669</v>
      </c>
      <c r="I49" s="54">
        <v>26834</v>
      </c>
      <c r="J49" s="53"/>
      <c r="K49" s="53"/>
      <c r="L49" s="54"/>
      <c r="M49" s="54"/>
      <c r="N49" s="53"/>
      <c r="O49" s="53">
        <v>105940</v>
      </c>
      <c r="P49" s="54">
        <v>35975</v>
      </c>
      <c r="Q49" s="54"/>
      <c r="R49" s="53"/>
      <c r="S49" s="53"/>
      <c r="T49" s="54">
        <v>286894</v>
      </c>
      <c r="U49" s="54"/>
      <c r="V49" s="53"/>
      <c r="W49" s="53"/>
      <c r="X49" s="54">
        <v>670000</v>
      </c>
      <c r="Y49" s="53">
        <v>-670000</v>
      </c>
      <c r="Z49" s="94">
        <v>-100</v>
      </c>
      <c r="AA49" s="95">
        <v>670000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60647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>
        <v>60647</v>
      </c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100000</v>
      </c>
      <c r="F54" s="345">
        <f t="shared" si="12"/>
        <v>100000</v>
      </c>
      <c r="G54" s="345">
        <f t="shared" si="12"/>
        <v>0</v>
      </c>
      <c r="H54" s="343">
        <f t="shared" si="12"/>
        <v>28913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100000</v>
      </c>
      <c r="Y54" s="345">
        <f t="shared" si="12"/>
        <v>-100000</v>
      </c>
      <c r="Z54" s="336">
        <f>+IF(X54&lt;&gt;0,+(Y54/X54)*100,0)</f>
        <v>-100</v>
      </c>
      <c r="AA54" s="350">
        <f t="shared" si="12"/>
        <v>100000</v>
      </c>
    </row>
    <row r="55" spans="1:27" ht="13.5">
      <c r="A55" s="361" t="s">
        <v>256</v>
      </c>
      <c r="B55" s="142"/>
      <c r="C55" s="60"/>
      <c r="D55" s="340"/>
      <c r="E55" s="60">
        <v>100000</v>
      </c>
      <c r="F55" s="59">
        <v>100000</v>
      </c>
      <c r="G55" s="59"/>
      <c r="H55" s="60">
        <v>28913</v>
      </c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>
        <v>100000</v>
      </c>
      <c r="Y55" s="59">
        <v>-100000</v>
      </c>
      <c r="Z55" s="61">
        <v>-100</v>
      </c>
      <c r="AA55" s="62">
        <v>100000</v>
      </c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35600881</v>
      </c>
      <c r="D60" s="346">
        <f t="shared" si="14"/>
        <v>0</v>
      </c>
      <c r="E60" s="219">
        <f t="shared" si="14"/>
        <v>40950000</v>
      </c>
      <c r="F60" s="264">
        <f t="shared" si="14"/>
        <v>40950000</v>
      </c>
      <c r="G60" s="264">
        <f t="shared" si="14"/>
        <v>0</v>
      </c>
      <c r="H60" s="219">
        <f t="shared" si="14"/>
        <v>1557379</v>
      </c>
      <c r="I60" s="219">
        <f t="shared" si="14"/>
        <v>2454323</v>
      </c>
      <c r="J60" s="264">
        <f t="shared" si="14"/>
        <v>0</v>
      </c>
      <c r="K60" s="264">
        <f t="shared" si="14"/>
        <v>628550</v>
      </c>
      <c r="L60" s="219">
        <f t="shared" si="14"/>
        <v>0</v>
      </c>
      <c r="M60" s="219">
        <f t="shared" si="14"/>
        <v>3510734</v>
      </c>
      <c r="N60" s="264">
        <f t="shared" si="14"/>
        <v>0</v>
      </c>
      <c r="O60" s="264">
        <f t="shared" si="14"/>
        <v>7071803</v>
      </c>
      <c r="P60" s="219">
        <f t="shared" si="14"/>
        <v>3089602</v>
      </c>
      <c r="Q60" s="219">
        <f t="shared" si="14"/>
        <v>0</v>
      </c>
      <c r="R60" s="264">
        <f t="shared" si="14"/>
        <v>0</v>
      </c>
      <c r="S60" s="264">
        <f t="shared" si="14"/>
        <v>4179648</v>
      </c>
      <c r="T60" s="219">
        <f t="shared" si="14"/>
        <v>4539386</v>
      </c>
      <c r="U60" s="219">
        <f t="shared" si="14"/>
        <v>2268808</v>
      </c>
      <c r="V60" s="264">
        <f t="shared" si="14"/>
        <v>6350507</v>
      </c>
      <c r="W60" s="264">
        <f t="shared" si="14"/>
        <v>0</v>
      </c>
      <c r="X60" s="219">
        <f t="shared" si="14"/>
        <v>40950000</v>
      </c>
      <c r="Y60" s="264">
        <f t="shared" si="14"/>
        <v>-40950000</v>
      </c>
      <c r="Z60" s="337">
        <f>+IF(X60&lt;&gt;0,+(Y60/X60)*100,0)</f>
        <v>-100</v>
      </c>
      <c r="AA60" s="232">
        <f>+AA57+AA54+AA51+AA40+AA37+AA34+AA22+AA5</f>
        <v>40950000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2013-08-02T11:59:37Z</dcterms:created>
  <dcterms:modified xsi:type="dcterms:W3CDTF">2013-08-02T11:59:41Z</dcterms:modified>
  <cp:category/>
  <cp:version/>
  <cp:contentType/>
  <cp:contentStatus/>
</cp:coreProperties>
</file>