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<sst xmlns="http://schemas.openxmlformats.org/spreadsheetml/2006/main" count="855" uniqueCount="302">
  <si>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Limpopo: Molemole(LIM353) - Table C1 Schedule Quarterly Budget Statement Summary for 4th Quarter ended 30 June 2013 (Figures Finalised as at 2013/07/31)</t>
  </si>
  <si>
    <t>Description</t>
  </si>
  <si>
    <t>2011/12</t>
  </si>
  <si>
    <t>2012/13</t>
  </si>
  <si>
    <t>Budget year 2012/13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</si>
  <si>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</si>
  <si>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</si>
  <si>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</si>
  <si>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</si>
  <si>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</si>
  <si>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</si>
  <si>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</si>
  <si>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</si>
  <si>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</si>
  <si>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</si>
  <si>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</si>
  <si>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</si>
  <si>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</si>
  <si>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</si>
  <si>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</si>
  <si>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</si>
  <si>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</si>
  <si>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</si>
  <si>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</si>
  <si>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</si>
  <si>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</si>
  <si>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</si>
  <si>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</si>
  <si>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</si>
  <si>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</si>
  <si>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</si>
  <si>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</si>
  <si>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</si>
  <si>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</si>
  <si>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</si>
  <si>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</si>
  <si>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</si>
  <si>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</si>
  <si>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</si>
  <si>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</si>
  <si>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</si>
  <si>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</si>
  <si>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</si>
  <si>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</si>
  <si>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</si>
  <si>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</si>
  <si>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</si>
  <si>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</si>
  <si>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</si>
  <si>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</si>
  <si>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</si>
  <si>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</si>
  <si>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</si>
  <si>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</si>
  <si>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</si>
  <si>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</si>
  <si>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</si>
  <si>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</si>
  <si>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</si>
  <si>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</si>
  <si>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</si>
  <si>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</si>
  <si>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</si>
  <si>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</si>
  <si>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</si>
  <si>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</si>
  <si>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</si>
  <si>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</si>
  <si>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</si>
  <si>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</si>
  <si>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Molemole(LIM353) - Table C2 Quarterly Budget Statement - Financial Performance (standard classification) for 4th Quarter ended 30 June 2013 (Figures Finalised as at 2013/07/31)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</si>
  <si>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</si>
  <si>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</si>
  <si>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</si>
  <si>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</si>
  <si>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</si>
  <si>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</si>
  <si>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</si>
  <si>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</si>
  <si>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</si>
  <si>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</si>
  <si>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</si>
  <si>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</si>
  <si>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</si>
  <si>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</si>
  <si>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</si>
  <si>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</si>
  <si>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</si>
  <si>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</si>
  <si>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</si>
  <si>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</si>
  <si>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</si>
  <si>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</si>
  <si>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</si>
  <si>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</si>
  <si>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</si>
  <si>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</si>
  <si>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</si>
  <si>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</si>
  <si>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</si>
  <si>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Limpopo: Molemole(LIM353) - Table C4 Quarterly Budget Statement - Financial Performance (revenue and expenditure) for 4th Quarter ended 30 June 2013 (Figures Finalised as at 2013/07/31)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</si>
  <si>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</si>
  <si>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</si>
  <si>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</si>
  <si>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</si>
  <si>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</si>
  <si>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</si>
  <si>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</si>
  <si>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</si>
  <si>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</si>
  <si>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</si>
  <si>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</si>
  <si>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</si>
  <si>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</si>
  <si>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</si>
  <si>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</si>
  <si>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</si>
  <si>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</si>
  <si>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</si>
  <si>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</si>
  <si>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</si>
  <si>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</si>
  <si>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</si>
  <si>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</si>
  <si>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</si>
  <si>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</si>
  <si>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</si>
  <si>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</si>
  <si>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</si>
  <si>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Limpopo: Molemole(LIM353) - Table C5 Quarterly Budget Statement - Capital Expenditure by Standard Classification and Funding for 4th Quarter ended 30 June 2013 (Figures Finalised as at 2013/07/31)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</si>
  <si>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</si>
  <si>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</si>
  <si>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</si>
  <si>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</si>
  <si>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</si>
  <si>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</si>
  <si>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</si>
  <si>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</si>
  <si>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</si>
  <si>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</si>
  <si>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Limpopo: Molemole(LIM353) - Table C6 Quarterly Budget Statement - Financial Position for 4th Quarter ended 30 June 2013 (Figures Finalised as at 2013/07/31)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</si>
  <si>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</si>
  <si>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</si>
  <si>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</si>
  <si>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</si>
  <si>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</si>
  <si>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</si>
  <si>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</si>
  <si>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</si>
  <si>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</si>
  <si>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</si>
  <si>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</si>
  <si>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</si>
  <si>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</si>
  <si>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</si>
  <si>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</si>
  <si>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</si>
  <si>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</si>
  <si>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</si>
  <si>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</si>
  <si>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</si>
  <si>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</si>
  <si>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</si>
  <si>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</si>
  <si>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</si>
  <si>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</si>
  <si>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</si>
  <si>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</si>
  <si>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</si>
  <si>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</si>
  <si>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</si>
  <si>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</si>
  <si>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</si>
  <si>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</si>
  <si>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Molemole(LIM353) - Table C7 Quarterly Budget Statement - Cash Flows for 4th Quarter ended 30 June 2013 (Figures Finalised as at 2013/07/31)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</si>
  <si>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</si>
  <si>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</si>
  <si>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</si>
  <si>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</si>
  <si>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</si>
  <si>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</si>
  <si>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</si>
  <si>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</si>
  <si>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</si>
  <si>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</si>
  <si>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</si>
  <si>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</si>
  <si>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</si>
  <si>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</si>
  <si>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</si>
  <si>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</si>
  <si>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</si>
  <si>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</si>
  <si>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</si>
  <si>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</si>
  <si>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</si>
  <si>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</si>
  <si>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</si>
  <si>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</si>
  <si>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</si>
  <si>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</si>
  <si>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Limpopo: Molemole(LIM353) - Table C9 Quarterly Budget Statement - Capital Expenditure by Asset Clas for 4th Quarter ended 30 June 2013 (Figures Finalised as at 2013/07/31)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</si>
  <si>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</si>
  <si>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</si>
  <si>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</si>
  <si>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</si>
  <si>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</si>
  <si>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</si>
  <si>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</si>
  <si>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</si>
  <si>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</si>
  <si>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</si>
  <si>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</si>
  <si>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</si>
  <si>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</si>
  <si>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</si>
  <si>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</si>
  <si>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</si>
  <si>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</si>
  <si>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</si>
  <si>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</si>
  <si>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</si>
  <si>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</si>
  <si>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</si>
  <si>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</si>
  <si>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</si>
  <si>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Limpopo: Molemole(LIM353) - Table SC13a Quarterly Budget Statement - Capital Expenditure on New Assets by Asset Class for 4th Quarter ended 30 June 2013 (Figures Finalised as at 2013/07/31)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</si>
  <si>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</si>
  <si>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</si>
  <si>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</si>
  <si>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</si>
  <si>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</si>
  <si>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</si>
  <si>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</si>
  <si>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</si>
  <si>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</si>
  <si>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</si>
  <si>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</si>
  <si>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</si>
  <si>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</si>
  <si>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</si>
  <si>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</si>
  <si>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</si>
  <si>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</si>
  <si>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</si>
  <si>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</si>
  <si>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</si>
  <si>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</si>
  <si>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</si>
  <si>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</si>
  <si>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</si>
  <si>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</si>
  <si>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</si>
  <si>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</si>
  <si>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</si>
  <si>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</si>
  <si>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</si>
  <si>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</si>
  <si>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</si>
  <si>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</si>
  <si>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</si>
  <si>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</si>
  <si>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Limpopo: Molemole(LIM353) - Table SC13B Quarterly Budget Statement - Capital Expenditure on Renewal of existing assets by Asset Class for 4th Quarter ended 30 June 2013 (Figures Finalised as at 2013/07/31)</t>
  </si>
  <si>
    <t>Capital Expenditure on Renewal of Existing Assets by Asset Class/Sub-class</t>
  </si>
  <si>
    <t>Total Capital Expenditure on Renewal of Existing Assets</t>
  </si>
  <si>
    <t>Limpopo: Molemole(LIM353) - Table SC13C Quarterly Budget Statement - Repairs and Maintenance Expenditure by Asset Class for 4th Quarter ended 30 June 2013 (Figures Finalised as at 2013/07/31)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</si>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</sst>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3359021</v>
      </c>
      <c r="C5" s="19"/>
      <c r="D5" s="59">
        <v>5599749</v>
      </c>
      <c r="E5" s="60">
        <v>5599749</v>
      </c>
      <c r="F5" s="60">
        <v>794628</v>
      </c>
      <c r="G5" s="60">
        <v>794628</v>
      </c>
      <c r="H5" s="60">
        <v>794628</v>
      </c>
      <c r="I5" s="60">
        <v>2383884</v>
      </c>
      <c r="J5" s="60">
        <v>794628</v>
      </c>
      <c r="K5" s="60">
        <v>794628</v>
      </c>
      <c r="L5" s="60">
        <v>794628</v>
      </c>
      <c r="M5" s="60">
        <v>2383884</v>
      </c>
      <c r="N5" s="60">
        <v>794628</v>
      </c>
      <c r="O5" s="60">
        <v>794628</v>
      </c>
      <c r="P5" s="60">
        <v>794628</v>
      </c>
      <c r="Q5" s="60">
        <v>2383884</v>
      </c>
      <c r="R5" s="60">
        <v>794714</v>
      </c>
      <c r="S5" s="60">
        <v>794714</v>
      </c>
      <c r="T5" s="60">
        <v>794832</v>
      </c>
      <c r="U5" s="60">
        <v>2384260</v>
      </c>
      <c r="V5" s="60">
        <v>9535912</v>
      </c>
      <c r="W5" s="60">
        <v>5599749</v>
      </c>
      <c r="X5" s="60">
        <v>3936163</v>
      </c>
      <c r="Y5" s="61">
        <v>70.29</v>
      </c>
      <c r="Z5" s="62">
        <v>5599749</v>
      </c>
    </row>
    <row r="6" spans="1:26" ht="13.5">
      <c r="A6" s="58" t="s">
        <v>32</v>
      </c>
      <c r="B6" s="19">
        <v>4864800</v>
      </c>
      <c r="C6" s="19"/>
      <c r="D6" s="59">
        <v>11113112</v>
      </c>
      <c r="E6" s="60">
        <v>11113112</v>
      </c>
      <c r="F6" s="60">
        <v>332384</v>
      </c>
      <c r="G6" s="60">
        <v>618543</v>
      </c>
      <c r="H6" s="60">
        <v>499471</v>
      </c>
      <c r="I6" s="60">
        <v>1450398</v>
      </c>
      <c r="J6" s="60">
        <v>494302</v>
      </c>
      <c r="K6" s="60">
        <v>375901</v>
      </c>
      <c r="L6" s="60">
        <v>481498</v>
      </c>
      <c r="M6" s="60">
        <v>1351701</v>
      </c>
      <c r="N6" s="60">
        <v>401491</v>
      </c>
      <c r="O6" s="60">
        <v>431281</v>
      </c>
      <c r="P6" s="60">
        <v>446437</v>
      </c>
      <c r="Q6" s="60">
        <v>1279209</v>
      </c>
      <c r="R6" s="60">
        <v>444344</v>
      </c>
      <c r="S6" s="60">
        <v>408395</v>
      </c>
      <c r="T6" s="60">
        <v>473258</v>
      </c>
      <c r="U6" s="60">
        <v>1325997</v>
      </c>
      <c r="V6" s="60">
        <v>5407305</v>
      </c>
      <c r="W6" s="60">
        <v>11113112</v>
      </c>
      <c r="X6" s="60">
        <v>-5705807</v>
      </c>
      <c r="Y6" s="61">
        <v>-51.34</v>
      </c>
      <c r="Z6" s="62">
        <v>11113112</v>
      </c>
    </row>
    <row r="7" spans="1:26" ht="13.5">
      <c r="A7" s="58" t="s">
        <v>33</v>
      </c>
      <c r="B7" s="19">
        <v>610454</v>
      </c>
      <c r="C7" s="19"/>
      <c r="D7" s="59">
        <v>2000000</v>
      </c>
      <c r="E7" s="60">
        <v>2000000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2000000</v>
      </c>
      <c r="X7" s="60">
        <v>-2000000</v>
      </c>
      <c r="Y7" s="61">
        <v>-100</v>
      </c>
      <c r="Z7" s="62">
        <v>2000000</v>
      </c>
    </row>
    <row r="8" spans="1:26" ht="13.5">
      <c r="A8" s="58" t="s">
        <v>34</v>
      </c>
      <c r="B8" s="19">
        <v>48996891</v>
      </c>
      <c r="C8" s="19"/>
      <c r="D8" s="59">
        <v>82848000</v>
      </c>
      <c r="E8" s="60">
        <v>82848000</v>
      </c>
      <c r="F8" s="60">
        <v>31041000</v>
      </c>
      <c r="G8" s="60">
        <v>0</v>
      </c>
      <c r="H8" s="60">
        <v>0</v>
      </c>
      <c r="I8" s="60">
        <v>31041000</v>
      </c>
      <c r="J8" s="60">
        <v>0</v>
      </c>
      <c r="K8" s="60">
        <v>0</v>
      </c>
      <c r="L8" s="60">
        <v>24332000</v>
      </c>
      <c r="M8" s="60">
        <v>24332000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55373000</v>
      </c>
      <c r="W8" s="60">
        <v>82848000</v>
      </c>
      <c r="X8" s="60">
        <v>-27475000</v>
      </c>
      <c r="Y8" s="61">
        <v>-33.16</v>
      </c>
      <c r="Z8" s="62">
        <v>82848000</v>
      </c>
    </row>
    <row r="9" spans="1:26" ht="13.5">
      <c r="A9" s="58" t="s">
        <v>35</v>
      </c>
      <c r="B9" s="19">
        <v>16089912</v>
      </c>
      <c r="C9" s="19"/>
      <c r="D9" s="59">
        <v>20536916</v>
      </c>
      <c r="E9" s="60">
        <v>20536916</v>
      </c>
      <c r="F9" s="60">
        <v>1260010</v>
      </c>
      <c r="G9" s="60">
        <v>563930</v>
      </c>
      <c r="H9" s="60">
        <v>641666</v>
      </c>
      <c r="I9" s="60">
        <v>2465606</v>
      </c>
      <c r="J9" s="60">
        <v>643694</v>
      </c>
      <c r="K9" s="60">
        <v>640951</v>
      </c>
      <c r="L9" s="60">
        <v>66807</v>
      </c>
      <c r="M9" s="60">
        <v>1351452</v>
      </c>
      <c r="N9" s="60">
        <v>562683</v>
      </c>
      <c r="O9" s="60">
        <v>550329</v>
      </c>
      <c r="P9" s="60">
        <v>336453</v>
      </c>
      <c r="Q9" s="60">
        <v>1449465</v>
      </c>
      <c r="R9" s="60">
        <v>579721</v>
      </c>
      <c r="S9" s="60">
        <v>738627</v>
      </c>
      <c r="T9" s="60">
        <v>537461</v>
      </c>
      <c r="U9" s="60">
        <v>1855809</v>
      </c>
      <c r="V9" s="60">
        <v>7122332</v>
      </c>
      <c r="W9" s="60">
        <v>20536916</v>
      </c>
      <c r="X9" s="60">
        <v>-13414584</v>
      </c>
      <c r="Y9" s="61">
        <v>-65.32</v>
      </c>
      <c r="Z9" s="62">
        <v>20536916</v>
      </c>
    </row>
    <row r="10" spans="1:26" ht="25.5">
      <c r="A10" s="63" t="s">
        <v>277</v>
      </c>
      <c r="B10" s="64">
        <f>SUM(B5:B9)</f>
        <v>73921078</v>
      </c>
      <c r="C10" s="64">
        <f>SUM(C5:C9)</f>
        <v>0</v>
      </c>
      <c r="D10" s="65">
        <f aca="true" t="shared" si="0" ref="D10:Z10">SUM(D5:D9)</f>
        <v>122097777</v>
      </c>
      <c r="E10" s="66">
        <f t="shared" si="0"/>
        <v>122097777</v>
      </c>
      <c r="F10" s="66">
        <f t="shared" si="0"/>
        <v>33428022</v>
      </c>
      <c r="G10" s="66">
        <f t="shared" si="0"/>
        <v>1977101</v>
      </c>
      <c r="H10" s="66">
        <f t="shared" si="0"/>
        <v>1935765</v>
      </c>
      <c r="I10" s="66">
        <f t="shared" si="0"/>
        <v>37340888</v>
      </c>
      <c r="J10" s="66">
        <f t="shared" si="0"/>
        <v>1932624</v>
      </c>
      <c r="K10" s="66">
        <f t="shared" si="0"/>
        <v>1811480</v>
      </c>
      <c r="L10" s="66">
        <f t="shared" si="0"/>
        <v>25674933</v>
      </c>
      <c r="M10" s="66">
        <f t="shared" si="0"/>
        <v>29419037</v>
      </c>
      <c r="N10" s="66">
        <f t="shared" si="0"/>
        <v>1758802</v>
      </c>
      <c r="O10" s="66">
        <f t="shared" si="0"/>
        <v>1776238</v>
      </c>
      <c r="P10" s="66">
        <f t="shared" si="0"/>
        <v>1577518</v>
      </c>
      <c r="Q10" s="66">
        <f t="shared" si="0"/>
        <v>5112558</v>
      </c>
      <c r="R10" s="66">
        <f t="shared" si="0"/>
        <v>1818779</v>
      </c>
      <c r="S10" s="66">
        <f t="shared" si="0"/>
        <v>1941736</v>
      </c>
      <c r="T10" s="66">
        <f t="shared" si="0"/>
        <v>1805551</v>
      </c>
      <c r="U10" s="66">
        <f t="shared" si="0"/>
        <v>5566066</v>
      </c>
      <c r="V10" s="66">
        <f t="shared" si="0"/>
        <v>77438549</v>
      </c>
      <c r="W10" s="66">
        <f t="shared" si="0"/>
        <v>122097777</v>
      </c>
      <c r="X10" s="66">
        <f t="shared" si="0"/>
        <v>-44659228</v>
      </c>
      <c r="Y10" s="67">
        <f>+IF(W10&lt;&gt;0,(X10/W10)*100,0)</f>
        <v>-36.576610235909534</v>
      </c>
      <c r="Z10" s="68">
        <f t="shared" si="0"/>
        <v>122097777</v>
      </c>
    </row>
    <row r="11" spans="1:26" ht="13.5">
      <c r="A11" s="58" t="s">
        <v>37</v>
      </c>
      <c r="B11" s="19">
        <v>33853179</v>
      </c>
      <c r="C11" s="19"/>
      <c r="D11" s="59">
        <v>50941398</v>
      </c>
      <c r="E11" s="60">
        <v>50941398</v>
      </c>
      <c r="F11" s="60">
        <v>3173833</v>
      </c>
      <c r="G11" s="60">
        <v>3796924</v>
      </c>
      <c r="H11" s="60">
        <v>3752745</v>
      </c>
      <c r="I11" s="60">
        <v>10723502</v>
      </c>
      <c r="J11" s="60">
        <v>3752745</v>
      </c>
      <c r="K11" s="60">
        <v>3484931</v>
      </c>
      <c r="L11" s="60">
        <v>3503937</v>
      </c>
      <c r="M11" s="60">
        <v>10741613</v>
      </c>
      <c r="N11" s="60">
        <v>1850347</v>
      </c>
      <c r="O11" s="60">
        <v>3504522</v>
      </c>
      <c r="P11" s="60">
        <v>3525399</v>
      </c>
      <c r="Q11" s="60">
        <v>8880268</v>
      </c>
      <c r="R11" s="60">
        <v>3462330</v>
      </c>
      <c r="S11" s="60">
        <v>3568424</v>
      </c>
      <c r="T11" s="60">
        <v>3758591</v>
      </c>
      <c r="U11" s="60">
        <v>10789345</v>
      </c>
      <c r="V11" s="60">
        <v>41134728</v>
      </c>
      <c r="W11" s="60">
        <v>50941398</v>
      </c>
      <c r="X11" s="60">
        <v>-9806670</v>
      </c>
      <c r="Y11" s="61">
        <v>-19.25</v>
      </c>
      <c r="Z11" s="62">
        <v>50941398</v>
      </c>
    </row>
    <row r="12" spans="1:26" ht="13.5">
      <c r="A12" s="58" t="s">
        <v>38</v>
      </c>
      <c r="B12" s="19">
        <v>654384</v>
      </c>
      <c r="C12" s="19"/>
      <c r="D12" s="59">
        <v>7040399</v>
      </c>
      <c r="E12" s="60">
        <v>7040399</v>
      </c>
      <c r="F12" s="60">
        <v>524404</v>
      </c>
      <c r="G12" s="60">
        <v>524614</v>
      </c>
      <c r="H12" s="60">
        <v>524614</v>
      </c>
      <c r="I12" s="60">
        <v>1573632</v>
      </c>
      <c r="J12" s="60">
        <v>652154</v>
      </c>
      <c r="K12" s="60">
        <v>1261766</v>
      </c>
      <c r="L12" s="60">
        <v>525848</v>
      </c>
      <c r="M12" s="60">
        <v>2439768</v>
      </c>
      <c r="N12" s="60">
        <v>-525848</v>
      </c>
      <c r="O12" s="60">
        <v>525848</v>
      </c>
      <c r="P12" s="60">
        <v>525848</v>
      </c>
      <c r="Q12" s="60">
        <v>525848</v>
      </c>
      <c r="R12" s="60">
        <v>807908</v>
      </c>
      <c r="S12" s="60">
        <v>554054</v>
      </c>
      <c r="T12" s="60">
        <v>554054</v>
      </c>
      <c r="U12" s="60">
        <v>1916016</v>
      </c>
      <c r="V12" s="60">
        <v>6455264</v>
      </c>
      <c r="W12" s="60">
        <v>7040399</v>
      </c>
      <c r="X12" s="60">
        <v>-585135</v>
      </c>
      <c r="Y12" s="61">
        <v>-8.31</v>
      </c>
      <c r="Z12" s="62">
        <v>7040399</v>
      </c>
    </row>
    <row r="13" spans="1:26" ht="13.5">
      <c r="A13" s="58" t="s">
        <v>278</v>
      </c>
      <c r="B13" s="19">
        <v>4378533</v>
      </c>
      <c r="C13" s="19"/>
      <c r="D13" s="59">
        <v>4600000</v>
      </c>
      <c r="E13" s="60">
        <v>4600000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4600000</v>
      </c>
      <c r="X13" s="60">
        <v>-4600000</v>
      </c>
      <c r="Y13" s="61">
        <v>-100</v>
      </c>
      <c r="Z13" s="62">
        <v>4600000</v>
      </c>
    </row>
    <row r="14" spans="1:26" ht="13.5">
      <c r="A14" s="58" t="s">
        <v>40</v>
      </c>
      <c r="B14" s="19">
        <v>0</v>
      </c>
      <c r="C14" s="19"/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3960113</v>
      </c>
      <c r="C15" s="19"/>
      <c r="D15" s="59">
        <v>6000000</v>
      </c>
      <c r="E15" s="60">
        <v>6000000</v>
      </c>
      <c r="F15" s="60">
        <v>638797</v>
      </c>
      <c r="G15" s="60">
        <v>1272084</v>
      </c>
      <c r="H15" s="60">
        <v>523951</v>
      </c>
      <c r="I15" s="60">
        <v>2434832</v>
      </c>
      <c r="J15" s="60">
        <v>472170</v>
      </c>
      <c r="K15" s="60">
        <v>451590</v>
      </c>
      <c r="L15" s="60">
        <v>439495</v>
      </c>
      <c r="M15" s="60">
        <v>1363255</v>
      </c>
      <c r="N15" s="60">
        <v>829342</v>
      </c>
      <c r="O15" s="60">
        <v>5734</v>
      </c>
      <c r="P15" s="60">
        <v>734218</v>
      </c>
      <c r="Q15" s="60">
        <v>1569294</v>
      </c>
      <c r="R15" s="60">
        <v>511060</v>
      </c>
      <c r="S15" s="60">
        <v>588982</v>
      </c>
      <c r="T15" s="60">
        <v>483715</v>
      </c>
      <c r="U15" s="60">
        <v>1583757</v>
      </c>
      <c r="V15" s="60">
        <v>6951138</v>
      </c>
      <c r="W15" s="60">
        <v>6000000</v>
      </c>
      <c r="X15" s="60">
        <v>951138</v>
      </c>
      <c r="Y15" s="61">
        <v>15.85</v>
      </c>
      <c r="Z15" s="62">
        <v>6000000</v>
      </c>
    </row>
    <row r="16" spans="1:26" ht="13.5">
      <c r="A16" s="69" t="s">
        <v>42</v>
      </c>
      <c r="B16" s="19">
        <v>0</v>
      </c>
      <c r="C16" s="19"/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11606</v>
      </c>
      <c r="Q16" s="60">
        <v>11606</v>
      </c>
      <c r="R16" s="60">
        <v>0</v>
      </c>
      <c r="S16" s="60">
        <v>0</v>
      </c>
      <c r="T16" s="60">
        <v>0</v>
      </c>
      <c r="U16" s="60">
        <v>0</v>
      </c>
      <c r="V16" s="60">
        <v>11606</v>
      </c>
      <c r="W16" s="60">
        <v>0</v>
      </c>
      <c r="X16" s="60">
        <v>11606</v>
      </c>
      <c r="Y16" s="61">
        <v>0</v>
      </c>
      <c r="Z16" s="62">
        <v>0</v>
      </c>
    </row>
    <row r="17" spans="1:26" ht="13.5">
      <c r="A17" s="58" t="s">
        <v>43</v>
      </c>
      <c r="B17" s="19">
        <v>22757094</v>
      </c>
      <c r="C17" s="19"/>
      <c r="D17" s="59">
        <v>35573258</v>
      </c>
      <c r="E17" s="60">
        <v>35573258</v>
      </c>
      <c r="F17" s="60">
        <v>2008973</v>
      </c>
      <c r="G17" s="60">
        <v>1377994</v>
      </c>
      <c r="H17" s="60">
        <v>4067642</v>
      </c>
      <c r="I17" s="60">
        <v>7454609</v>
      </c>
      <c r="J17" s="60">
        <v>1212874</v>
      </c>
      <c r="K17" s="60">
        <v>2249027</v>
      </c>
      <c r="L17" s="60">
        <v>1196395</v>
      </c>
      <c r="M17" s="60">
        <v>4658296</v>
      </c>
      <c r="N17" s="60">
        <v>1452335</v>
      </c>
      <c r="O17" s="60">
        <v>1494778</v>
      </c>
      <c r="P17" s="60">
        <v>1840880</v>
      </c>
      <c r="Q17" s="60">
        <v>4787993</v>
      </c>
      <c r="R17" s="60">
        <v>2283922</v>
      </c>
      <c r="S17" s="60">
        <v>1393779</v>
      </c>
      <c r="T17" s="60">
        <v>3128970</v>
      </c>
      <c r="U17" s="60">
        <v>6806671</v>
      </c>
      <c r="V17" s="60">
        <v>23707569</v>
      </c>
      <c r="W17" s="60">
        <v>35573258</v>
      </c>
      <c r="X17" s="60">
        <v>-11865689</v>
      </c>
      <c r="Y17" s="61">
        <v>-33.36</v>
      </c>
      <c r="Z17" s="62">
        <v>35573258</v>
      </c>
    </row>
    <row r="18" spans="1:26" ht="13.5">
      <c r="A18" s="70" t="s">
        <v>44</v>
      </c>
      <c r="B18" s="71">
        <f>SUM(B11:B17)</f>
        <v>65603303</v>
      </c>
      <c r="C18" s="71">
        <f>SUM(C11:C17)</f>
        <v>0</v>
      </c>
      <c r="D18" s="72">
        <f aca="true" t="shared" si="1" ref="D18:Z18">SUM(D11:D17)</f>
        <v>104155055</v>
      </c>
      <c r="E18" s="73">
        <f t="shared" si="1"/>
        <v>104155055</v>
      </c>
      <c r="F18" s="73">
        <f t="shared" si="1"/>
        <v>6346007</v>
      </c>
      <c r="G18" s="73">
        <f t="shared" si="1"/>
        <v>6971616</v>
      </c>
      <c r="H18" s="73">
        <f t="shared" si="1"/>
        <v>8868952</v>
      </c>
      <c r="I18" s="73">
        <f t="shared" si="1"/>
        <v>22186575</v>
      </c>
      <c r="J18" s="73">
        <f t="shared" si="1"/>
        <v>6089943</v>
      </c>
      <c r="K18" s="73">
        <f t="shared" si="1"/>
        <v>7447314</v>
      </c>
      <c r="L18" s="73">
        <f t="shared" si="1"/>
        <v>5665675</v>
      </c>
      <c r="M18" s="73">
        <f t="shared" si="1"/>
        <v>19202932</v>
      </c>
      <c r="N18" s="73">
        <f t="shared" si="1"/>
        <v>3606176</v>
      </c>
      <c r="O18" s="73">
        <f t="shared" si="1"/>
        <v>5530882</v>
      </c>
      <c r="P18" s="73">
        <f t="shared" si="1"/>
        <v>6637951</v>
      </c>
      <c r="Q18" s="73">
        <f t="shared" si="1"/>
        <v>15775009</v>
      </c>
      <c r="R18" s="73">
        <f t="shared" si="1"/>
        <v>7065220</v>
      </c>
      <c r="S18" s="73">
        <f t="shared" si="1"/>
        <v>6105239</v>
      </c>
      <c r="T18" s="73">
        <f t="shared" si="1"/>
        <v>7925330</v>
      </c>
      <c r="U18" s="73">
        <f t="shared" si="1"/>
        <v>21095789</v>
      </c>
      <c r="V18" s="73">
        <f t="shared" si="1"/>
        <v>78260305</v>
      </c>
      <c r="W18" s="73">
        <f t="shared" si="1"/>
        <v>104155055</v>
      </c>
      <c r="X18" s="73">
        <f t="shared" si="1"/>
        <v>-25894750</v>
      </c>
      <c r="Y18" s="67">
        <f>+IF(W18&lt;&gt;0,(X18/W18)*100,0)</f>
        <v>-24.861731386921164</v>
      </c>
      <c r="Z18" s="74">
        <f t="shared" si="1"/>
        <v>104155055</v>
      </c>
    </row>
    <row r="19" spans="1:26" ht="13.5">
      <c r="A19" s="70" t="s">
        <v>45</v>
      </c>
      <c r="B19" s="75">
        <f>+B10-B18</f>
        <v>8317775</v>
      </c>
      <c r="C19" s="75">
        <f>+C10-C18</f>
        <v>0</v>
      </c>
      <c r="D19" s="76">
        <f aca="true" t="shared" si="2" ref="D19:Z19">+D10-D18</f>
        <v>17942722</v>
      </c>
      <c r="E19" s="77">
        <f t="shared" si="2"/>
        <v>17942722</v>
      </c>
      <c r="F19" s="77">
        <f t="shared" si="2"/>
        <v>27082015</v>
      </c>
      <c r="G19" s="77">
        <f t="shared" si="2"/>
        <v>-4994515</v>
      </c>
      <c r="H19" s="77">
        <f t="shared" si="2"/>
        <v>-6933187</v>
      </c>
      <c r="I19" s="77">
        <f t="shared" si="2"/>
        <v>15154313</v>
      </c>
      <c r="J19" s="77">
        <f t="shared" si="2"/>
        <v>-4157319</v>
      </c>
      <c r="K19" s="77">
        <f t="shared" si="2"/>
        <v>-5635834</v>
      </c>
      <c r="L19" s="77">
        <f t="shared" si="2"/>
        <v>20009258</v>
      </c>
      <c r="M19" s="77">
        <f t="shared" si="2"/>
        <v>10216105</v>
      </c>
      <c r="N19" s="77">
        <f t="shared" si="2"/>
        <v>-1847374</v>
      </c>
      <c r="O19" s="77">
        <f t="shared" si="2"/>
        <v>-3754644</v>
      </c>
      <c r="P19" s="77">
        <f t="shared" si="2"/>
        <v>-5060433</v>
      </c>
      <c r="Q19" s="77">
        <f t="shared" si="2"/>
        <v>-10662451</v>
      </c>
      <c r="R19" s="77">
        <f t="shared" si="2"/>
        <v>-5246441</v>
      </c>
      <c r="S19" s="77">
        <f t="shared" si="2"/>
        <v>-4163503</v>
      </c>
      <c r="T19" s="77">
        <f t="shared" si="2"/>
        <v>-6119779</v>
      </c>
      <c r="U19" s="77">
        <f t="shared" si="2"/>
        <v>-15529723</v>
      </c>
      <c r="V19" s="77">
        <f t="shared" si="2"/>
        <v>-821756</v>
      </c>
      <c r="W19" s="77">
        <f>IF(E10=E18,0,W10-W18)</f>
        <v>17942722</v>
      </c>
      <c r="X19" s="77">
        <f t="shared" si="2"/>
        <v>-18764478</v>
      </c>
      <c r="Y19" s="78">
        <f>+IF(W19&lt;&gt;0,(X19/W19)*100,0)</f>
        <v>-104.57988481346365</v>
      </c>
      <c r="Z19" s="79">
        <f t="shared" si="2"/>
        <v>17942722</v>
      </c>
    </row>
    <row r="20" spans="1:26" ht="13.5">
      <c r="A20" s="58" t="s">
        <v>46</v>
      </c>
      <c r="B20" s="19">
        <v>9048266</v>
      </c>
      <c r="C20" s="19"/>
      <c r="D20" s="59">
        <v>35369986</v>
      </c>
      <c r="E20" s="60">
        <v>35369986</v>
      </c>
      <c r="F20" s="60">
        <v>7500000</v>
      </c>
      <c r="G20" s="60">
        <v>0</v>
      </c>
      <c r="H20" s="60">
        <v>400000</v>
      </c>
      <c r="I20" s="60">
        <v>7900000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18924000</v>
      </c>
      <c r="Q20" s="60">
        <v>18924000</v>
      </c>
      <c r="R20" s="60">
        <v>150000</v>
      </c>
      <c r="S20" s="60">
        <v>0</v>
      </c>
      <c r="T20" s="60">
        <v>0</v>
      </c>
      <c r="U20" s="60">
        <v>150000</v>
      </c>
      <c r="V20" s="60">
        <v>26974000</v>
      </c>
      <c r="W20" s="60">
        <v>35369986</v>
      </c>
      <c r="X20" s="60">
        <v>-8395986</v>
      </c>
      <c r="Y20" s="61">
        <v>-23.74</v>
      </c>
      <c r="Z20" s="62">
        <v>35369986</v>
      </c>
    </row>
    <row r="21" spans="1:26" ht="13.5">
      <c r="A21" s="58" t="s">
        <v>279</v>
      </c>
      <c r="B21" s="80">
        <v>0</v>
      </c>
      <c r="C21" s="80"/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17366041</v>
      </c>
      <c r="C22" s="86">
        <f>SUM(C19:C21)</f>
        <v>0</v>
      </c>
      <c r="D22" s="87">
        <f aca="true" t="shared" si="3" ref="D22:Z22">SUM(D19:D21)</f>
        <v>53312708</v>
      </c>
      <c r="E22" s="88">
        <f t="shared" si="3"/>
        <v>53312708</v>
      </c>
      <c r="F22" s="88">
        <f t="shared" si="3"/>
        <v>34582015</v>
      </c>
      <c r="G22" s="88">
        <f t="shared" si="3"/>
        <v>-4994515</v>
      </c>
      <c r="H22" s="88">
        <f t="shared" si="3"/>
        <v>-6533187</v>
      </c>
      <c r="I22" s="88">
        <f t="shared" si="3"/>
        <v>23054313</v>
      </c>
      <c r="J22" s="88">
        <f t="shared" si="3"/>
        <v>-4157319</v>
      </c>
      <c r="K22" s="88">
        <f t="shared" si="3"/>
        <v>-5635834</v>
      </c>
      <c r="L22" s="88">
        <f t="shared" si="3"/>
        <v>20009258</v>
      </c>
      <c r="M22" s="88">
        <f t="shared" si="3"/>
        <v>10216105</v>
      </c>
      <c r="N22" s="88">
        <f t="shared" si="3"/>
        <v>-1847374</v>
      </c>
      <c r="O22" s="88">
        <f t="shared" si="3"/>
        <v>-3754644</v>
      </c>
      <c r="P22" s="88">
        <f t="shared" si="3"/>
        <v>13863567</v>
      </c>
      <c r="Q22" s="88">
        <f t="shared" si="3"/>
        <v>8261549</v>
      </c>
      <c r="R22" s="88">
        <f t="shared" si="3"/>
        <v>-5096441</v>
      </c>
      <c r="S22" s="88">
        <f t="shared" si="3"/>
        <v>-4163503</v>
      </c>
      <c r="T22" s="88">
        <f t="shared" si="3"/>
        <v>-6119779</v>
      </c>
      <c r="U22" s="88">
        <f t="shared" si="3"/>
        <v>-15379723</v>
      </c>
      <c r="V22" s="88">
        <f t="shared" si="3"/>
        <v>26152244</v>
      </c>
      <c r="W22" s="88">
        <f t="shared" si="3"/>
        <v>53312708</v>
      </c>
      <c r="X22" s="88">
        <f t="shared" si="3"/>
        <v>-27160464</v>
      </c>
      <c r="Y22" s="89">
        <f>+IF(W22&lt;&gt;0,(X22/W22)*100,0)</f>
        <v>-50.9455719263032</v>
      </c>
      <c r="Z22" s="90">
        <f t="shared" si="3"/>
        <v>53312708</v>
      </c>
    </row>
    <row r="23" spans="1:26" ht="13.5">
      <c r="A23" s="91" t="s">
        <v>48</v>
      </c>
      <c r="B23" s="19">
        <v>0</v>
      </c>
      <c r="C23" s="19"/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17366041</v>
      </c>
      <c r="C24" s="75">
        <f>SUM(C22:C23)</f>
        <v>0</v>
      </c>
      <c r="D24" s="76">
        <f aca="true" t="shared" si="4" ref="D24:Z24">SUM(D22:D23)</f>
        <v>53312708</v>
      </c>
      <c r="E24" s="77">
        <f t="shared" si="4"/>
        <v>53312708</v>
      </c>
      <c r="F24" s="77">
        <f t="shared" si="4"/>
        <v>34582015</v>
      </c>
      <c r="G24" s="77">
        <f t="shared" si="4"/>
        <v>-4994515</v>
      </c>
      <c r="H24" s="77">
        <f t="shared" si="4"/>
        <v>-6533187</v>
      </c>
      <c r="I24" s="77">
        <f t="shared" si="4"/>
        <v>23054313</v>
      </c>
      <c r="J24" s="77">
        <f t="shared" si="4"/>
        <v>-4157319</v>
      </c>
      <c r="K24" s="77">
        <f t="shared" si="4"/>
        <v>-5635834</v>
      </c>
      <c r="L24" s="77">
        <f t="shared" si="4"/>
        <v>20009258</v>
      </c>
      <c r="M24" s="77">
        <f t="shared" si="4"/>
        <v>10216105</v>
      </c>
      <c r="N24" s="77">
        <f t="shared" si="4"/>
        <v>-1847374</v>
      </c>
      <c r="O24" s="77">
        <f t="shared" si="4"/>
        <v>-3754644</v>
      </c>
      <c r="P24" s="77">
        <f t="shared" si="4"/>
        <v>13863567</v>
      </c>
      <c r="Q24" s="77">
        <f t="shared" si="4"/>
        <v>8261549</v>
      </c>
      <c r="R24" s="77">
        <f t="shared" si="4"/>
        <v>-5096441</v>
      </c>
      <c r="S24" s="77">
        <f t="shared" si="4"/>
        <v>-4163503</v>
      </c>
      <c r="T24" s="77">
        <f t="shared" si="4"/>
        <v>-6119779</v>
      </c>
      <c r="U24" s="77">
        <f t="shared" si="4"/>
        <v>-15379723</v>
      </c>
      <c r="V24" s="77">
        <f t="shared" si="4"/>
        <v>26152244</v>
      </c>
      <c r="W24" s="77">
        <f t="shared" si="4"/>
        <v>53312708</v>
      </c>
      <c r="X24" s="77">
        <f t="shared" si="4"/>
        <v>-27160464</v>
      </c>
      <c r="Y24" s="78">
        <f>+IF(W24&lt;&gt;0,(X24/W24)*100,0)</f>
        <v>-50.9455719263032</v>
      </c>
      <c r="Z24" s="79">
        <f t="shared" si="4"/>
        <v>53312708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14224190</v>
      </c>
      <c r="C27" s="22"/>
      <c r="D27" s="99">
        <v>53011396</v>
      </c>
      <c r="E27" s="100">
        <v>53011396</v>
      </c>
      <c r="F27" s="100">
        <v>200361</v>
      </c>
      <c r="G27" s="100">
        <v>4071982</v>
      </c>
      <c r="H27" s="100">
        <v>211587</v>
      </c>
      <c r="I27" s="100">
        <v>4483930</v>
      </c>
      <c r="J27" s="100">
        <v>3910199</v>
      </c>
      <c r="K27" s="100">
        <v>3172101</v>
      </c>
      <c r="L27" s="100">
        <v>4639061</v>
      </c>
      <c r="M27" s="100">
        <v>11721361</v>
      </c>
      <c r="N27" s="100">
        <v>197398</v>
      </c>
      <c r="O27" s="100">
        <v>23633</v>
      </c>
      <c r="P27" s="100">
        <v>6776679</v>
      </c>
      <c r="Q27" s="100">
        <v>6997710</v>
      </c>
      <c r="R27" s="100">
        <v>4932349</v>
      </c>
      <c r="S27" s="100">
        <v>613288</v>
      </c>
      <c r="T27" s="100">
        <v>1691605</v>
      </c>
      <c r="U27" s="100">
        <v>7237242</v>
      </c>
      <c r="V27" s="100">
        <v>30440243</v>
      </c>
      <c r="W27" s="100">
        <v>53011396</v>
      </c>
      <c r="X27" s="100">
        <v>-22571153</v>
      </c>
      <c r="Y27" s="101">
        <v>-42.58</v>
      </c>
      <c r="Z27" s="102">
        <v>53011396</v>
      </c>
    </row>
    <row r="28" spans="1:26" ht="13.5">
      <c r="A28" s="103" t="s">
        <v>46</v>
      </c>
      <c r="B28" s="19">
        <v>2266337</v>
      </c>
      <c r="C28" s="19"/>
      <c r="D28" s="59">
        <v>36704396</v>
      </c>
      <c r="E28" s="60">
        <v>36704396</v>
      </c>
      <c r="F28" s="60">
        <v>0</v>
      </c>
      <c r="G28" s="60">
        <v>3589821</v>
      </c>
      <c r="H28" s="60">
        <v>0</v>
      </c>
      <c r="I28" s="60">
        <v>3589821</v>
      </c>
      <c r="J28" s="60">
        <v>1666664</v>
      </c>
      <c r="K28" s="60">
        <v>1666664</v>
      </c>
      <c r="L28" s="60">
        <v>3570417</v>
      </c>
      <c r="M28" s="60">
        <v>6903745</v>
      </c>
      <c r="N28" s="60">
        <v>0</v>
      </c>
      <c r="O28" s="60">
        <v>0</v>
      </c>
      <c r="P28" s="60">
        <v>3684086</v>
      </c>
      <c r="Q28" s="60">
        <v>3684086</v>
      </c>
      <c r="R28" s="60">
        <v>4102500</v>
      </c>
      <c r="S28" s="60">
        <v>0</v>
      </c>
      <c r="T28" s="60">
        <v>0</v>
      </c>
      <c r="U28" s="60">
        <v>4102500</v>
      </c>
      <c r="V28" s="60">
        <v>18280152</v>
      </c>
      <c r="W28" s="60">
        <v>36704396</v>
      </c>
      <c r="X28" s="60">
        <v>-18424244</v>
      </c>
      <c r="Y28" s="61">
        <v>-50.2</v>
      </c>
      <c r="Z28" s="62">
        <v>36704396</v>
      </c>
    </row>
    <row r="29" spans="1:26" ht="13.5">
      <c r="A29" s="58" t="s">
        <v>282</v>
      </c>
      <c r="B29" s="19">
        <v>0</v>
      </c>
      <c r="C29" s="19"/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73910</v>
      </c>
      <c r="Q29" s="60">
        <v>73910</v>
      </c>
      <c r="R29" s="60">
        <v>0</v>
      </c>
      <c r="S29" s="60">
        <v>0</v>
      </c>
      <c r="T29" s="60">
        <v>0</v>
      </c>
      <c r="U29" s="60">
        <v>0</v>
      </c>
      <c r="V29" s="60">
        <v>73910</v>
      </c>
      <c r="W29" s="60">
        <v>0</v>
      </c>
      <c r="X29" s="60">
        <v>73910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/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1272587</v>
      </c>
      <c r="U30" s="60">
        <v>1272587</v>
      </c>
      <c r="V30" s="60">
        <v>1272587</v>
      </c>
      <c r="W30" s="60">
        <v>0</v>
      </c>
      <c r="X30" s="60">
        <v>1272587</v>
      </c>
      <c r="Y30" s="61">
        <v>0</v>
      </c>
      <c r="Z30" s="62">
        <v>0</v>
      </c>
    </row>
    <row r="31" spans="1:26" ht="13.5">
      <c r="A31" s="58" t="s">
        <v>53</v>
      </c>
      <c r="B31" s="19">
        <v>11957853</v>
      </c>
      <c r="C31" s="19"/>
      <c r="D31" s="59">
        <v>16307000</v>
      </c>
      <c r="E31" s="60">
        <v>16307000</v>
      </c>
      <c r="F31" s="60">
        <v>200361</v>
      </c>
      <c r="G31" s="60">
        <v>482161</v>
      </c>
      <c r="H31" s="60">
        <v>211587</v>
      </c>
      <c r="I31" s="60">
        <v>894109</v>
      </c>
      <c r="J31" s="60">
        <v>2243535</v>
      </c>
      <c r="K31" s="60">
        <v>1505437</v>
      </c>
      <c r="L31" s="60">
        <v>1068644</v>
      </c>
      <c r="M31" s="60">
        <v>4817616</v>
      </c>
      <c r="N31" s="60">
        <v>197398</v>
      </c>
      <c r="O31" s="60">
        <v>23633</v>
      </c>
      <c r="P31" s="60">
        <v>3018683</v>
      </c>
      <c r="Q31" s="60">
        <v>3239714</v>
      </c>
      <c r="R31" s="60">
        <v>829849</v>
      </c>
      <c r="S31" s="60">
        <v>613288</v>
      </c>
      <c r="T31" s="60">
        <v>419018</v>
      </c>
      <c r="U31" s="60">
        <v>1862155</v>
      </c>
      <c r="V31" s="60">
        <v>10813594</v>
      </c>
      <c r="W31" s="60">
        <v>16307000</v>
      </c>
      <c r="X31" s="60">
        <v>-5493406</v>
      </c>
      <c r="Y31" s="61">
        <v>-33.69</v>
      </c>
      <c r="Z31" s="62">
        <v>16307000</v>
      </c>
    </row>
    <row r="32" spans="1:26" ht="13.5">
      <c r="A32" s="70" t="s">
        <v>54</v>
      </c>
      <c r="B32" s="22">
        <f>SUM(B28:B31)</f>
        <v>14224190</v>
      </c>
      <c r="C32" s="22">
        <f>SUM(C28:C31)</f>
        <v>0</v>
      </c>
      <c r="D32" s="99">
        <f aca="true" t="shared" si="5" ref="D32:Z32">SUM(D28:D31)</f>
        <v>53011396</v>
      </c>
      <c r="E32" s="100">
        <f t="shared" si="5"/>
        <v>53011396</v>
      </c>
      <c r="F32" s="100">
        <f t="shared" si="5"/>
        <v>200361</v>
      </c>
      <c r="G32" s="100">
        <f t="shared" si="5"/>
        <v>4071982</v>
      </c>
      <c r="H32" s="100">
        <f t="shared" si="5"/>
        <v>211587</v>
      </c>
      <c r="I32" s="100">
        <f t="shared" si="5"/>
        <v>4483930</v>
      </c>
      <c r="J32" s="100">
        <f t="shared" si="5"/>
        <v>3910199</v>
      </c>
      <c r="K32" s="100">
        <f t="shared" si="5"/>
        <v>3172101</v>
      </c>
      <c r="L32" s="100">
        <f t="shared" si="5"/>
        <v>4639061</v>
      </c>
      <c r="M32" s="100">
        <f t="shared" si="5"/>
        <v>11721361</v>
      </c>
      <c r="N32" s="100">
        <f t="shared" si="5"/>
        <v>197398</v>
      </c>
      <c r="O32" s="100">
        <f t="shared" si="5"/>
        <v>23633</v>
      </c>
      <c r="P32" s="100">
        <f t="shared" si="5"/>
        <v>6776679</v>
      </c>
      <c r="Q32" s="100">
        <f t="shared" si="5"/>
        <v>6997710</v>
      </c>
      <c r="R32" s="100">
        <f t="shared" si="5"/>
        <v>4932349</v>
      </c>
      <c r="S32" s="100">
        <f t="shared" si="5"/>
        <v>613288</v>
      </c>
      <c r="T32" s="100">
        <f t="shared" si="5"/>
        <v>1691605</v>
      </c>
      <c r="U32" s="100">
        <f t="shared" si="5"/>
        <v>7237242</v>
      </c>
      <c r="V32" s="100">
        <f t="shared" si="5"/>
        <v>30440243</v>
      </c>
      <c r="W32" s="100">
        <f t="shared" si="5"/>
        <v>53011396</v>
      </c>
      <c r="X32" s="100">
        <f t="shared" si="5"/>
        <v>-22571153</v>
      </c>
      <c r="Y32" s="101">
        <f>+IF(W32&lt;&gt;0,(X32/W32)*100,0)</f>
        <v>-42.577926074612336</v>
      </c>
      <c r="Z32" s="102">
        <f t="shared" si="5"/>
        <v>53011396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/>
      <c r="D35" s="59">
        <v>69307000</v>
      </c>
      <c r="E35" s="60">
        <v>69307000</v>
      </c>
      <c r="F35" s="60">
        <v>8165998</v>
      </c>
      <c r="G35" s="60">
        <v>-7397397</v>
      </c>
      <c r="H35" s="60">
        <v>38653415</v>
      </c>
      <c r="I35" s="60">
        <v>38653415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69307000</v>
      </c>
      <c r="X35" s="60">
        <v>-69307000</v>
      </c>
      <c r="Y35" s="61">
        <v>-100</v>
      </c>
      <c r="Z35" s="62">
        <v>69307000</v>
      </c>
    </row>
    <row r="36" spans="1:26" ht="13.5">
      <c r="A36" s="58" t="s">
        <v>57</v>
      </c>
      <c r="B36" s="19">
        <v>0</v>
      </c>
      <c r="C36" s="19"/>
      <c r="D36" s="59">
        <v>44684000</v>
      </c>
      <c r="E36" s="60">
        <v>44684000</v>
      </c>
      <c r="F36" s="60">
        <v>200361</v>
      </c>
      <c r="G36" s="60">
        <v>4071983</v>
      </c>
      <c r="H36" s="60">
        <v>211587</v>
      </c>
      <c r="I36" s="60">
        <v>211587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44684000</v>
      </c>
      <c r="X36" s="60">
        <v>-44684000</v>
      </c>
      <c r="Y36" s="61">
        <v>-100</v>
      </c>
      <c r="Z36" s="62">
        <v>44684000</v>
      </c>
    </row>
    <row r="37" spans="1:26" ht="13.5">
      <c r="A37" s="58" t="s">
        <v>58</v>
      </c>
      <c r="B37" s="19">
        <v>0</v>
      </c>
      <c r="C37" s="19"/>
      <c r="D37" s="59">
        <v>21193000</v>
      </c>
      <c r="E37" s="60">
        <v>21193000</v>
      </c>
      <c r="F37" s="60">
        <v>1134395</v>
      </c>
      <c r="G37" s="60">
        <v>-1443541</v>
      </c>
      <c r="H37" s="60">
        <v>-9932391</v>
      </c>
      <c r="I37" s="60">
        <v>-9932391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21193000</v>
      </c>
      <c r="X37" s="60">
        <v>-21193000</v>
      </c>
      <c r="Y37" s="61">
        <v>-100</v>
      </c>
      <c r="Z37" s="62">
        <v>21193000</v>
      </c>
    </row>
    <row r="38" spans="1:26" ht="13.5">
      <c r="A38" s="58" t="s">
        <v>59</v>
      </c>
      <c r="B38" s="19">
        <v>0</v>
      </c>
      <c r="C38" s="19"/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0</v>
      </c>
      <c r="C39" s="19"/>
      <c r="D39" s="59">
        <v>301000</v>
      </c>
      <c r="E39" s="60">
        <v>301000</v>
      </c>
      <c r="F39" s="60">
        <v>25276619</v>
      </c>
      <c r="G39" s="60">
        <v>26785000</v>
      </c>
      <c r="H39" s="60">
        <v>26785000</v>
      </c>
      <c r="I39" s="60">
        <v>26785000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301000</v>
      </c>
      <c r="X39" s="60">
        <v>-301000</v>
      </c>
      <c r="Y39" s="61">
        <v>-100</v>
      </c>
      <c r="Z39" s="62">
        <v>301000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20079534</v>
      </c>
      <c r="C42" s="19"/>
      <c r="D42" s="59">
        <v>52956000</v>
      </c>
      <c r="E42" s="60">
        <v>52956000</v>
      </c>
      <c r="F42" s="60">
        <v>32976980</v>
      </c>
      <c r="G42" s="60">
        <v>-5258310</v>
      </c>
      <c r="H42" s="60">
        <v>-6524934</v>
      </c>
      <c r="I42" s="60">
        <v>21193736</v>
      </c>
      <c r="J42" s="60">
        <v>-5134925</v>
      </c>
      <c r="K42" s="60">
        <v>-4802836</v>
      </c>
      <c r="L42" s="60">
        <v>31245126</v>
      </c>
      <c r="M42" s="60">
        <v>21307365</v>
      </c>
      <c r="N42" s="60">
        <v>25598497</v>
      </c>
      <c r="O42" s="60">
        <v>-4390071</v>
      </c>
      <c r="P42" s="60">
        <v>17926302</v>
      </c>
      <c r="Q42" s="60">
        <v>39134728</v>
      </c>
      <c r="R42" s="60">
        <v>-6061596</v>
      </c>
      <c r="S42" s="60">
        <v>-3375107</v>
      </c>
      <c r="T42" s="60">
        <v>-6511611</v>
      </c>
      <c r="U42" s="60">
        <v>-15948314</v>
      </c>
      <c r="V42" s="60">
        <v>65687515</v>
      </c>
      <c r="W42" s="60">
        <v>52956000</v>
      </c>
      <c r="X42" s="60">
        <v>12731515</v>
      </c>
      <c r="Y42" s="61">
        <v>24.04</v>
      </c>
      <c r="Z42" s="62">
        <v>52956000</v>
      </c>
    </row>
    <row r="43" spans="1:26" ht="13.5">
      <c r="A43" s="58" t="s">
        <v>63</v>
      </c>
      <c r="B43" s="19">
        <v>-14528126</v>
      </c>
      <c r="C43" s="19"/>
      <c r="D43" s="59">
        <v>0</v>
      </c>
      <c r="E43" s="60">
        <v>0</v>
      </c>
      <c r="F43" s="60">
        <v>-200361</v>
      </c>
      <c r="G43" s="60">
        <v>-4071983</v>
      </c>
      <c r="H43" s="60">
        <v>-211587</v>
      </c>
      <c r="I43" s="60">
        <v>-4483931</v>
      </c>
      <c r="J43" s="60">
        <v>-3910200</v>
      </c>
      <c r="K43" s="60">
        <v>-5680323</v>
      </c>
      <c r="L43" s="60">
        <v>-4639061</v>
      </c>
      <c r="M43" s="60">
        <v>-14229584</v>
      </c>
      <c r="N43" s="60">
        <v>-197398</v>
      </c>
      <c r="O43" s="60">
        <v>-23633</v>
      </c>
      <c r="P43" s="60">
        <v>-6776680</v>
      </c>
      <c r="Q43" s="60">
        <v>-6997711</v>
      </c>
      <c r="R43" s="60">
        <v>-4768760</v>
      </c>
      <c r="S43" s="60">
        <v>-613288</v>
      </c>
      <c r="T43" s="60">
        <v>-1691605</v>
      </c>
      <c r="U43" s="60">
        <v>-7073653</v>
      </c>
      <c r="V43" s="60">
        <v>-32784879</v>
      </c>
      <c r="W43" s="60">
        <v>0</v>
      </c>
      <c r="X43" s="60">
        <v>-32784879</v>
      </c>
      <c r="Y43" s="61">
        <v>0</v>
      </c>
      <c r="Z43" s="62">
        <v>0</v>
      </c>
    </row>
    <row r="44" spans="1:26" ht="13.5">
      <c r="A44" s="58" t="s">
        <v>64</v>
      </c>
      <c r="B44" s="19">
        <v>0</v>
      </c>
      <c r="C44" s="19"/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5551408</v>
      </c>
      <c r="C45" s="22"/>
      <c r="D45" s="99">
        <v>52956000</v>
      </c>
      <c r="E45" s="100">
        <v>52956000</v>
      </c>
      <c r="F45" s="100">
        <v>32776619</v>
      </c>
      <c r="G45" s="100">
        <v>23446326</v>
      </c>
      <c r="H45" s="100">
        <v>16709805</v>
      </c>
      <c r="I45" s="100">
        <v>16709805</v>
      </c>
      <c r="J45" s="100">
        <v>7664680</v>
      </c>
      <c r="K45" s="100">
        <v>-2818479</v>
      </c>
      <c r="L45" s="100">
        <v>23787586</v>
      </c>
      <c r="M45" s="100">
        <v>23787586</v>
      </c>
      <c r="N45" s="100">
        <v>49188685</v>
      </c>
      <c r="O45" s="100">
        <v>44774981</v>
      </c>
      <c r="P45" s="100">
        <v>55924603</v>
      </c>
      <c r="Q45" s="100">
        <v>49188685</v>
      </c>
      <c r="R45" s="100">
        <v>45094247</v>
      </c>
      <c r="S45" s="100">
        <v>41105852</v>
      </c>
      <c r="T45" s="100">
        <v>32902636</v>
      </c>
      <c r="U45" s="100">
        <v>32902636</v>
      </c>
      <c r="V45" s="100">
        <v>32902636</v>
      </c>
      <c r="W45" s="100">
        <v>52956000</v>
      </c>
      <c r="X45" s="100">
        <v>-20053364</v>
      </c>
      <c r="Y45" s="101">
        <v>-37.87</v>
      </c>
      <c r="Z45" s="102">
        <v>52956000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1591888</v>
      </c>
      <c r="C49" s="52"/>
      <c r="D49" s="129">
        <v>1448856</v>
      </c>
      <c r="E49" s="54">
        <v>1451771</v>
      </c>
      <c r="F49" s="54">
        <v>0</v>
      </c>
      <c r="G49" s="54">
        <v>0</v>
      </c>
      <c r="H49" s="54">
        <v>0</v>
      </c>
      <c r="I49" s="54">
        <v>48202717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52695232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1125541</v>
      </c>
      <c r="C51" s="52"/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1125541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-7.0252563232302805</v>
      </c>
      <c r="C58" s="5">
        <f>IF(C67=0,0,+(C76/C67)*100)</f>
        <v>0</v>
      </c>
      <c r="D58" s="6">
        <f aca="true" t="shared" si="6" ref="D58:Z58">IF(D67=0,0,+(D76/D67)*100)</f>
        <v>100.01143064120446</v>
      </c>
      <c r="E58" s="7">
        <f t="shared" si="6"/>
        <v>100.01143064120446</v>
      </c>
      <c r="F58" s="7">
        <f t="shared" si="6"/>
        <v>42.93234507590912</v>
      </c>
      <c r="G58" s="7">
        <f t="shared" si="6"/>
        <v>29.3331056998159</v>
      </c>
      <c r="H58" s="7">
        <f t="shared" si="6"/>
        <v>24.47319339908812</v>
      </c>
      <c r="I58" s="7">
        <f t="shared" si="6"/>
        <v>31.74135175638507</v>
      </c>
      <c r="J58" s="7">
        <f t="shared" si="6"/>
        <v>29.241114720111945</v>
      </c>
      <c r="K58" s="7">
        <f t="shared" si="6"/>
        <v>25.79959050428109</v>
      </c>
      <c r="L58" s="7">
        <f t="shared" si="6"/>
        <v>16.846589421509734</v>
      </c>
      <c r="M58" s="7">
        <f t="shared" si="6"/>
        <v>23.91831843690787</v>
      </c>
      <c r="N58" s="7">
        <f t="shared" si="6"/>
        <v>19.482473715449714</v>
      </c>
      <c r="O58" s="7">
        <f t="shared" si="6"/>
        <v>18.702262568958787</v>
      </c>
      <c r="P58" s="7">
        <f t="shared" si="6"/>
        <v>26.31957230282056</v>
      </c>
      <c r="Q58" s="7">
        <f t="shared" si="6"/>
        <v>21.25174962596282</v>
      </c>
      <c r="R58" s="7">
        <f t="shared" si="6"/>
        <v>27.16926367758713</v>
      </c>
      <c r="S58" s="7">
        <f t="shared" si="6"/>
        <v>40.87214661556117</v>
      </c>
      <c r="T58" s="7">
        <f t="shared" si="6"/>
        <v>39.132015787487425</v>
      </c>
      <c r="U58" s="7">
        <f t="shared" si="6"/>
        <v>35.71298491280708</v>
      </c>
      <c r="V58" s="7">
        <f t="shared" si="6"/>
        <v>28.29939304593877</v>
      </c>
      <c r="W58" s="7">
        <f t="shared" si="6"/>
        <v>100.01143064120446</v>
      </c>
      <c r="X58" s="7">
        <f t="shared" si="6"/>
        <v>0</v>
      </c>
      <c r="Y58" s="7">
        <f t="shared" si="6"/>
        <v>0</v>
      </c>
      <c r="Z58" s="8">
        <f t="shared" si="6"/>
        <v>100.01143064120446</v>
      </c>
    </row>
    <row r="59" spans="1:26" ht="13.5">
      <c r="A59" s="37" t="s">
        <v>31</v>
      </c>
      <c r="B59" s="9">
        <f aca="true" t="shared" si="7" ref="B59:Z66">IF(B68=0,0,+(B77/B68)*100)</f>
        <v>-147.79056159517907</v>
      </c>
      <c r="C59" s="9">
        <f t="shared" si="7"/>
        <v>0</v>
      </c>
      <c r="D59" s="2">
        <f t="shared" si="7"/>
        <v>99.98662440048652</v>
      </c>
      <c r="E59" s="10">
        <f t="shared" si="7"/>
        <v>99.98662440048652</v>
      </c>
      <c r="F59" s="10">
        <f t="shared" si="7"/>
        <v>5.3543293213931555</v>
      </c>
      <c r="G59" s="10">
        <f t="shared" si="7"/>
        <v>11.036359151703689</v>
      </c>
      <c r="H59" s="10">
        <f t="shared" si="7"/>
        <v>6.920093427364754</v>
      </c>
      <c r="I59" s="10">
        <f t="shared" si="7"/>
        <v>7.7702606334872</v>
      </c>
      <c r="J59" s="10">
        <f t="shared" si="7"/>
        <v>8.906179998691211</v>
      </c>
      <c r="K59" s="10">
        <f t="shared" si="7"/>
        <v>14.38484422899772</v>
      </c>
      <c r="L59" s="10">
        <f t="shared" si="7"/>
        <v>11.28930770121365</v>
      </c>
      <c r="M59" s="10">
        <f t="shared" si="7"/>
        <v>11.526777309634193</v>
      </c>
      <c r="N59" s="10">
        <f t="shared" si="7"/>
        <v>10.76717659080727</v>
      </c>
      <c r="O59" s="10">
        <f t="shared" si="7"/>
        <v>7.762122653619052</v>
      </c>
      <c r="P59" s="10">
        <f t="shared" si="7"/>
        <v>7.839013978868099</v>
      </c>
      <c r="Q59" s="10">
        <f t="shared" si="7"/>
        <v>8.78943774109814</v>
      </c>
      <c r="R59" s="10">
        <f t="shared" si="7"/>
        <v>15.734339649232302</v>
      </c>
      <c r="S59" s="10">
        <f t="shared" si="7"/>
        <v>26.301034082701452</v>
      </c>
      <c r="T59" s="10">
        <f t="shared" si="7"/>
        <v>26.297129456287614</v>
      </c>
      <c r="U59" s="10">
        <f t="shared" si="7"/>
        <v>22.777675253537787</v>
      </c>
      <c r="V59" s="10">
        <f t="shared" si="7"/>
        <v>12.716434463740855</v>
      </c>
      <c r="W59" s="10">
        <f t="shared" si="7"/>
        <v>99.98662440048652</v>
      </c>
      <c r="X59" s="10">
        <f t="shared" si="7"/>
        <v>0</v>
      </c>
      <c r="Y59" s="10">
        <f t="shared" si="7"/>
        <v>0</v>
      </c>
      <c r="Z59" s="11">
        <f t="shared" si="7"/>
        <v>99.98662440048652</v>
      </c>
    </row>
    <row r="60" spans="1:26" ht="13.5">
      <c r="A60" s="38" t="s">
        <v>32</v>
      </c>
      <c r="B60" s="12">
        <f t="shared" si="7"/>
        <v>87.13030340404538</v>
      </c>
      <c r="C60" s="12">
        <f t="shared" si="7"/>
        <v>0</v>
      </c>
      <c r="D60" s="3">
        <f t="shared" si="7"/>
        <v>100.02598732020338</v>
      </c>
      <c r="E60" s="13">
        <f t="shared" si="7"/>
        <v>100.02598732020338</v>
      </c>
      <c r="F60" s="13">
        <f t="shared" si="7"/>
        <v>97.9616949070954</v>
      </c>
      <c r="G60" s="13">
        <f t="shared" si="7"/>
        <v>53.50622349618377</v>
      </c>
      <c r="H60" s="13">
        <f t="shared" si="7"/>
        <v>61.15350040342683</v>
      </c>
      <c r="I60" s="13">
        <f t="shared" si="7"/>
        <v>66.32744943112166</v>
      </c>
      <c r="J60" s="13">
        <f t="shared" si="7"/>
        <v>71.22406949597614</v>
      </c>
      <c r="K60" s="13">
        <f t="shared" si="7"/>
        <v>61.17914025235368</v>
      </c>
      <c r="L60" s="13">
        <f t="shared" si="7"/>
        <v>31.29192644621577</v>
      </c>
      <c r="M60" s="13">
        <f t="shared" si="7"/>
        <v>54.20614470211977</v>
      </c>
      <c r="N60" s="13">
        <f t="shared" si="7"/>
        <v>44.53823373375742</v>
      </c>
      <c r="O60" s="13">
        <f t="shared" si="7"/>
        <v>47.88826774191304</v>
      </c>
      <c r="P60" s="13">
        <f t="shared" si="7"/>
        <v>48.519275956069954</v>
      </c>
      <c r="Q60" s="13">
        <f t="shared" si="7"/>
        <v>47.05704853546215</v>
      </c>
      <c r="R60" s="13">
        <f t="shared" si="7"/>
        <v>55.601740993464524</v>
      </c>
      <c r="S60" s="13">
        <f t="shared" si="7"/>
        <v>87.95014630443566</v>
      </c>
      <c r="T60" s="13">
        <f t="shared" si="7"/>
        <v>75.8960228881498</v>
      </c>
      <c r="U60" s="13">
        <f t="shared" si="7"/>
        <v>72.80793244630267</v>
      </c>
      <c r="V60" s="13">
        <f t="shared" si="7"/>
        <v>60.327760316830656</v>
      </c>
      <c r="W60" s="13">
        <f t="shared" si="7"/>
        <v>100.02598732020338</v>
      </c>
      <c r="X60" s="13">
        <f t="shared" si="7"/>
        <v>0</v>
      </c>
      <c r="Y60" s="13">
        <f t="shared" si="7"/>
        <v>0</v>
      </c>
      <c r="Z60" s="14">
        <f t="shared" si="7"/>
        <v>100.02598732020338</v>
      </c>
    </row>
    <row r="61" spans="1:26" ht="13.5">
      <c r="A61" s="39" t="s">
        <v>103</v>
      </c>
      <c r="B61" s="12">
        <f t="shared" si="7"/>
        <v>88.97027829725668</v>
      </c>
      <c r="C61" s="12">
        <f t="shared" si="7"/>
        <v>0</v>
      </c>
      <c r="D61" s="3">
        <f t="shared" si="7"/>
        <v>100.00300219159988</v>
      </c>
      <c r="E61" s="13">
        <f t="shared" si="7"/>
        <v>100.00300219159988</v>
      </c>
      <c r="F61" s="13">
        <f t="shared" si="7"/>
        <v>85.00675714839187</v>
      </c>
      <c r="G61" s="13">
        <f t="shared" si="7"/>
        <v>69.78132211049869</v>
      </c>
      <c r="H61" s="13">
        <f t="shared" si="7"/>
        <v>55.783167225651674</v>
      </c>
      <c r="I61" s="13">
        <f t="shared" si="7"/>
        <v>68.5608666674946</v>
      </c>
      <c r="J61" s="13">
        <f t="shared" si="7"/>
        <v>65.25011421481913</v>
      </c>
      <c r="K61" s="13">
        <f t="shared" si="7"/>
        <v>46.71357297444918</v>
      </c>
      <c r="L61" s="13">
        <f t="shared" si="7"/>
        <v>24.855136742970878</v>
      </c>
      <c r="M61" s="13">
        <f t="shared" si="7"/>
        <v>45.64246415179695</v>
      </c>
      <c r="N61" s="13">
        <f t="shared" si="7"/>
        <v>33.04477144646212</v>
      </c>
      <c r="O61" s="13">
        <f t="shared" si="7"/>
        <v>21.8440923879096</v>
      </c>
      <c r="P61" s="13">
        <f t="shared" si="7"/>
        <v>33.0927502657002</v>
      </c>
      <c r="Q61" s="13">
        <f t="shared" si="7"/>
        <v>29.243943095177823</v>
      </c>
      <c r="R61" s="13">
        <f t="shared" si="7"/>
        <v>33.09459424229569</v>
      </c>
      <c r="S61" s="13">
        <f t="shared" si="7"/>
        <v>58.61070358823889</v>
      </c>
      <c r="T61" s="13">
        <f t="shared" si="7"/>
        <v>114.10529134373652</v>
      </c>
      <c r="U61" s="13">
        <f t="shared" si="7"/>
        <v>59.02921009541203</v>
      </c>
      <c r="V61" s="13">
        <f t="shared" si="7"/>
        <v>50.1854131439234</v>
      </c>
      <c r="W61" s="13">
        <f t="shared" si="7"/>
        <v>100.00300219159988</v>
      </c>
      <c r="X61" s="13">
        <f t="shared" si="7"/>
        <v>0</v>
      </c>
      <c r="Y61" s="13">
        <f t="shared" si="7"/>
        <v>0</v>
      </c>
      <c r="Z61" s="14">
        <f t="shared" si="7"/>
        <v>100.00300219159988</v>
      </c>
    </row>
    <row r="62" spans="1:26" ht="13.5">
      <c r="A62" s="39" t="s">
        <v>104</v>
      </c>
      <c r="B62" s="12">
        <f t="shared" si="7"/>
        <v>-46.79180158072318</v>
      </c>
      <c r="C62" s="12">
        <f t="shared" si="7"/>
        <v>0</v>
      </c>
      <c r="D62" s="3">
        <f t="shared" si="7"/>
        <v>97.9357025859363</v>
      </c>
      <c r="E62" s="13">
        <f t="shared" si="7"/>
        <v>97.9357025859363</v>
      </c>
      <c r="F62" s="13">
        <f t="shared" si="7"/>
        <v>522.365262928213</v>
      </c>
      <c r="G62" s="13">
        <f t="shared" si="7"/>
        <v>0</v>
      </c>
      <c r="H62" s="13">
        <f t="shared" si="7"/>
        <v>0</v>
      </c>
      <c r="I62" s="13">
        <f t="shared" si="7"/>
        <v>1479.423958106044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952.5102961364973</v>
      </c>
      <c r="P62" s="13">
        <f t="shared" si="7"/>
        <v>0</v>
      </c>
      <c r="Q62" s="13">
        <f t="shared" si="7"/>
        <v>1748.1859188076094</v>
      </c>
      <c r="R62" s="13">
        <f t="shared" si="7"/>
        <v>339.76177233963665</v>
      </c>
      <c r="S62" s="13">
        <f t="shared" si="7"/>
        <v>739.2383250043081</v>
      </c>
      <c r="T62" s="13">
        <f t="shared" si="7"/>
        <v>53.72861401267504</v>
      </c>
      <c r="U62" s="13">
        <f t="shared" si="7"/>
        <v>126.97883504609418</v>
      </c>
      <c r="V62" s="13">
        <f t="shared" si="7"/>
        <v>271.96395806344424</v>
      </c>
      <c r="W62" s="13">
        <f t="shared" si="7"/>
        <v>97.9357025859363</v>
      </c>
      <c r="X62" s="13">
        <f t="shared" si="7"/>
        <v>0</v>
      </c>
      <c r="Y62" s="13">
        <f t="shared" si="7"/>
        <v>0</v>
      </c>
      <c r="Z62" s="14">
        <f t="shared" si="7"/>
        <v>97.9357025859363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47.823326322473115</v>
      </c>
      <c r="Q63" s="13">
        <f t="shared" si="7"/>
        <v>117.11179015040278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649.942458034049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5.106100366086759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27.360022931396905</v>
      </c>
      <c r="H66" s="16">
        <f t="shared" si="7"/>
        <v>4.206662248033631</v>
      </c>
      <c r="I66" s="16">
        <f t="shared" si="7"/>
        <v>42.86048782352594</v>
      </c>
      <c r="J66" s="16">
        <f t="shared" si="7"/>
        <v>8.53069671188779</v>
      </c>
      <c r="K66" s="16">
        <f t="shared" si="7"/>
        <v>7.114104042666949</v>
      </c>
      <c r="L66" s="16">
        <f t="shared" si="7"/>
        <v>5.927929244938236</v>
      </c>
      <c r="M66" s="16">
        <f t="shared" si="7"/>
        <v>7.170402843010076</v>
      </c>
      <c r="N66" s="16">
        <f t="shared" si="7"/>
        <v>6.386294787422961</v>
      </c>
      <c r="O66" s="16">
        <f t="shared" si="7"/>
        <v>2.8015859728783936</v>
      </c>
      <c r="P66" s="16">
        <f t="shared" si="7"/>
        <v>0</v>
      </c>
      <c r="Q66" s="16">
        <f t="shared" si="7"/>
        <v>14.433255820677292</v>
      </c>
      <c r="R66" s="16">
        <f t="shared" si="7"/>
        <v>13.214734017227201</v>
      </c>
      <c r="S66" s="16">
        <f t="shared" si="7"/>
        <v>11.255238552648906</v>
      </c>
      <c r="T66" s="16">
        <f t="shared" si="7"/>
        <v>11.255238552648906</v>
      </c>
      <c r="U66" s="16">
        <f t="shared" si="7"/>
        <v>11.90153887685481</v>
      </c>
      <c r="V66" s="16">
        <f t="shared" si="7"/>
        <v>18.706195149450984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285</v>
      </c>
      <c r="B67" s="24">
        <v>10328463</v>
      </c>
      <c r="C67" s="24"/>
      <c r="D67" s="25">
        <v>18712861</v>
      </c>
      <c r="E67" s="26">
        <v>18712861</v>
      </c>
      <c r="F67" s="26">
        <v>1329748</v>
      </c>
      <c r="G67" s="26">
        <v>1622491</v>
      </c>
      <c r="H67" s="26">
        <v>1509852</v>
      </c>
      <c r="I67" s="26">
        <v>4462091</v>
      </c>
      <c r="J67" s="26">
        <v>1510729</v>
      </c>
      <c r="K67" s="26">
        <v>1396840</v>
      </c>
      <c r="L67" s="26">
        <v>1508703</v>
      </c>
      <c r="M67" s="26">
        <v>4416272</v>
      </c>
      <c r="N67" s="26">
        <v>1435444</v>
      </c>
      <c r="O67" s="26">
        <v>1470806</v>
      </c>
      <c r="P67" s="26">
        <v>1241065</v>
      </c>
      <c r="Q67" s="26">
        <v>4147315</v>
      </c>
      <c r="R67" s="26">
        <v>1493191</v>
      </c>
      <c r="S67" s="26">
        <v>1461291</v>
      </c>
      <c r="T67" s="26">
        <v>1526272</v>
      </c>
      <c r="U67" s="26">
        <v>4480754</v>
      </c>
      <c r="V67" s="26">
        <v>17506432</v>
      </c>
      <c r="W67" s="26">
        <v>18712861</v>
      </c>
      <c r="X67" s="26"/>
      <c r="Y67" s="25"/>
      <c r="Z67" s="27">
        <v>18712861</v>
      </c>
    </row>
    <row r="68" spans="1:26" ht="13.5" hidden="1">
      <c r="A68" s="37" t="s">
        <v>31</v>
      </c>
      <c r="B68" s="19">
        <v>3359021</v>
      </c>
      <c r="C68" s="19"/>
      <c r="D68" s="20">
        <v>5599749</v>
      </c>
      <c r="E68" s="21">
        <v>5599749</v>
      </c>
      <c r="F68" s="21">
        <v>794628</v>
      </c>
      <c r="G68" s="21">
        <v>794628</v>
      </c>
      <c r="H68" s="21">
        <v>794628</v>
      </c>
      <c r="I68" s="21">
        <v>2383884</v>
      </c>
      <c r="J68" s="21">
        <v>794628</v>
      </c>
      <c r="K68" s="21">
        <v>794628</v>
      </c>
      <c r="L68" s="21">
        <v>794628</v>
      </c>
      <c r="M68" s="21">
        <v>2383884</v>
      </c>
      <c r="N68" s="21">
        <v>794628</v>
      </c>
      <c r="O68" s="21">
        <v>794628</v>
      </c>
      <c r="P68" s="21">
        <v>794628</v>
      </c>
      <c r="Q68" s="21">
        <v>2383884</v>
      </c>
      <c r="R68" s="21">
        <v>794714</v>
      </c>
      <c r="S68" s="21">
        <v>794714</v>
      </c>
      <c r="T68" s="21">
        <v>794832</v>
      </c>
      <c r="U68" s="21">
        <v>2384260</v>
      </c>
      <c r="V68" s="21">
        <v>9535912</v>
      </c>
      <c r="W68" s="21">
        <v>5599749</v>
      </c>
      <c r="X68" s="21"/>
      <c r="Y68" s="20"/>
      <c r="Z68" s="23">
        <v>5599749</v>
      </c>
    </row>
    <row r="69" spans="1:26" ht="13.5" hidden="1">
      <c r="A69" s="38" t="s">
        <v>32</v>
      </c>
      <c r="B69" s="19">
        <v>4864800</v>
      </c>
      <c r="C69" s="19"/>
      <c r="D69" s="20">
        <v>11113112</v>
      </c>
      <c r="E69" s="21">
        <v>11113112</v>
      </c>
      <c r="F69" s="21">
        <v>332384</v>
      </c>
      <c r="G69" s="21">
        <v>618543</v>
      </c>
      <c r="H69" s="21">
        <v>499471</v>
      </c>
      <c r="I69" s="21">
        <v>1450398</v>
      </c>
      <c r="J69" s="21">
        <v>494302</v>
      </c>
      <c r="K69" s="21">
        <v>375901</v>
      </c>
      <c r="L69" s="21">
        <v>481498</v>
      </c>
      <c r="M69" s="21">
        <v>1351701</v>
      </c>
      <c r="N69" s="21">
        <v>401491</v>
      </c>
      <c r="O69" s="21">
        <v>431281</v>
      </c>
      <c r="P69" s="21">
        <v>446437</v>
      </c>
      <c r="Q69" s="21">
        <v>1279209</v>
      </c>
      <c r="R69" s="21">
        <v>444344</v>
      </c>
      <c r="S69" s="21">
        <v>408395</v>
      </c>
      <c r="T69" s="21">
        <v>473258</v>
      </c>
      <c r="U69" s="21">
        <v>1325997</v>
      </c>
      <c r="V69" s="21">
        <v>5407305</v>
      </c>
      <c r="W69" s="21">
        <v>11113112</v>
      </c>
      <c r="X69" s="21"/>
      <c r="Y69" s="20"/>
      <c r="Z69" s="23">
        <v>11113112</v>
      </c>
    </row>
    <row r="70" spans="1:26" ht="13.5" hidden="1">
      <c r="A70" s="39" t="s">
        <v>103</v>
      </c>
      <c r="B70" s="19">
        <v>4438743</v>
      </c>
      <c r="C70" s="19"/>
      <c r="D70" s="20">
        <v>6661800</v>
      </c>
      <c r="E70" s="21">
        <v>6661800</v>
      </c>
      <c r="F70" s="21">
        <v>327801</v>
      </c>
      <c r="G70" s="21">
        <v>418195</v>
      </c>
      <c r="H70" s="21">
        <v>461849</v>
      </c>
      <c r="I70" s="21">
        <v>1207845</v>
      </c>
      <c r="J70" s="21">
        <v>461849</v>
      </c>
      <c r="K70" s="21">
        <v>340537</v>
      </c>
      <c r="L70" s="21">
        <v>453186</v>
      </c>
      <c r="M70" s="21">
        <v>1255572</v>
      </c>
      <c r="N70" s="21">
        <v>383280</v>
      </c>
      <c r="O70" s="21">
        <v>414643</v>
      </c>
      <c r="P70" s="21">
        <v>418705</v>
      </c>
      <c r="Q70" s="21">
        <v>1216628</v>
      </c>
      <c r="R70" s="21">
        <v>421939</v>
      </c>
      <c r="S70" s="21">
        <v>392616</v>
      </c>
      <c r="T70" s="21">
        <v>201669</v>
      </c>
      <c r="U70" s="21">
        <v>1016224</v>
      </c>
      <c r="V70" s="21">
        <v>4696269</v>
      </c>
      <c r="W70" s="21">
        <v>6661800</v>
      </c>
      <c r="X70" s="21"/>
      <c r="Y70" s="20"/>
      <c r="Z70" s="23">
        <v>6661800</v>
      </c>
    </row>
    <row r="71" spans="1:26" ht="13.5" hidden="1">
      <c r="A71" s="39" t="s">
        <v>104</v>
      </c>
      <c r="B71" s="19">
        <v>734727</v>
      </c>
      <c r="C71" s="19"/>
      <c r="D71" s="20">
        <v>3504340</v>
      </c>
      <c r="E71" s="21">
        <v>3504340</v>
      </c>
      <c r="F71" s="21">
        <v>4583</v>
      </c>
      <c r="G71" s="21"/>
      <c r="H71" s="21"/>
      <c r="I71" s="21">
        <v>4583</v>
      </c>
      <c r="J71" s="21"/>
      <c r="K71" s="21"/>
      <c r="L71" s="21"/>
      <c r="M71" s="21"/>
      <c r="N71" s="21"/>
      <c r="O71" s="21">
        <v>10198</v>
      </c>
      <c r="P71" s="21"/>
      <c r="Q71" s="21">
        <v>10198</v>
      </c>
      <c r="R71" s="21">
        <v>21576</v>
      </c>
      <c r="S71" s="21">
        <v>11606</v>
      </c>
      <c r="T71" s="21">
        <v>159684</v>
      </c>
      <c r="U71" s="21">
        <v>192866</v>
      </c>
      <c r="V71" s="21">
        <v>207647</v>
      </c>
      <c r="W71" s="21">
        <v>3504340</v>
      </c>
      <c r="X71" s="21"/>
      <c r="Y71" s="20"/>
      <c r="Z71" s="23">
        <v>3504340</v>
      </c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>
        <v>25199</v>
      </c>
      <c r="Q72" s="21">
        <v>25199</v>
      </c>
      <c r="R72" s="21"/>
      <c r="S72" s="21"/>
      <c r="T72" s="21"/>
      <c r="U72" s="21"/>
      <c r="V72" s="21">
        <v>25199</v>
      </c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>
        <v>-308670</v>
      </c>
      <c r="C74" s="19"/>
      <c r="D74" s="20">
        <v>946972</v>
      </c>
      <c r="E74" s="21">
        <v>946972</v>
      </c>
      <c r="F74" s="21"/>
      <c r="G74" s="21">
        <v>200348</v>
      </c>
      <c r="H74" s="21">
        <v>37622</v>
      </c>
      <c r="I74" s="21">
        <v>237970</v>
      </c>
      <c r="J74" s="21">
        <v>32453</v>
      </c>
      <c r="K74" s="21">
        <v>35364</v>
      </c>
      <c r="L74" s="21">
        <v>28312</v>
      </c>
      <c r="M74" s="21">
        <v>96129</v>
      </c>
      <c r="N74" s="21">
        <v>18211</v>
      </c>
      <c r="O74" s="21">
        <v>6440</v>
      </c>
      <c r="P74" s="21">
        <v>2533</v>
      </c>
      <c r="Q74" s="21">
        <v>27184</v>
      </c>
      <c r="R74" s="21">
        <v>829</v>
      </c>
      <c r="S74" s="21">
        <v>4173</v>
      </c>
      <c r="T74" s="21">
        <v>111905</v>
      </c>
      <c r="U74" s="21">
        <v>116907</v>
      </c>
      <c r="V74" s="21">
        <v>478190</v>
      </c>
      <c r="W74" s="21">
        <v>946972</v>
      </c>
      <c r="X74" s="21"/>
      <c r="Y74" s="20"/>
      <c r="Z74" s="23">
        <v>946972</v>
      </c>
    </row>
    <row r="75" spans="1:26" ht="13.5" hidden="1">
      <c r="A75" s="40" t="s">
        <v>110</v>
      </c>
      <c r="B75" s="28">
        <v>2104642</v>
      </c>
      <c r="C75" s="28"/>
      <c r="D75" s="29">
        <v>2000000</v>
      </c>
      <c r="E75" s="30">
        <v>2000000</v>
      </c>
      <c r="F75" s="30">
        <v>202736</v>
      </c>
      <c r="G75" s="30">
        <v>209320</v>
      </c>
      <c r="H75" s="30">
        <v>215753</v>
      </c>
      <c r="I75" s="30">
        <v>627809</v>
      </c>
      <c r="J75" s="30">
        <v>221799</v>
      </c>
      <c r="K75" s="30">
        <v>226311</v>
      </c>
      <c r="L75" s="30">
        <v>232577</v>
      </c>
      <c r="M75" s="30">
        <v>680687</v>
      </c>
      <c r="N75" s="30">
        <v>239325</v>
      </c>
      <c r="O75" s="30">
        <v>244897</v>
      </c>
      <c r="P75" s="30"/>
      <c r="Q75" s="30">
        <v>484222</v>
      </c>
      <c r="R75" s="30">
        <v>254133</v>
      </c>
      <c r="S75" s="30">
        <v>258182</v>
      </c>
      <c r="T75" s="30">
        <v>258182</v>
      </c>
      <c r="U75" s="30">
        <v>770497</v>
      </c>
      <c r="V75" s="30">
        <v>2563215</v>
      </c>
      <c r="W75" s="30">
        <v>2000000</v>
      </c>
      <c r="X75" s="30"/>
      <c r="Y75" s="29"/>
      <c r="Z75" s="31">
        <v>2000000</v>
      </c>
    </row>
    <row r="76" spans="1:26" ht="13.5" hidden="1">
      <c r="A76" s="42" t="s">
        <v>286</v>
      </c>
      <c r="B76" s="32">
        <v>-725601</v>
      </c>
      <c r="C76" s="32"/>
      <c r="D76" s="33">
        <v>18715000</v>
      </c>
      <c r="E76" s="34">
        <v>18715000</v>
      </c>
      <c r="F76" s="34">
        <v>570892</v>
      </c>
      <c r="G76" s="34">
        <v>475927</v>
      </c>
      <c r="H76" s="34">
        <v>369509</v>
      </c>
      <c r="I76" s="34">
        <v>1416328</v>
      </c>
      <c r="J76" s="34">
        <v>441754</v>
      </c>
      <c r="K76" s="34">
        <v>360379</v>
      </c>
      <c r="L76" s="34">
        <v>254165</v>
      </c>
      <c r="M76" s="34">
        <v>1056298</v>
      </c>
      <c r="N76" s="34">
        <v>279660</v>
      </c>
      <c r="O76" s="34">
        <v>275074</v>
      </c>
      <c r="P76" s="34">
        <v>326643</v>
      </c>
      <c r="Q76" s="34">
        <v>881377</v>
      </c>
      <c r="R76" s="34">
        <v>405689</v>
      </c>
      <c r="S76" s="34">
        <v>597261</v>
      </c>
      <c r="T76" s="34">
        <v>597261</v>
      </c>
      <c r="U76" s="34">
        <v>1600211</v>
      </c>
      <c r="V76" s="34">
        <v>4954214</v>
      </c>
      <c r="W76" s="34">
        <v>18715000</v>
      </c>
      <c r="X76" s="34"/>
      <c r="Y76" s="33"/>
      <c r="Z76" s="35">
        <v>18715000</v>
      </c>
    </row>
    <row r="77" spans="1:26" ht="13.5" hidden="1">
      <c r="A77" s="37" t="s">
        <v>31</v>
      </c>
      <c r="B77" s="19">
        <v>-4964316</v>
      </c>
      <c r="C77" s="19"/>
      <c r="D77" s="20">
        <v>5599000</v>
      </c>
      <c r="E77" s="21">
        <v>5599000</v>
      </c>
      <c r="F77" s="21">
        <v>42547</v>
      </c>
      <c r="G77" s="21">
        <v>87698</v>
      </c>
      <c r="H77" s="21">
        <v>54989</v>
      </c>
      <c r="I77" s="21">
        <v>185234</v>
      </c>
      <c r="J77" s="21">
        <v>70771</v>
      </c>
      <c r="K77" s="21">
        <v>114306</v>
      </c>
      <c r="L77" s="21">
        <v>89708</v>
      </c>
      <c r="M77" s="21">
        <v>274785</v>
      </c>
      <c r="N77" s="21">
        <v>85559</v>
      </c>
      <c r="O77" s="21">
        <v>61680</v>
      </c>
      <c r="P77" s="21">
        <v>62291</v>
      </c>
      <c r="Q77" s="21">
        <v>209530</v>
      </c>
      <c r="R77" s="21">
        <v>125043</v>
      </c>
      <c r="S77" s="21">
        <v>209018</v>
      </c>
      <c r="T77" s="21">
        <v>209018</v>
      </c>
      <c r="U77" s="21">
        <v>543079</v>
      </c>
      <c r="V77" s="21">
        <v>1212628</v>
      </c>
      <c r="W77" s="21">
        <v>5599000</v>
      </c>
      <c r="X77" s="21"/>
      <c r="Y77" s="20"/>
      <c r="Z77" s="23">
        <v>5599000</v>
      </c>
    </row>
    <row r="78" spans="1:26" ht="13.5" hidden="1">
      <c r="A78" s="38" t="s">
        <v>32</v>
      </c>
      <c r="B78" s="19">
        <v>4238715</v>
      </c>
      <c r="C78" s="19"/>
      <c r="D78" s="20">
        <v>11116000</v>
      </c>
      <c r="E78" s="21">
        <v>11116000</v>
      </c>
      <c r="F78" s="21">
        <v>325609</v>
      </c>
      <c r="G78" s="21">
        <v>330959</v>
      </c>
      <c r="H78" s="21">
        <v>305444</v>
      </c>
      <c r="I78" s="21">
        <v>962012</v>
      </c>
      <c r="J78" s="21">
        <v>352062</v>
      </c>
      <c r="K78" s="21">
        <v>229973</v>
      </c>
      <c r="L78" s="21">
        <v>150670</v>
      </c>
      <c r="M78" s="21">
        <v>732705</v>
      </c>
      <c r="N78" s="21">
        <v>178817</v>
      </c>
      <c r="O78" s="21">
        <v>206533</v>
      </c>
      <c r="P78" s="21">
        <v>216608</v>
      </c>
      <c r="Q78" s="21">
        <v>601958</v>
      </c>
      <c r="R78" s="21">
        <v>247063</v>
      </c>
      <c r="S78" s="21">
        <v>359184</v>
      </c>
      <c r="T78" s="21">
        <v>359184</v>
      </c>
      <c r="U78" s="21">
        <v>965431</v>
      </c>
      <c r="V78" s="21">
        <v>3262106</v>
      </c>
      <c r="W78" s="21">
        <v>11116000</v>
      </c>
      <c r="X78" s="21"/>
      <c r="Y78" s="20"/>
      <c r="Z78" s="23">
        <v>11116000</v>
      </c>
    </row>
    <row r="79" spans="1:26" ht="13.5" hidden="1">
      <c r="A79" s="39" t="s">
        <v>103</v>
      </c>
      <c r="B79" s="19">
        <v>3949162</v>
      </c>
      <c r="C79" s="19"/>
      <c r="D79" s="20">
        <v>6662000</v>
      </c>
      <c r="E79" s="21">
        <v>6662000</v>
      </c>
      <c r="F79" s="21">
        <v>278653</v>
      </c>
      <c r="G79" s="21">
        <v>291822</v>
      </c>
      <c r="H79" s="21">
        <v>257634</v>
      </c>
      <c r="I79" s="21">
        <v>828109</v>
      </c>
      <c r="J79" s="21">
        <v>301357</v>
      </c>
      <c r="K79" s="21">
        <v>159077</v>
      </c>
      <c r="L79" s="21">
        <v>112640</v>
      </c>
      <c r="M79" s="21">
        <v>573074</v>
      </c>
      <c r="N79" s="21">
        <v>126654</v>
      </c>
      <c r="O79" s="21">
        <v>90575</v>
      </c>
      <c r="P79" s="21">
        <v>138561</v>
      </c>
      <c r="Q79" s="21">
        <v>355790</v>
      </c>
      <c r="R79" s="21">
        <v>139639</v>
      </c>
      <c r="S79" s="21">
        <v>230115</v>
      </c>
      <c r="T79" s="21">
        <v>230115</v>
      </c>
      <c r="U79" s="21">
        <v>599869</v>
      </c>
      <c r="V79" s="21">
        <v>2356842</v>
      </c>
      <c r="W79" s="21">
        <v>6662000</v>
      </c>
      <c r="X79" s="21"/>
      <c r="Y79" s="20"/>
      <c r="Z79" s="23">
        <v>6662000</v>
      </c>
    </row>
    <row r="80" spans="1:26" ht="13.5" hidden="1">
      <c r="A80" s="39" t="s">
        <v>104</v>
      </c>
      <c r="B80" s="19">
        <v>-343792</v>
      </c>
      <c r="C80" s="19"/>
      <c r="D80" s="20">
        <v>3432000</v>
      </c>
      <c r="E80" s="21">
        <v>3432000</v>
      </c>
      <c r="F80" s="21">
        <v>23940</v>
      </c>
      <c r="G80" s="21">
        <v>17038</v>
      </c>
      <c r="H80" s="21">
        <v>26824</v>
      </c>
      <c r="I80" s="21">
        <v>67802</v>
      </c>
      <c r="J80" s="21">
        <v>21736</v>
      </c>
      <c r="K80" s="21">
        <v>35259</v>
      </c>
      <c r="L80" s="21">
        <v>16749</v>
      </c>
      <c r="M80" s="21">
        <v>73744</v>
      </c>
      <c r="N80" s="21">
        <v>28966</v>
      </c>
      <c r="O80" s="21">
        <v>97137</v>
      </c>
      <c r="P80" s="21">
        <v>52177</v>
      </c>
      <c r="Q80" s="21">
        <v>178280</v>
      </c>
      <c r="R80" s="21">
        <v>73307</v>
      </c>
      <c r="S80" s="21">
        <v>85796</v>
      </c>
      <c r="T80" s="21">
        <v>85796</v>
      </c>
      <c r="U80" s="21">
        <v>244899</v>
      </c>
      <c r="V80" s="21">
        <v>564725</v>
      </c>
      <c r="W80" s="21">
        <v>3432000</v>
      </c>
      <c r="X80" s="21"/>
      <c r="Y80" s="20"/>
      <c r="Z80" s="23">
        <v>3432000</v>
      </c>
    </row>
    <row r="81" spans="1:26" ht="13.5" hidden="1">
      <c r="A81" s="39" t="s">
        <v>105</v>
      </c>
      <c r="B81" s="19">
        <v>33061</v>
      </c>
      <c r="C81" s="19"/>
      <c r="D81" s="20">
        <v>74000</v>
      </c>
      <c r="E81" s="21">
        <v>74000</v>
      </c>
      <c r="F81" s="21">
        <v>9773</v>
      </c>
      <c r="G81" s="21">
        <v>10822</v>
      </c>
      <c r="H81" s="21">
        <v>10164</v>
      </c>
      <c r="I81" s="21">
        <v>30759</v>
      </c>
      <c r="J81" s="21">
        <v>9667</v>
      </c>
      <c r="K81" s="21">
        <v>16185</v>
      </c>
      <c r="L81" s="21">
        <v>7868</v>
      </c>
      <c r="M81" s="21">
        <v>33720</v>
      </c>
      <c r="N81" s="21">
        <v>9588</v>
      </c>
      <c r="O81" s="21">
        <v>7872</v>
      </c>
      <c r="P81" s="21">
        <v>12051</v>
      </c>
      <c r="Q81" s="21">
        <v>29511</v>
      </c>
      <c r="R81" s="21">
        <v>16087</v>
      </c>
      <c r="S81" s="21">
        <v>26851</v>
      </c>
      <c r="T81" s="21">
        <v>26851</v>
      </c>
      <c r="U81" s="21">
        <v>69789</v>
      </c>
      <c r="V81" s="21">
        <v>163779</v>
      </c>
      <c r="W81" s="21">
        <v>74000</v>
      </c>
      <c r="X81" s="21"/>
      <c r="Y81" s="20"/>
      <c r="Z81" s="23">
        <v>74000</v>
      </c>
    </row>
    <row r="82" spans="1:26" ht="13.5" hidden="1">
      <c r="A82" s="39" t="s">
        <v>106</v>
      </c>
      <c r="B82" s="19">
        <v>616045</v>
      </c>
      <c r="C82" s="19"/>
      <c r="D82" s="20">
        <v>948000</v>
      </c>
      <c r="E82" s="21">
        <v>948000</v>
      </c>
      <c r="F82" s="21">
        <v>13243</v>
      </c>
      <c r="G82" s="21">
        <v>11277</v>
      </c>
      <c r="H82" s="21">
        <v>10822</v>
      </c>
      <c r="I82" s="21">
        <v>35342</v>
      </c>
      <c r="J82" s="21">
        <v>19302</v>
      </c>
      <c r="K82" s="21">
        <v>19452</v>
      </c>
      <c r="L82" s="21">
        <v>13413</v>
      </c>
      <c r="M82" s="21">
        <v>52167</v>
      </c>
      <c r="N82" s="21">
        <v>13609</v>
      </c>
      <c r="O82" s="21">
        <v>10949</v>
      </c>
      <c r="P82" s="21">
        <v>13819</v>
      </c>
      <c r="Q82" s="21">
        <v>38377</v>
      </c>
      <c r="R82" s="21">
        <v>18030</v>
      </c>
      <c r="S82" s="21">
        <v>16422</v>
      </c>
      <c r="T82" s="21">
        <v>16422</v>
      </c>
      <c r="U82" s="21">
        <v>50874</v>
      </c>
      <c r="V82" s="21">
        <v>176760</v>
      </c>
      <c r="W82" s="21">
        <v>948000</v>
      </c>
      <c r="X82" s="21"/>
      <c r="Y82" s="20"/>
      <c r="Z82" s="23">
        <v>948000</v>
      </c>
    </row>
    <row r="83" spans="1:26" ht="13.5" hidden="1">
      <c r="A83" s="39" t="s">
        <v>107</v>
      </c>
      <c r="B83" s="19">
        <v>-15761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2000000</v>
      </c>
      <c r="E84" s="30">
        <v>2000000</v>
      </c>
      <c r="F84" s="30">
        <v>202736</v>
      </c>
      <c r="G84" s="30">
        <v>57270</v>
      </c>
      <c r="H84" s="30">
        <v>9076</v>
      </c>
      <c r="I84" s="30">
        <v>269082</v>
      </c>
      <c r="J84" s="30">
        <v>18921</v>
      </c>
      <c r="K84" s="30">
        <v>16100</v>
      </c>
      <c r="L84" s="30">
        <v>13787</v>
      </c>
      <c r="M84" s="30">
        <v>48808</v>
      </c>
      <c r="N84" s="30">
        <v>15284</v>
      </c>
      <c r="O84" s="30">
        <v>6861</v>
      </c>
      <c r="P84" s="30">
        <v>47744</v>
      </c>
      <c r="Q84" s="30">
        <v>69889</v>
      </c>
      <c r="R84" s="30">
        <v>33583</v>
      </c>
      <c r="S84" s="30">
        <v>29059</v>
      </c>
      <c r="T84" s="30">
        <v>29059</v>
      </c>
      <c r="U84" s="30">
        <v>91701</v>
      </c>
      <c r="V84" s="30">
        <v>479480</v>
      </c>
      <c r="W84" s="30">
        <v>2000000</v>
      </c>
      <c r="X84" s="30"/>
      <c r="Y84" s="29"/>
      <c r="Z84" s="31">
        <v>2000000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64155684</v>
      </c>
      <c r="D5" s="153">
        <f>SUM(D6:D8)</f>
        <v>0</v>
      </c>
      <c r="E5" s="154">
        <f t="shared" si="0"/>
        <v>100701657</v>
      </c>
      <c r="F5" s="100">
        <f t="shared" si="0"/>
        <v>100701657</v>
      </c>
      <c r="G5" s="100">
        <f t="shared" si="0"/>
        <v>32040639</v>
      </c>
      <c r="H5" s="100">
        <f t="shared" si="0"/>
        <v>1045177</v>
      </c>
      <c r="I5" s="100">
        <f t="shared" si="0"/>
        <v>1016173</v>
      </c>
      <c r="J5" s="100">
        <f t="shared" si="0"/>
        <v>34101989</v>
      </c>
      <c r="K5" s="100">
        <f t="shared" si="0"/>
        <v>1029140</v>
      </c>
      <c r="L5" s="100">
        <f t="shared" si="0"/>
        <v>1045557</v>
      </c>
      <c r="M5" s="100">
        <f t="shared" si="0"/>
        <v>25366085</v>
      </c>
      <c r="N5" s="100">
        <f t="shared" si="0"/>
        <v>27440782</v>
      </c>
      <c r="O5" s="100">
        <f t="shared" si="0"/>
        <v>1036160</v>
      </c>
      <c r="P5" s="100">
        <f t="shared" si="0"/>
        <v>1045078</v>
      </c>
      <c r="Q5" s="100">
        <f t="shared" si="0"/>
        <v>19423677</v>
      </c>
      <c r="R5" s="100">
        <f t="shared" si="0"/>
        <v>21504915</v>
      </c>
      <c r="S5" s="100">
        <f t="shared" si="0"/>
        <v>1070372</v>
      </c>
      <c r="T5" s="100">
        <f t="shared" si="0"/>
        <v>1244028</v>
      </c>
      <c r="U5" s="100">
        <f t="shared" si="0"/>
        <v>1082193</v>
      </c>
      <c r="V5" s="100">
        <f t="shared" si="0"/>
        <v>3396593</v>
      </c>
      <c r="W5" s="100">
        <f t="shared" si="0"/>
        <v>86444279</v>
      </c>
      <c r="X5" s="100">
        <f t="shared" si="0"/>
        <v>100701657</v>
      </c>
      <c r="Y5" s="100">
        <f t="shared" si="0"/>
        <v>-14257378</v>
      </c>
      <c r="Z5" s="137">
        <f>+IF(X5&lt;&gt;0,+(Y5/X5)*100,0)</f>
        <v>-14.158037141335223</v>
      </c>
      <c r="AA5" s="153">
        <f>SUM(AA6:AA8)</f>
        <v>100701657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17032769</v>
      </c>
      <c r="D7" s="157"/>
      <c r="E7" s="158">
        <v>99251657</v>
      </c>
      <c r="F7" s="159">
        <v>99251657</v>
      </c>
      <c r="G7" s="159">
        <v>32040639</v>
      </c>
      <c r="H7" s="159">
        <v>1045177</v>
      </c>
      <c r="I7" s="159">
        <v>1016173</v>
      </c>
      <c r="J7" s="159">
        <v>34101989</v>
      </c>
      <c r="K7" s="159">
        <v>1029140</v>
      </c>
      <c r="L7" s="159">
        <v>1045557</v>
      </c>
      <c r="M7" s="159">
        <v>25365354</v>
      </c>
      <c r="N7" s="159">
        <v>27440051</v>
      </c>
      <c r="O7" s="159">
        <v>1036160</v>
      </c>
      <c r="P7" s="159">
        <v>1045078</v>
      </c>
      <c r="Q7" s="159">
        <v>19423677</v>
      </c>
      <c r="R7" s="159">
        <v>21504915</v>
      </c>
      <c r="S7" s="159">
        <v>1070372</v>
      </c>
      <c r="T7" s="159">
        <v>1165237</v>
      </c>
      <c r="U7" s="159">
        <v>1062194</v>
      </c>
      <c r="V7" s="159">
        <v>3297803</v>
      </c>
      <c r="W7" s="159">
        <v>86344758</v>
      </c>
      <c r="X7" s="159">
        <v>99251657</v>
      </c>
      <c r="Y7" s="159">
        <v>-12906899</v>
      </c>
      <c r="Z7" s="141">
        <v>-13</v>
      </c>
      <c r="AA7" s="157">
        <v>99251657</v>
      </c>
    </row>
    <row r="8" spans="1:27" ht="13.5">
      <c r="A8" s="138" t="s">
        <v>77</v>
      </c>
      <c r="B8" s="136"/>
      <c r="C8" s="155">
        <v>47122915</v>
      </c>
      <c r="D8" s="155"/>
      <c r="E8" s="156">
        <v>1450000</v>
      </c>
      <c r="F8" s="60">
        <v>1450000</v>
      </c>
      <c r="G8" s="60"/>
      <c r="H8" s="60"/>
      <c r="I8" s="60"/>
      <c r="J8" s="60"/>
      <c r="K8" s="60"/>
      <c r="L8" s="60"/>
      <c r="M8" s="60">
        <v>731</v>
      </c>
      <c r="N8" s="60">
        <v>731</v>
      </c>
      <c r="O8" s="60"/>
      <c r="P8" s="60"/>
      <c r="Q8" s="60"/>
      <c r="R8" s="60"/>
      <c r="S8" s="60"/>
      <c r="T8" s="60">
        <v>78791</v>
      </c>
      <c r="U8" s="60">
        <v>19999</v>
      </c>
      <c r="V8" s="60">
        <v>98790</v>
      </c>
      <c r="W8" s="60">
        <v>99521</v>
      </c>
      <c r="X8" s="60">
        <v>1450000</v>
      </c>
      <c r="Y8" s="60">
        <v>-1350479</v>
      </c>
      <c r="Z8" s="140">
        <v>-93.14</v>
      </c>
      <c r="AA8" s="155">
        <v>1450000</v>
      </c>
    </row>
    <row r="9" spans="1:27" ht="13.5">
      <c r="A9" s="135" t="s">
        <v>78</v>
      </c>
      <c r="B9" s="136"/>
      <c r="C9" s="153">
        <f aca="true" t="shared" si="1" ref="C9:Y9">SUM(C10:C14)</f>
        <v>4734293</v>
      </c>
      <c r="D9" s="153">
        <f>SUM(D10:D14)</f>
        <v>0</v>
      </c>
      <c r="E9" s="154">
        <f t="shared" si="1"/>
        <v>6260472</v>
      </c>
      <c r="F9" s="100">
        <f t="shared" si="1"/>
        <v>6260472</v>
      </c>
      <c r="G9" s="100">
        <f t="shared" si="1"/>
        <v>820496</v>
      </c>
      <c r="H9" s="100">
        <f t="shared" si="1"/>
        <v>180296</v>
      </c>
      <c r="I9" s="100">
        <f t="shared" si="1"/>
        <v>31717</v>
      </c>
      <c r="J9" s="100">
        <f t="shared" si="1"/>
        <v>1032509</v>
      </c>
      <c r="K9" s="100">
        <f t="shared" si="1"/>
        <v>20447</v>
      </c>
      <c r="L9" s="100">
        <f t="shared" si="1"/>
        <v>30147</v>
      </c>
      <c r="M9" s="100">
        <f t="shared" si="1"/>
        <v>-5263</v>
      </c>
      <c r="N9" s="100">
        <f t="shared" si="1"/>
        <v>45331</v>
      </c>
      <c r="O9" s="100">
        <f t="shared" si="1"/>
        <v>9305</v>
      </c>
      <c r="P9" s="100">
        <f t="shared" si="1"/>
        <v>10222</v>
      </c>
      <c r="Q9" s="100">
        <f t="shared" si="1"/>
        <v>8048</v>
      </c>
      <c r="R9" s="100">
        <f t="shared" si="1"/>
        <v>27575</v>
      </c>
      <c r="S9" s="100">
        <f t="shared" si="1"/>
        <v>159559</v>
      </c>
      <c r="T9" s="100">
        <f t="shared" si="1"/>
        <v>30854</v>
      </c>
      <c r="U9" s="100">
        <f t="shared" si="1"/>
        <v>204814</v>
      </c>
      <c r="V9" s="100">
        <f t="shared" si="1"/>
        <v>395227</v>
      </c>
      <c r="W9" s="100">
        <f t="shared" si="1"/>
        <v>1500642</v>
      </c>
      <c r="X9" s="100">
        <f t="shared" si="1"/>
        <v>6260472</v>
      </c>
      <c r="Y9" s="100">
        <f t="shared" si="1"/>
        <v>-4759830</v>
      </c>
      <c r="Z9" s="137">
        <f>+IF(X9&lt;&gt;0,+(Y9/X9)*100,0)</f>
        <v>-76.02989039804028</v>
      </c>
      <c r="AA9" s="153">
        <f>SUM(AA10:AA14)</f>
        <v>6260472</v>
      </c>
    </row>
    <row r="10" spans="1:27" ht="13.5">
      <c r="A10" s="138" t="s">
        <v>79</v>
      </c>
      <c r="B10" s="136"/>
      <c r="C10" s="155">
        <v>4734293</v>
      </c>
      <c r="D10" s="155"/>
      <c r="E10" s="156">
        <v>6260472</v>
      </c>
      <c r="F10" s="60">
        <v>6260472</v>
      </c>
      <c r="G10" s="60">
        <v>820496</v>
      </c>
      <c r="H10" s="60">
        <v>180296</v>
      </c>
      <c r="I10" s="60">
        <v>31717</v>
      </c>
      <c r="J10" s="60">
        <v>1032509</v>
      </c>
      <c r="K10" s="60">
        <v>20447</v>
      </c>
      <c r="L10" s="60">
        <v>30147</v>
      </c>
      <c r="M10" s="60">
        <v>-5263</v>
      </c>
      <c r="N10" s="60">
        <v>45331</v>
      </c>
      <c r="O10" s="60">
        <v>9305</v>
      </c>
      <c r="P10" s="60">
        <v>10222</v>
      </c>
      <c r="Q10" s="60">
        <v>8048</v>
      </c>
      <c r="R10" s="60">
        <v>27575</v>
      </c>
      <c r="S10" s="60">
        <v>159559</v>
      </c>
      <c r="T10" s="60">
        <v>30854</v>
      </c>
      <c r="U10" s="60">
        <v>204814</v>
      </c>
      <c r="V10" s="60">
        <v>395227</v>
      </c>
      <c r="W10" s="60">
        <v>1500642</v>
      </c>
      <c r="X10" s="60">
        <v>6260472</v>
      </c>
      <c r="Y10" s="60">
        <v>-4759830</v>
      </c>
      <c r="Z10" s="140">
        <v>-76.03</v>
      </c>
      <c r="AA10" s="155">
        <v>6260472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8525702</v>
      </c>
      <c r="D15" s="153">
        <f>SUM(D16:D18)</f>
        <v>0</v>
      </c>
      <c r="E15" s="154">
        <f t="shared" si="2"/>
        <v>35494986</v>
      </c>
      <c r="F15" s="100">
        <f t="shared" si="2"/>
        <v>35494986</v>
      </c>
      <c r="G15" s="100">
        <f t="shared" si="2"/>
        <v>7501557</v>
      </c>
      <c r="H15" s="100">
        <f t="shared" si="2"/>
        <v>129543</v>
      </c>
      <c r="I15" s="100">
        <f t="shared" si="2"/>
        <v>542128</v>
      </c>
      <c r="J15" s="100">
        <f t="shared" si="2"/>
        <v>8173228</v>
      </c>
      <c r="K15" s="100">
        <f t="shared" si="2"/>
        <v>137290</v>
      </c>
      <c r="L15" s="100">
        <f t="shared" si="2"/>
        <v>127789</v>
      </c>
      <c r="M15" s="100">
        <f t="shared" si="2"/>
        <v>133416</v>
      </c>
      <c r="N15" s="100">
        <f t="shared" si="2"/>
        <v>398495</v>
      </c>
      <c r="O15" s="100">
        <f t="shared" si="2"/>
        <v>127100</v>
      </c>
      <c r="P15" s="100">
        <f t="shared" si="2"/>
        <v>116082</v>
      </c>
      <c r="Q15" s="100">
        <f t="shared" si="2"/>
        <v>408945</v>
      </c>
      <c r="R15" s="100">
        <f t="shared" si="2"/>
        <v>652127</v>
      </c>
      <c r="S15" s="100">
        <f t="shared" si="2"/>
        <v>108882</v>
      </c>
      <c r="T15" s="100">
        <f t="shared" si="2"/>
        <v>113782</v>
      </c>
      <c r="U15" s="100">
        <f t="shared" si="2"/>
        <v>380</v>
      </c>
      <c r="V15" s="100">
        <f t="shared" si="2"/>
        <v>223044</v>
      </c>
      <c r="W15" s="100">
        <f t="shared" si="2"/>
        <v>9446894</v>
      </c>
      <c r="X15" s="100">
        <f t="shared" si="2"/>
        <v>35494986</v>
      </c>
      <c r="Y15" s="100">
        <f t="shared" si="2"/>
        <v>-26048092</v>
      </c>
      <c r="Z15" s="137">
        <f>+IF(X15&lt;&gt;0,+(Y15/X15)*100,0)</f>
        <v>-73.38527193671804</v>
      </c>
      <c r="AA15" s="153">
        <f>SUM(AA16:AA18)</f>
        <v>35494986</v>
      </c>
    </row>
    <row r="16" spans="1:27" ht="13.5">
      <c r="A16" s="138" t="s">
        <v>85</v>
      </c>
      <c r="B16" s="136"/>
      <c r="C16" s="155"/>
      <c r="D16" s="155"/>
      <c r="E16" s="156">
        <v>125000</v>
      </c>
      <c r="F16" s="60">
        <v>125000</v>
      </c>
      <c r="G16" s="60">
        <v>1557</v>
      </c>
      <c r="H16" s="60">
        <v>350</v>
      </c>
      <c r="I16" s="60"/>
      <c r="J16" s="60">
        <v>1907</v>
      </c>
      <c r="K16" s="60"/>
      <c r="L16" s="60"/>
      <c r="M16" s="60"/>
      <c r="N16" s="60"/>
      <c r="O16" s="60"/>
      <c r="P16" s="60"/>
      <c r="Q16" s="60"/>
      <c r="R16" s="60"/>
      <c r="S16" s="60"/>
      <c r="T16" s="60">
        <v>2998</v>
      </c>
      <c r="U16" s="60"/>
      <c r="V16" s="60">
        <v>2998</v>
      </c>
      <c r="W16" s="60">
        <v>4905</v>
      </c>
      <c r="X16" s="60">
        <v>125000</v>
      </c>
      <c r="Y16" s="60">
        <v>-120095</v>
      </c>
      <c r="Z16" s="140">
        <v>-96.08</v>
      </c>
      <c r="AA16" s="155">
        <v>125000</v>
      </c>
    </row>
    <row r="17" spans="1:27" ht="13.5">
      <c r="A17" s="138" t="s">
        <v>86</v>
      </c>
      <c r="B17" s="136"/>
      <c r="C17" s="155">
        <v>8525702</v>
      </c>
      <c r="D17" s="155"/>
      <c r="E17" s="156">
        <v>35369986</v>
      </c>
      <c r="F17" s="60">
        <v>35369986</v>
      </c>
      <c r="G17" s="60">
        <v>7500000</v>
      </c>
      <c r="H17" s="60">
        <v>129193</v>
      </c>
      <c r="I17" s="60">
        <v>542128</v>
      </c>
      <c r="J17" s="60">
        <v>8171321</v>
      </c>
      <c r="K17" s="60">
        <v>137290</v>
      </c>
      <c r="L17" s="60">
        <v>127789</v>
      </c>
      <c r="M17" s="60">
        <v>133416</v>
      </c>
      <c r="N17" s="60">
        <v>398495</v>
      </c>
      <c r="O17" s="60">
        <v>127100</v>
      </c>
      <c r="P17" s="60">
        <v>116082</v>
      </c>
      <c r="Q17" s="60">
        <v>408945</v>
      </c>
      <c r="R17" s="60">
        <v>652127</v>
      </c>
      <c r="S17" s="60">
        <v>108882</v>
      </c>
      <c r="T17" s="60">
        <v>110784</v>
      </c>
      <c r="U17" s="60">
        <v>380</v>
      </c>
      <c r="V17" s="60">
        <v>220046</v>
      </c>
      <c r="W17" s="60">
        <v>9441989</v>
      </c>
      <c r="X17" s="60">
        <v>35369986</v>
      </c>
      <c r="Y17" s="60">
        <v>-25927997</v>
      </c>
      <c r="Z17" s="140">
        <v>-73.31</v>
      </c>
      <c r="AA17" s="155">
        <v>35369986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5553665</v>
      </c>
      <c r="D19" s="153">
        <f>SUM(D20:D23)</f>
        <v>0</v>
      </c>
      <c r="E19" s="154">
        <f t="shared" si="3"/>
        <v>15010648</v>
      </c>
      <c r="F19" s="100">
        <f t="shared" si="3"/>
        <v>15010648</v>
      </c>
      <c r="G19" s="100">
        <f t="shared" si="3"/>
        <v>565330</v>
      </c>
      <c r="H19" s="100">
        <f t="shared" si="3"/>
        <v>622085</v>
      </c>
      <c r="I19" s="100">
        <f t="shared" si="3"/>
        <v>745747</v>
      </c>
      <c r="J19" s="100">
        <f t="shared" si="3"/>
        <v>1933162</v>
      </c>
      <c r="K19" s="100">
        <f t="shared" si="3"/>
        <v>745747</v>
      </c>
      <c r="L19" s="100">
        <f t="shared" si="3"/>
        <v>607987</v>
      </c>
      <c r="M19" s="100">
        <f t="shared" si="3"/>
        <v>180695</v>
      </c>
      <c r="N19" s="100">
        <f t="shared" si="3"/>
        <v>1534429</v>
      </c>
      <c r="O19" s="100">
        <f t="shared" si="3"/>
        <v>586237</v>
      </c>
      <c r="P19" s="100">
        <f t="shared" si="3"/>
        <v>604856</v>
      </c>
      <c r="Q19" s="100">
        <f t="shared" si="3"/>
        <v>660848</v>
      </c>
      <c r="R19" s="100">
        <f t="shared" si="3"/>
        <v>1851941</v>
      </c>
      <c r="S19" s="100">
        <f t="shared" si="3"/>
        <v>629966</v>
      </c>
      <c r="T19" s="100">
        <f t="shared" si="3"/>
        <v>553072</v>
      </c>
      <c r="U19" s="100">
        <f t="shared" si="3"/>
        <v>518164</v>
      </c>
      <c r="V19" s="100">
        <f t="shared" si="3"/>
        <v>1701202</v>
      </c>
      <c r="W19" s="100">
        <f t="shared" si="3"/>
        <v>7020734</v>
      </c>
      <c r="X19" s="100">
        <f t="shared" si="3"/>
        <v>15010648</v>
      </c>
      <c r="Y19" s="100">
        <f t="shared" si="3"/>
        <v>-7989914</v>
      </c>
      <c r="Z19" s="137">
        <f>+IF(X19&lt;&gt;0,+(Y19/X19)*100,0)</f>
        <v>-53.22830833152573</v>
      </c>
      <c r="AA19" s="153">
        <f>SUM(AA20:AA23)</f>
        <v>15010648</v>
      </c>
    </row>
    <row r="20" spans="1:27" ht="13.5">
      <c r="A20" s="138" t="s">
        <v>89</v>
      </c>
      <c r="B20" s="136"/>
      <c r="C20" s="155">
        <v>4818938</v>
      </c>
      <c r="D20" s="155"/>
      <c r="E20" s="156">
        <v>6876308</v>
      </c>
      <c r="F20" s="60">
        <v>6876308</v>
      </c>
      <c r="G20" s="60">
        <v>330244</v>
      </c>
      <c r="H20" s="60">
        <v>424529</v>
      </c>
      <c r="I20" s="60">
        <v>466469</v>
      </c>
      <c r="J20" s="60">
        <v>1221242</v>
      </c>
      <c r="K20" s="60">
        <v>466469</v>
      </c>
      <c r="L20" s="60">
        <v>351461</v>
      </c>
      <c r="M20" s="60">
        <v>465478</v>
      </c>
      <c r="N20" s="60">
        <v>1283408</v>
      </c>
      <c r="O20" s="60">
        <v>392638</v>
      </c>
      <c r="P20" s="60">
        <v>421494</v>
      </c>
      <c r="Q20" s="60">
        <v>421511</v>
      </c>
      <c r="R20" s="60">
        <v>1235643</v>
      </c>
      <c r="S20" s="60">
        <v>421939</v>
      </c>
      <c r="T20" s="60">
        <v>395423</v>
      </c>
      <c r="U20" s="60">
        <v>212437</v>
      </c>
      <c r="V20" s="60">
        <v>1029799</v>
      </c>
      <c r="W20" s="60">
        <v>4770092</v>
      </c>
      <c r="X20" s="60">
        <v>6876308</v>
      </c>
      <c r="Y20" s="60">
        <v>-2106216</v>
      </c>
      <c r="Z20" s="140">
        <v>-30.63</v>
      </c>
      <c r="AA20" s="155">
        <v>6876308</v>
      </c>
    </row>
    <row r="21" spans="1:27" ht="13.5">
      <c r="A21" s="138" t="s">
        <v>90</v>
      </c>
      <c r="B21" s="136"/>
      <c r="C21" s="155">
        <v>734727</v>
      </c>
      <c r="D21" s="155"/>
      <c r="E21" s="156">
        <v>8134340</v>
      </c>
      <c r="F21" s="60">
        <v>8134340</v>
      </c>
      <c r="G21" s="60">
        <v>235086</v>
      </c>
      <c r="H21" s="60">
        <v>197556</v>
      </c>
      <c r="I21" s="60">
        <v>279278</v>
      </c>
      <c r="J21" s="60">
        <v>711920</v>
      </c>
      <c r="K21" s="60">
        <v>279278</v>
      </c>
      <c r="L21" s="60">
        <v>256526</v>
      </c>
      <c r="M21" s="60">
        <v>-284783</v>
      </c>
      <c r="N21" s="60">
        <v>251021</v>
      </c>
      <c r="O21" s="60">
        <v>193599</v>
      </c>
      <c r="P21" s="60">
        <v>183362</v>
      </c>
      <c r="Q21" s="60"/>
      <c r="R21" s="60">
        <v>376961</v>
      </c>
      <c r="S21" s="60">
        <v>208027</v>
      </c>
      <c r="T21" s="60">
        <v>157649</v>
      </c>
      <c r="U21" s="60">
        <v>305727</v>
      </c>
      <c r="V21" s="60">
        <v>671403</v>
      </c>
      <c r="W21" s="60">
        <v>2011305</v>
      </c>
      <c r="X21" s="60">
        <v>8134340</v>
      </c>
      <c r="Y21" s="60">
        <v>-6123035</v>
      </c>
      <c r="Z21" s="140">
        <v>-75.27</v>
      </c>
      <c r="AA21" s="155">
        <v>8134340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>
        <v>239337</v>
      </c>
      <c r="R22" s="159">
        <v>239337</v>
      </c>
      <c r="S22" s="159"/>
      <c r="T22" s="159"/>
      <c r="U22" s="159"/>
      <c r="V22" s="159"/>
      <c r="W22" s="159">
        <v>239337</v>
      </c>
      <c r="X22" s="159"/>
      <c r="Y22" s="159">
        <v>239337</v>
      </c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82969344</v>
      </c>
      <c r="D25" s="168">
        <f>+D5+D9+D15+D19+D24</f>
        <v>0</v>
      </c>
      <c r="E25" s="169">
        <f t="shared" si="4"/>
        <v>157467763</v>
      </c>
      <c r="F25" s="73">
        <f t="shared" si="4"/>
        <v>157467763</v>
      </c>
      <c r="G25" s="73">
        <f t="shared" si="4"/>
        <v>40928022</v>
      </c>
      <c r="H25" s="73">
        <f t="shared" si="4"/>
        <v>1977101</v>
      </c>
      <c r="I25" s="73">
        <f t="shared" si="4"/>
        <v>2335765</v>
      </c>
      <c r="J25" s="73">
        <f t="shared" si="4"/>
        <v>45240888</v>
      </c>
      <c r="K25" s="73">
        <f t="shared" si="4"/>
        <v>1932624</v>
      </c>
      <c r="L25" s="73">
        <f t="shared" si="4"/>
        <v>1811480</v>
      </c>
      <c r="M25" s="73">
        <f t="shared" si="4"/>
        <v>25674933</v>
      </c>
      <c r="N25" s="73">
        <f t="shared" si="4"/>
        <v>29419037</v>
      </c>
      <c r="O25" s="73">
        <f t="shared" si="4"/>
        <v>1758802</v>
      </c>
      <c r="P25" s="73">
        <f t="shared" si="4"/>
        <v>1776238</v>
      </c>
      <c r="Q25" s="73">
        <f t="shared" si="4"/>
        <v>20501518</v>
      </c>
      <c r="R25" s="73">
        <f t="shared" si="4"/>
        <v>24036558</v>
      </c>
      <c r="S25" s="73">
        <f t="shared" si="4"/>
        <v>1968779</v>
      </c>
      <c r="T25" s="73">
        <f t="shared" si="4"/>
        <v>1941736</v>
      </c>
      <c r="U25" s="73">
        <f t="shared" si="4"/>
        <v>1805551</v>
      </c>
      <c r="V25" s="73">
        <f t="shared" si="4"/>
        <v>5716066</v>
      </c>
      <c r="W25" s="73">
        <f t="shared" si="4"/>
        <v>104412549</v>
      </c>
      <c r="X25" s="73">
        <f t="shared" si="4"/>
        <v>157467763</v>
      </c>
      <c r="Y25" s="73">
        <f t="shared" si="4"/>
        <v>-53055214</v>
      </c>
      <c r="Z25" s="170">
        <f>+IF(X25&lt;&gt;0,+(Y25/X25)*100,0)</f>
        <v>-33.69274636866468</v>
      </c>
      <c r="AA25" s="168">
        <f>+AA5+AA9+AA15+AA19+AA24</f>
        <v>157467763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39497112</v>
      </c>
      <c r="D28" s="153">
        <f>SUM(D29:D31)</f>
        <v>0</v>
      </c>
      <c r="E28" s="154">
        <f t="shared" si="5"/>
        <v>70239637</v>
      </c>
      <c r="F28" s="100">
        <f t="shared" si="5"/>
        <v>70239637</v>
      </c>
      <c r="G28" s="100">
        <f t="shared" si="5"/>
        <v>4562370</v>
      </c>
      <c r="H28" s="100">
        <f t="shared" si="5"/>
        <v>4426088</v>
      </c>
      <c r="I28" s="100">
        <f t="shared" si="5"/>
        <v>6869713</v>
      </c>
      <c r="J28" s="100">
        <f t="shared" si="5"/>
        <v>15858171</v>
      </c>
      <c r="K28" s="100">
        <f t="shared" si="5"/>
        <v>4156895</v>
      </c>
      <c r="L28" s="100">
        <f t="shared" si="5"/>
        <v>5232687</v>
      </c>
      <c r="M28" s="100">
        <f t="shared" si="5"/>
        <v>4101224</v>
      </c>
      <c r="N28" s="100">
        <f t="shared" si="5"/>
        <v>13490806</v>
      </c>
      <c r="O28" s="100">
        <f t="shared" si="5"/>
        <v>1699470</v>
      </c>
      <c r="P28" s="100">
        <f t="shared" si="5"/>
        <v>3773392</v>
      </c>
      <c r="Q28" s="100">
        <f t="shared" si="5"/>
        <v>4501228</v>
      </c>
      <c r="R28" s="100">
        <f t="shared" si="5"/>
        <v>9974090</v>
      </c>
      <c r="S28" s="100">
        <f t="shared" si="5"/>
        <v>5044235</v>
      </c>
      <c r="T28" s="100">
        <f t="shared" si="5"/>
        <v>4035422</v>
      </c>
      <c r="U28" s="100">
        <f t="shared" si="5"/>
        <v>5820919</v>
      </c>
      <c r="V28" s="100">
        <f t="shared" si="5"/>
        <v>14900576</v>
      </c>
      <c r="W28" s="100">
        <f t="shared" si="5"/>
        <v>54223643</v>
      </c>
      <c r="X28" s="100">
        <f t="shared" si="5"/>
        <v>70239637</v>
      </c>
      <c r="Y28" s="100">
        <f t="shared" si="5"/>
        <v>-16015994</v>
      </c>
      <c r="Z28" s="137">
        <f>+IF(X28&lt;&gt;0,+(Y28/X28)*100,0)</f>
        <v>-22.801931621599923</v>
      </c>
      <c r="AA28" s="153">
        <f>SUM(AA29:AA31)</f>
        <v>70239637</v>
      </c>
    </row>
    <row r="29" spans="1:27" ht="13.5">
      <c r="A29" s="138" t="s">
        <v>75</v>
      </c>
      <c r="B29" s="136"/>
      <c r="C29" s="155">
        <v>12717847</v>
      </c>
      <c r="D29" s="155"/>
      <c r="E29" s="156">
        <v>21472151</v>
      </c>
      <c r="F29" s="60">
        <v>21472151</v>
      </c>
      <c r="G29" s="60">
        <v>1320720</v>
      </c>
      <c r="H29" s="60">
        <v>1445628</v>
      </c>
      <c r="I29" s="60">
        <v>1725615</v>
      </c>
      <c r="J29" s="60">
        <v>4491963</v>
      </c>
      <c r="K29" s="60">
        <v>2057739</v>
      </c>
      <c r="L29" s="60">
        <v>2412664</v>
      </c>
      <c r="M29" s="60">
        <v>1632906</v>
      </c>
      <c r="N29" s="60">
        <v>6103309</v>
      </c>
      <c r="O29" s="60">
        <v>-1889975</v>
      </c>
      <c r="P29" s="60">
        <v>1840448</v>
      </c>
      <c r="Q29" s="60">
        <v>1444319</v>
      </c>
      <c r="R29" s="60">
        <v>1394792</v>
      </c>
      <c r="S29" s="60">
        <v>1727115</v>
      </c>
      <c r="T29" s="60">
        <v>1681582</v>
      </c>
      <c r="U29" s="60">
        <v>2975903</v>
      </c>
      <c r="V29" s="60">
        <v>6384600</v>
      </c>
      <c r="W29" s="60">
        <v>18374664</v>
      </c>
      <c r="X29" s="60">
        <v>21472151</v>
      </c>
      <c r="Y29" s="60">
        <v>-3097487</v>
      </c>
      <c r="Z29" s="140">
        <v>-14.43</v>
      </c>
      <c r="AA29" s="155">
        <v>21472151</v>
      </c>
    </row>
    <row r="30" spans="1:27" ht="13.5">
      <c r="A30" s="138" t="s">
        <v>76</v>
      </c>
      <c r="B30" s="136"/>
      <c r="C30" s="157">
        <v>7795557</v>
      </c>
      <c r="D30" s="157"/>
      <c r="E30" s="158">
        <v>27192017</v>
      </c>
      <c r="F30" s="159">
        <v>27192017</v>
      </c>
      <c r="G30" s="159">
        <v>1794159</v>
      </c>
      <c r="H30" s="159">
        <v>1855702</v>
      </c>
      <c r="I30" s="159">
        <v>4135779</v>
      </c>
      <c r="J30" s="159">
        <v>7785640</v>
      </c>
      <c r="K30" s="159">
        <v>1123004</v>
      </c>
      <c r="L30" s="159">
        <v>1490955</v>
      </c>
      <c r="M30" s="159">
        <v>1303857</v>
      </c>
      <c r="N30" s="159">
        <v>3917816</v>
      </c>
      <c r="O30" s="159">
        <v>2241355</v>
      </c>
      <c r="P30" s="159">
        <v>906521</v>
      </c>
      <c r="Q30" s="159">
        <v>1884831</v>
      </c>
      <c r="R30" s="159">
        <v>5032707</v>
      </c>
      <c r="S30" s="159">
        <v>1617751</v>
      </c>
      <c r="T30" s="159">
        <v>1347105</v>
      </c>
      <c r="U30" s="159">
        <v>1538604</v>
      </c>
      <c r="V30" s="159">
        <v>4503460</v>
      </c>
      <c r="W30" s="159">
        <v>21239623</v>
      </c>
      <c r="X30" s="159">
        <v>27192017</v>
      </c>
      <c r="Y30" s="159">
        <v>-5952394</v>
      </c>
      <c r="Z30" s="141">
        <v>-21.89</v>
      </c>
      <c r="AA30" s="157">
        <v>27192017</v>
      </c>
    </row>
    <row r="31" spans="1:27" ht="13.5">
      <c r="A31" s="138" t="s">
        <v>77</v>
      </c>
      <c r="B31" s="136"/>
      <c r="C31" s="155">
        <v>18983708</v>
      </c>
      <c r="D31" s="155"/>
      <c r="E31" s="156">
        <v>21575469</v>
      </c>
      <c r="F31" s="60">
        <v>21575469</v>
      </c>
      <c r="G31" s="60">
        <v>1447491</v>
      </c>
      <c r="H31" s="60">
        <v>1124758</v>
      </c>
      <c r="I31" s="60">
        <v>1008319</v>
      </c>
      <c r="J31" s="60">
        <v>3580568</v>
      </c>
      <c r="K31" s="60">
        <v>976152</v>
      </c>
      <c r="L31" s="60">
        <v>1329068</v>
      </c>
      <c r="M31" s="60">
        <v>1164461</v>
      </c>
      <c r="N31" s="60">
        <v>3469681</v>
      </c>
      <c r="O31" s="60">
        <v>1348090</v>
      </c>
      <c r="P31" s="60">
        <v>1026423</v>
      </c>
      <c r="Q31" s="60">
        <v>1172078</v>
      </c>
      <c r="R31" s="60">
        <v>3546591</v>
      </c>
      <c r="S31" s="60">
        <v>1699369</v>
      </c>
      <c r="T31" s="60">
        <v>1006735</v>
      </c>
      <c r="U31" s="60">
        <v>1306412</v>
      </c>
      <c r="V31" s="60">
        <v>4012516</v>
      </c>
      <c r="W31" s="60">
        <v>14609356</v>
      </c>
      <c r="X31" s="60">
        <v>21575469</v>
      </c>
      <c r="Y31" s="60">
        <v>-6966113</v>
      </c>
      <c r="Z31" s="140">
        <v>-32.29</v>
      </c>
      <c r="AA31" s="155">
        <v>21575469</v>
      </c>
    </row>
    <row r="32" spans="1:27" ht="13.5">
      <c r="A32" s="135" t="s">
        <v>78</v>
      </c>
      <c r="B32" s="136"/>
      <c r="C32" s="153">
        <f aca="true" t="shared" si="6" ref="C32:Y32">SUM(C33:C37)</f>
        <v>7319900</v>
      </c>
      <c r="D32" s="153">
        <f>SUM(D33:D37)</f>
        <v>0</v>
      </c>
      <c r="E32" s="154">
        <f t="shared" si="6"/>
        <v>13682039</v>
      </c>
      <c r="F32" s="100">
        <f t="shared" si="6"/>
        <v>13682039</v>
      </c>
      <c r="G32" s="100">
        <f t="shared" si="6"/>
        <v>602713</v>
      </c>
      <c r="H32" s="100">
        <f t="shared" si="6"/>
        <v>1340192</v>
      </c>
      <c r="I32" s="100">
        <f t="shared" si="6"/>
        <v>769425</v>
      </c>
      <c r="J32" s="100">
        <f t="shared" si="6"/>
        <v>2712330</v>
      </c>
      <c r="K32" s="100">
        <f t="shared" si="6"/>
        <v>750261</v>
      </c>
      <c r="L32" s="100">
        <f t="shared" si="6"/>
        <v>784078</v>
      </c>
      <c r="M32" s="100">
        <f t="shared" si="6"/>
        <v>706370</v>
      </c>
      <c r="N32" s="100">
        <f t="shared" si="6"/>
        <v>2240709</v>
      </c>
      <c r="O32" s="100">
        <f t="shared" si="6"/>
        <v>812300</v>
      </c>
      <c r="P32" s="100">
        <f t="shared" si="6"/>
        <v>750277</v>
      </c>
      <c r="Q32" s="100">
        <f t="shared" si="6"/>
        <v>777248</v>
      </c>
      <c r="R32" s="100">
        <f t="shared" si="6"/>
        <v>2339825</v>
      </c>
      <c r="S32" s="100">
        <f t="shared" si="6"/>
        <v>837072</v>
      </c>
      <c r="T32" s="100">
        <f t="shared" si="6"/>
        <v>758060</v>
      </c>
      <c r="U32" s="100">
        <f t="shared" si="6"/>
        <v>753877</v>
      </c>
      <c r="V32" s="100">
        <f t="shared" si="6"/>
        <v>2349009</v>
      </c>
      <c r="W32" s="100">
        <f t="shared" si="6"/>
        <v>9641873</v>
      </c>
      <c r="X32" s="100">
        <f t="shared" si="6"/>
        <v>13682039</v>
      </c>
      <c r="Y32" s="100">
        <f t="shared" si="6"/>
        <v>-4040166</v>
      </c>
      <c r="Z32" s="137">
        <f>+IF(X32&lt;&gt;0,+(Y32/X32)*100,0)</f>
        <v>-29.52897590775761</v>
      </c>
      <c r="AA32" s="153">
        <f>SUM(AA33:AA37)</f>
        <v>13682039</v>
      </c>
    </row>
    <row r="33" spans="1:27" ht="13.5">
      <c r="A33" s="138" t="s">
        <v>79</v>
      </c>
      <c r="B33" s="136"/>
      <c r="C33" s="155">
        <v>7319900</v>
      </c>
      <c r="D33" s="155"/>
      <c r="E33" s="156">
        <v>13682039</v>
      </c>
      <c r="F33" s="60">
        <v>13682039</v>
      </c>
      <c r="G33" s="60">
        <v>602713</v>
      </c>
      <c r="H33" s="60">
        <v>1340192</v>
      </c>
      <c r="I33" s="60">
        <v>769425</v>
      </c>
      <c r="J33" s="60">
        <v>2712330</v>
      </c>
      <c r="K33" s="60">
        <v>750261</v>
      </c>
      <c r="L33" s="60">
        <v>784078</v>
      </c>
      <c r="M33" s="60">
        <v>706370</v>
      </c>
      <c r="N33" s="60">
        <v>2240709</v>
      </c>
      <c r="O33" s="60">
        <v>812300</v>
      </c>
      <c r="P33" s="60">
        <v>750277</v>
      </c>
      <c r="Q33" s="60">
        <v>777248</v>
      </c>
      <c r="R33" s="60">
        <v>2339825</v>
      </c>
      <c r="S33" s="60">
        <v>837072</v>
      </c>
      <c r="T33" s="60">
        <v>758060</v>
      </c>
      <c r="U33" s="60">
        <v>753877</v>
      </c>
      <c r="V33" s="60">
        <v>2349009</v>
      </c>
      <c r="W33" s="60">
        <v>9641873</v>
      </c>
      <c r="X33" s="60">
        <v>13682039</v>
      </c>
      <c r="Y33" s="60">
        <v>-4040166</v>
      </c>
      <c r="Z33" s="140">
        <v>-29.53</v>
      </c>
      <c r="AA33" s="155">
        <v>13682039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7053082</v>
      </c>
      <c r="D38" s="153">
        <f>SUM(D39:D41)</f>
        <v>0</v>
      </c>
      <c r="E38" s="154">
        <f t="shared" si="7"/>
        <v>9545132</v>
      </c>
      <c r="F38" s="100">
        <f t="shared" si="7"/>
        <v>9545132</v>
      </c>
      <c r="G38" s="100">
        <f t="shared" si="7"/>
        <v>372053</v>
      </c>
      <c r="H38" s="100">
        <f t="shared" si="7"/>
        <v>383128</v>
      </c>
      <c r="I38" s="100">
        <f t="shared" si="7"/>
        <v>576734</v>
      </c>
      <c r="J38" s="100">
        <f t="shared" si="7"/>
        <v>1331915</v>
      </c>
      <c r="K38" s="100">
        <f t="shared" si="7"/>
        <v>592060</v>
      </c>
      <c r="L38" s="100">
        <f t="shared" si="7"/>
        <v>688280</v>
      </c>
      <c r="M38" s="100">
        <f t="shared" si="7"/>
        <v>404134</v>
      </c>
      <c r="N38" s="100">
        <f t="shared" si="7"/>
        <v>1684474</v>
      </c>
      <c r="O38" s="100">
        <f t="shared" si="7"/>
        <v>521923</v>
      </c>
      <c r="P38" s="100">
        <f t="shared" si="7"/>
        <v>494931</v>
      </c>
      <c r="Q38" s="100">
        <f t="shared" si="7"/>
        <v>525186</v>
      </c>
      <c r="R38" s="100">
        <f t="shared" si="7"/>
        <v>1542040</v>
      </c>
      <c r="S38" s="100">
        <f t="shared" si="7"/>
        <v>457464</v>
      </c>
      <c r="T38" s="100">
        <f t="shared" si="7"/>
        <v>583670</v>
      </c>
      <c r="U38" s="100">
        <f t="shared" si="7"/>
        <v>515784</v>
      </c>
      <c r="V38" s="100">
        <f t="shared" si="7"/>
        <v>1556918</v>
      </c>
      <c r="W38" s="100">
        <f t="shared" si="7"/>
        <v>6115347</v>
      </c>
      <c r="X38" s="100">
        <f t="shared" si="7"/>
        <v>9545132</v>
      </c>
      <c r="Y38" s="100">
        <f t="shared" si="7"/>
        <v>-3429785</v>
      </c>
      <c r="Z38" s="137">
        <f>+IF(X38&lt;&gt;0,+(Y38/X38)*100,0)</f>
        <v>-35.932295121743735</v>
      </c>
      <c r="AA38" s="153">
        <f>SUM(AA39:AA41)</f>
        <v>9545132</v>
      </c>
    </row>
    <row r="39" spans="1:27" ht="13.5">
      <c r="A39" s="138" t="s">
        <v>85</v>
      </c>
      <c r="B39" s="136"/>
      <c r="C39" s="155">
        <v>2204201</v>
      </c>
      <c r="D39" s="155"/>
      <c r="E39" s="156">
        <v>3979786</v>
      </c>
      <c r="F39" s="60">
        <v>3979786</v>
      </c>
      <c r="G39" s="60">
        <v>211712</v>
      </c>
      <c r="H39" s="60">
        <v>238150</v>
      </c>
      <c r="I39" s="60">
        <v>239335</v>
      </c>
      <c r="J39" s="60">
        <v>689197</v>
      </c>
      <c r="K39" s="60">
        <v>238966</v>
      </c>
      <c r="L39" s="60">
        <v>226302</v>
      </c>
      <c r="M39" s="60">
        <v>197808</v>
      </c>
      <c r="N39" s="60">
        <v>663076</v>
      </c>
      <c r="O39" s="60">
        <v>184696</v>
      </c>
      <c r="P39" s="60">
        <v>187985</v>
      </c>
      <c r="Q39" s="60">
        <v>269669</v>
      </c>
      <c r="R39" s="60">
        <v>642350</v>
      </c>
      <c r="S39" s="60">
        <v>205476</v>
      </c>
      <c r="T39" s="60">
        <v>195420</v>
      </c>
      <c r="U39" s="60">
        <v>233270</v>
      </c>
      <c r="V39" s="60">
        <v>634166</v>
      </c>
      <c r="W39" s="60">
        <v>2628789</v>
      </c>
      <c r="X39" s="60">
        <v>3979786</v>
      </c>
      <c r="Y39" s="60">
        <v>-1350997</v>
      </c>
      <c r="Z39" s="140">
        <v>-33.95</v>
      </c>
      <c r="AA39" s="155">
        <v>3979786</v>
      </c>
    </row>
    <row r="40" spans="1:27" ht="13.5">
      <c r="A40" s="138" t="s">
        <v>86</v>
      </c>
      <c r="B40" s="136"/>
      <c r="C40" s="155">
        <v>4848881</v>
      </c>
      <c r="D40" s="155"/>
      <c r="E40" s="156">
        <v>5565346</v>
      </c>
      <c r="F40" s="60">
        <v>5565346</v>
      </c>
      <c r="G40" s="60">
        <v>160341</v>
      </c>
      <c r="H40" s="60">
        <v>144978</v>
      </c>
      <c r="I40" s="60">
        <v>337399</v>
      </c>
      <c r="J40" s="60">
        <v>642718</v>
      </c>
      <c r="K40" s="60">
        <v>353094</v>
      </c>
      <c r="L40" s="60">
        <v>461978</v>
      </c>
      <c r="M40" s="60">
        <v>206326</v>
      </c>
      <c r="N40" s="60">
        <v>1021398</v>
      </c>
      <c r="O40" s="60">
        <v>337227</v>
      </c>
      <c r="P40" s="60">
        <v>306946</v>
      </c>
      <c r="Q40" s="60">
        <v>255517</v>
      </c>
      <c r="R40" s="60">
        <v>899690</v>
      </c>
      <c r="S40" s="60">
        <v>251988</v>
      </c>
      <c r="T40" s="60">
        <v>388250</v>
      </c>
      <c r="U40" s="60">
        <v>282514</v>
      </c>
      <c r="V40" s="60">
        <v>922752</v>
      </c>
      <c r="W40" s="60">
        <v>3486558</v>
      </c>
      <c r="X40" s="60">
        <v>5565346</v>
      </c>
      <c r="Y40" s="60">
        <v>-2078788</v>
      </c>
      <c r="Z40" s="140">
        <v>-37.35</v>
      </c>
      <c r="AA40" s="155">
        <v>5565346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11733209</v>
      </c>
      <c r="D42" s="153">
        <f>SUM(D43:D46)</f>
        <v>0</v>
      </c>
      <c r="E42" s="154">
        <f t="shared" si="8"/>
        <v>10688247</v>
      </c>
      <c r="F42" s="100">
        <f t="shared" si="8"/>
        <v>10688247</v>
      </c>
      <c r="G42" s="100">
        <f t="shared" si="8"/>
        <v>808871</v>
      </c>
      <c r="H42" s="100">
        <f t="shared" si="8"/>
        <v>822208</v>
      </c>
      <c r="I42" s="100">
        <f t="shared" si="8"/>
        <v>653080</v>
      </c>
      <c r="J42" s="100">
        <f t="shared" si="8"/>
        <v>2284159</v>
      </c>
      <c r="K42" s="100">
        <f t="shared" si="8"/>
        <v>590727</v>
      </c>
      <c r="L42" s="100">
        <f t="shared" si="8"/>
        <v>742269</v>
      </c>
      <c r="M42" s="100">
        <f t="shared" si="8"/>
        <v>453947</v>
      </c>
      <c r="N42" s="100">
        <f t="shared" si="8"/>
        <v>1786943</v>
      </c>
      <c r="O42" s="100">
        <f t="shared" si="8"/>
        <v>572483</v>
      </c>
      <c r="P42" s="100">
        <f t="shared" si="8"/>
        <v>512282</v>
      </c>
      <c r="Q42" s="100">
        <f t="shared" si="8"/>
        <v>834289</v>
      </c>
      <c r="R42" s="100">
        <f t="shared" si="8"/>
        <v>1919054</v>
      </c>
      <c r="S42" s="100">
        <f t="shared" si="8"/>
        <v>726449</v>
      </c>
      <c r="T42" s="100">
        <f t="shared" si="8"/>
        <v>728087</v>
      </c>
      <c r="U42" s="100">
        <f t="shared" si="8"/>
        <v>834750</v>
      </c>
      <c r="V42" s="100">
        <f t="shared" si="8"/>
        <v>2289286</v>
      </c>
      <c r="W42" s="100">
        <f t="shared" si="8"/>
        <v>8279442</v>
      </c>
      <c r="X42" s="100">
        <f t="shared" si="8"/>
        <v>10688247</v>
      </c>
      <c r="Y42" s="100">
        <f t="shared" si="8"/>
        <v>-2408805</v>
      </c>
      <c r="Z42" s="137">
        <f>+IF(X42&lt;&gt;0,+(Y42/X42)*100,0)</f>
        <v>-22.53695110152301</v>
      </c>
      <c r="AA42" s="153">
        <f>SUM(AA43:AA46)</f>
        <v>10688247</v>
      </c>
    </row>
    <row r="43" spans="1:27" ht="13.5">
      <c r="A43" s="138" t="s">
        <v>89</v>
      </c>
      <c r="B43" s="136"/>
      <c r="C43" s="155">
        <v>7654036</v>
      </c>
      <c r="D43" s="155"/>
      <c r="E43" s="156">
        <v>2219368</v>
      </c>
      <c r="F43" s="60">
        <v>2219368</v>
      </c>
      <c r="G43" s="60">
        <v>218841</v>
      </c>
      <c r="H43" s="60">
        <v>91777</v>
      </c>
      <c r="I43" s="60">
        <v>133877</v>
      </c>
      <c r="J43" s="60">
        <v>444495</v>
      </c>
      <c r="K43" s="60">
        <v>122644</v>
      </c>
      <c r="L43" s="60">
        <v>113952</v>
      </c>
      <c r="M43" s="60">
        <v>104114</v>
      </c>
      <c r="N43" s="60">
        <v>340710</v>
      </c>
      <c r="O43" s="60">
        <v>104803</v>
      </c>
      <c r="P43" s="60">
        <v>107876</v>
      </c>
      <c r="Q43" s="60">
        <v>374830</v>
      </c>
      <c r="R43" s="60">
        <v>587509</v>
      </c>
      <c r="S43" s="60">
        <v>112741</v>
      </c>
      <c r="T43" s="60">
        <v>272879</v>
      </c>
      <c r="U43" s="60">
        <v>115987</v>
      </c>
      <c r="V43" s="60">
        <v>501607</v>
      </c>
      <c r="W43" s="60">
        <v>1874321</v>
      </c>
      <c r="X43" s="60">
        <v>2219368</v>
      </c>
      <c r="Y43" s="60">
        <v>-345047</v>
      </c>
      <c r="Z43" s="140">
        <v>-15.55</v>
      </c>
      <c r="AA43" s="155">
        <v>2219368</v>
      </c>
    </row>
    <row r="44" spans="1:27" ht="13.5">
      <c r="A44" s="138" t="s">
        <v>90</v>
      </c>
      <c r="B44" s="136"/>
      <c r="C44" s="155">
        <v>4079173</v>
      </c>
      <c r="D44" s="155"/>
      <c r="E44" s="156">
        <v>8468879</v>
      </c>
      <c r="F44" s="60">
        <v>8468879</v>
      </c>
      <c r="G44" s="60">
        <v>590030</v>
      </c>
      <c r="H44" s="60">
        <v>730431</v>
      </c>
      <c r="I44" s="60">
        <v>519203</v>
      </c>
      <c r="J44" s="60">
        <v>1839664</v>
      </c>
      <c r="K44" s="60">
        <v>468083</v>
      </c>
      <c r="L44" s="60">
        <v>628317</v>
      </c>
      <c r="M44" s="60">
        <v>349833</v>
      </c>
      <c r="N44" s="60">
        <v>1446233</v>
      </c>
      <c r="O44" s="60">
        <v>467680</v>
      </c>
      <c r="P44" s="60">
        <v>404406</v>
      </c>
      <c r="Q44" s="60"/>
      <c r="R44" s="60">
        <v>872086</v>
      </c>
      <c r="S44" s="60">
        <v>613708</v>
      </c>
      <c r="T44" s="60">
        <v>455208</v>
      </c>
      <c r="U44" s="60">
        <v>718763</v>
      </c>
      <c r="V44" s="60">
        <v>1787679</v>
      </c>
      <c r="W44" s="60">
        <v>5945662</v>
      </c>
      <c r="X44" s="60">
        <v>8468879</v>
      </c>
      <c r="Y44" s="60">
        <v>-2523217</v>
      </c>
      <c r="Z44" s="140">
        <v>-29.79</v>
      </c>
      <c r="AA44" s="155">
        <v>8468879</v>
      </c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>
        <v>459459</v>
      </c>
      <c r="R45" s="159">
        <v>459459</v>
      </c>
      <c r="S45" s="159"/>
      <c r="T45" s="159"/>
      <c r="U45" s="159"/>
      <c r="V45" s="159"/>
      <c r="W45" s="159">
        <v>459459</v>
      </c>
      <c r="X45" s="159"/>
      <c r="Y45" s="159">
        <v>459459</v>
      </c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65603303</v>
      </c>
      <c r="D48" s="168">
        <f>+D28+D32+D38+D42+D47</f>
        <v>0</v>
      </c>
      <c r="E48" s="169">
        <f t="shared" si="9"/>
        <v>104155055</v>
      </c>
      <c r="F48" s="73">
        <f t="shared" si="9"/>
        <v>104155055</v>
      </c>
      <c r="G48" s="73">
        <f t="shared" si="9"/>
        <v>6346007</v>
      </c>
      <c r="H48" s="73">
        <f t="shared" si="9"/>
        <v>6971616</v>
      </c>
      <c r="I48" s="73">
        <f t="shared" si="9"/>
        <v>8868952</v>
      </c>
      <c r="J48" s="73">
        <f t="shared" si="9"/>
        <v>22186575</v>
      </c>
      <c r="K48" s="73">
        <f t="shared" si="9"/>
        <v>6089943</v>
      </c>
      <c r="L48" s="73">
        <f t="shared" si="9"/>
        <v>7447314</v>
      </c>
      <c r="M48" s="73">
        <f t="shared" si="9"/>
        <v>5665675</v>
      </c>
      <c r="N48" s="73">
        <f t="shared" si="9"/>
        <v>19202932</v>
      </c>
      <c r="O48" s="73">
        <f t="shared" si="9"/>
        <v>3606176</v>
      </c>
      <c r="P48" s="73">
        <f t="shared" si="9"/>
        <v>5530882</v>
      </c>
      <c r="Q48" s="73">
        <f t="shared" si="9"/>
        <v>6637951</v>
      </c>
      <c r="R48" s="73">
        <f t="shared" si="9"/>
        <v>15775009</v>
      </c>
      <c r="S48" s="73">
        <f t="shared" si="9"/>
        <v>7065220</v>
      </c>
      <c r="T48" s="73">
        <f t="shared" si="9"/>
        <v>6105239</v>
      </c>
      <c r="U48" s="73">
        <f t="shared" si="9"/>
        <v>7925330</v>
      </c>
      <c r="V48" s="73">
        <f t="shared" si="9"/>
        <v>21095789</v>
      </c>
      <c r="W48" s="73">
        <f t="shared" si="9"/>
        <v>78260305</v>
      </c>
      <c r="X48" s="73">
        <f t="shared" si="9"/>
        <v>104155055</v>
      </c>
      <c r="Y48" s="73">
        <f t="shared" si="9"/>
        <v>-25894750</v>
      </c>
      <c r="Z48" s="170">
        <f>+IF(X48&lt;&gt;0,+(Y48/X48)*100,0)</f>
        <v>-24.861731386921164</v>
      </c>
      <c r="AA48" s="168">
        <f>+AA28+AA32+AA38+AA42+AA47</f>
        <v>104155055</v>
      </c>
    </row>
    <row r="49" spans="1:27" ht="13.5">
      <c r="A49" s="148" t="s">
        <v>49</v>
      </c>
      <c r="B49" s="149"/>
      <c r="C49" s="171">
        <f aca="true" t="shared" si="10" ref="C49:Y49">+C25-C48</f>
        <v>17366041</v>
      </c>
      <c r="D49" s="171">
        <f>+D25-D48</f>
        <v>0</v>
      </c>
      <c r="E49" s="172">
        <f t="shared" si="10"/>
        <v>53312708</v>
      </c>
      <c r="F49" s="173">
        <f t="shared" si="10"/>
        <v>53312708</v>
      </c>
      <c r="G49" s="173">
        <f t="shared" si="10"/>
        <v>34582015</v>
      </c>
      <c r="H49" s="173">
        <f t="shared" si="10"/>
        <v>-4994515</v>
      </c>
      <c r="I49" s="173">
        <f t="shared" si="10"/>
        <v>-6533187</v>
      </c>
      <c r="J49" s="173">
        <f t="shared" si="10"/>
        <v>23054313</v>
      </c>
      <c r="K49" s="173">
        <f t="shared" si="10"/>
        <v>-4157319</v>
      </c>
      <c r="L49" s="173">
        <f t="shared" si="10"/>
        <v>-5635834</v>
      </c>
      <c r="M49" s="173">
        <f t="shared" si="10"/>
        <v>20009258</v>
      </c>
      <c r="N49" s="173">
        <f t="shared" si="10"/>
        <v>10216105</v>
      </c>
      <c r="O49" s="173">
        <f t="shared" si="10"/>
        <v>-1847374</v>
      </c>
      <c r="P49" s="173">
        <f t="shared" si="10"/>
        <v>-3754644</v>
      </c>
      <c r="Q49" s="173">
        <f t="shared" si="10"/>
        <v>13863567</v>
      </c>
      <c r="R49" s="173">
        <f t="shared" si="10"/>
        <v>8261549</v>
      </c>
      <c r="S49" s="173">
        <f t="shared" si="10"/>
        <v>-5096441</v>
      </c>
      <c r="T49" s="173">
        <f t="shared" si="10"/>
        <v>-4163503</v>
      </c>
      <c r="U49" s="173">
        <f t="shared" si="10"/>
        <v>-6119779</v>
      </c>
      <c r="V49" s="173">
        <f t="shared" si="10"/>
        <v>-15379723</v>
      </c>
      <c r="W49" s="173">
        <f t="shared" si="10"/>
        <v>26152244</v>
      </c>
      <c r="X49" s="173">
        <f>IF(F25=F48,0,X25-X48)</f>
        <v>53312708</v>
      </c>
      <c r="Y49" s="173">
        <f t="shared" si="10"/>
        <v>-27160464</v>
      </c>
      <c r="Z49" s="174">
        <f>+IF(X49&lt;&gt;0,+(Y49/X49)*100,0)</f>
        <v>-50.9455719263032</v>
      </c>
      <c r="AA49" s="171">
        <f>+AA25-AA48</f>
        <v>53312708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3359021</v>
      </c>
      <c r="D5" s="155"/>
      <c r="E5" s="156">
        <v>5599749</v>
      </c>
      <c r="F5" s="60">
        <v>5599749</v>
      </c>
      <c r="G5" s="60">
        <v>794628</v>
      </c>
      <c r="H5" s="60">
        <v>794628</v>
      </c>
      <c r="I5" s="60">
        <v>794628</v>
      </c>
      <c r="J5" s="60">
        <v>2383884</v>
      </c>
      <c r="K5" s="60">
        <v>794628</v>
      </c>
      <c r="L5" s="60">
        <v>794628</v>
      </c>
      <c r="M5" s="60">
        <v>794628</v>
      </c>
      <c r="N5" s="60">
        <v>2383884</v>
      </c>
      <c r="O5" s="60">
        <v>794628</v>
      </c>
      <c r="P5" s="60">
        <v>794628</v>
      </c>
      <c r="Q5" s="60">
        <v>794628</v>
      </c>
      <c r="R5" s="60">
        <v>2383884</v>
      </c>
      <c r="S5" s="60">
        <v>794714</v>
      </c>
      <c r="T5" s="60">
        <v>794714</v>
      </c>
      <c r="U5" s="60">
        <v>794832</v>
      </c>
      <c r="V5" s="60">
        <v>2384260</v>
      </c>
      <c r="W5" s="60">
        <v>9535912</v>
      </c>
      <c r="X5" s="60">
        <v>5599749</v>
      </c>
      <c r="Y5" s="60">
        <v>3936163</v>
      </c>
      <c r="Z5" s="140">
        <v>70.29</v>
      </c>
      <c r="AA5" s="155">
        <v>5599749</v>
      </c>
    </row>
    <row r="6" spans="1:27" ht="13.5">
      <c r="A6" s="181" t="s">
        <v>102</v>
      </c>
      <c r="B6" s="182"/>
      <c r="C6" s="155">
        <v>0</v>
      </c>
      <c r="D6" s="155"/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4438743</v>
      </c>
      <c r="D7" s="155"/>
      <c r="E7" s="156">
        <v>6661800</v>
      </c>
      <c r="F7" s="60">
        <v>6661800</v>
      </c>
      <c r="G7" s="60">
        <v>327801</v>
      </c>
      <c r="H7" s="60">
        <v>418195</v>
      </c>
      <c r="I7" s="60">
        <v>461849</v>
      </c>
      <c r="J7" s="60">
        <v>1207845</v>
      </c>
      <c r="K7" s="60">
        <v>461849</v>
      </c>
      <c r="L7" s="60">
        <v>340537</v>
      </c>
      <c r="M7" s="60">
        <v>453186</v>
      </c>
      <c r="N7" s="60">
        <v>1255572</v>
      </c>
      <c r="O7" s="60">
        <v>383280</v>
      </c>
      <c r="P7" s="60">
        <v>414643</v>
      </c>
      <c r="Q7" s="60">
        <v>418705</v>
      </c>
      <c r="R7" s="60">
        <v>1216628</v>
      </c>
      <c r="S7" s="60">
        <v>421939</v>
      </c>
      <c r="T7" s="60">
        <v>392616</v>
      </c>
      <c r="U7" s="60">
        <v>201669</v>
      </c>
      <c r="V7" s="60">
        <v>1016224</v>
      </c>
      <c r="W7" s="60">
        <v>4696269</v>
      </c>
      <c r="X7" s="60">
        <v>6661800</v>
      </c>
      <c r="Y7" s="60">
        <v>-1965531</v>
      </c>
      <c r="Z7" s="140">
        <v>-29.5</v>
      </c>
      <c r="AA7" s="155">
        <v>6661800</v>
      </c>
    </row>
    <row r="8" spans="1:27" ht="13.5">
      <c r="A8" s="183" t="s">
        <v>104</v>
      </c>
      <c r="B8" s="182"/>
      <c r="C8" s="155">
        <v>734727</v>
      </c>
      <c r="D8" s="155"/>
      <c r="E8" s="156">
        <v>3504340</v>
      </c>
      <c r="F8" s="60">
        <v>3504340</v>
      </c>
      <c r="G8" s="60">
        <v>4583</v>
      </c>
      <c r="H8" s="60">
        <v>0</v>
      </c>
      <c r="I8" s="60">
        <v>0</v>
      </c>
      <c r="J8" s="60">
        <v>4583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10198</v>
      </c>
      <c r="Q8" s="60">
        <v>0</v>
      </c>
      <c r="R8" s="60">
        <v>10198</v>
      </c>
      <c r="S8" s="60">
        <v>21576</v>
      </c>
      <c r="T8" s="60">
        <v>11606</v>
      </c>
      <c r="U8" s="60">
        <v>159684</v>
      </c>
      <c r="V8" s="60">
        <v>192866</v>
      </c>
      <c r="W8" s="60">
        <v>207647</v>
      </c>
      <c r="X8" s="60">
        <v>3504340</v>
      </c>
      <c r="Y8" s="60">
        <v>-3296693</v>
      </c>
      <c r="Z8" s="140">
        <v>-94.07</v>
      </c>
      <c r="AA8" s="155">
        <v>3504340</v>
      </c>
    </row>
    <row r="9" spans="1:27" ht="13.5">
      <c r="A9" s="183" t="s">
        <v>105</v>
      </c>
      <c r="B9" s="182"/>
      <c r="C9" s="155">
        <v>0</v>
      </c>
      <c r="D9" s="155"/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25199</v>
      </c>
      <c r="R9" s="60">
        <v>25199</v>
      </c>
      <c r="S9" s="60">
        <v>0</v>
      </c>
      <c r="T9" s="60">
        <v>0</v>
      </c>
      <c r="U9" s="60">
        <v>0</v>
      </c>
      <c r="V9" s="60">
        <v>0</v>
      </c>
      <c r="W9" s="60">
        <v>25199</v>
      </c>
      <c r="X9" s="60">
        <v>0</v>
      </c>
      <c r="Y9" s="60">
        <v>25199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/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-308670</v>
      </c>
      <c r="D11" s="155"/>
      <c r="E11" s="156">
        <v>946972</v>
      </c>
      <c r="F11" s="60">
        <v>946972</v>
      </c>
      <c r="G11" s="60">
        <v>0</v>
      </c>
      <c r="H11" s="60">
        <v>200348</v>
      </c>
      <c r="I11" s="60">
        <v>37622</v>
      </c>
      <c r="J11" s="60">
        <v>237970</v>
      </c>
      <c r="K11" s="60">
        <v>32453</v>
      </c>
      <c r="L11" s="60">
        <v>35364</v>
      </c>
      <c r="M11" s="60">
        <v>28312</v>
      </c>
      <c r="N11" s="60">
        <v>96129</v>
      </c>
      <c r="O11" s="60">
        <v>18211</v>
      </c>
      <c r="P11" s="60">
        <v>6440</v>
      </c>
      <c r="Q11" s="60">
        <v>2533</v>
      </c>
      <c r="R11" s="60">
        <v>27184</v>
      </c>
      <c r="S11" s="60">
        <v>829</v>
      </c>
      <c r="T11" s="60">
        <v>4173</v>
      </c>
      <c r="U11" s="60">
        <v>111905</v>
      </c>
      <c r="V11" s="60">
        <v>116907</v>
      </c>
      <c r="W11" s="60">
        <v>478190</v>
      </c>
      <c r="X11" s="60">
        <v>946972</v>
      </c>
      <c r="Y11" s="60">
        <v>-468782</v>
      </c>
      <c r="Z11" s="140">
        <v>-49.5</v>
      </c>
      <c r="AA11" s="155">
        <v>946972</v>
      </c>
    </row>
    <row r="12" spans="1:27" ht="13.5">
      <c r="A12" s="183" t="s">
        <v>108</v>
      </c>
      <c r="B12" s="185"/>
      <c r="C12" s="155">
        <v>199215</v>
      </c>
      <c r="D12" s="155"/>
      <c r="E12" s="156">
        <v>126226</v>
      </c>
      <c r="F12" s="60">
        <v>126226</v>
      </c>
      <c r="G12" s="60">
        <v>2035</v>
      </c>
      <c r="H12" s="60">
        <v>8035</v>
      </c>
      <c r="I12" s="60">
        <v>5035</v>
      </c>
      <c r="J12" s="60">
        <v>15105</v>
      </c>
      <c r="K12" s="60">
        <v>5035</v>
      </c>
      <c r="L12" s="60">
        <v>2035</v>
      </c>
      <c r="M12" s="60">
        <v>-3228</v>
      </c>
      <c r="N12" s="60">
        <v>3842</v>
      </c>
      <c r="O12" s="60">
        <v>5035</v>
      </c>
      <c r="P12" s="60">
        <v>5035</v>
      </c>
      <c r="Q12" s="60">
        <v>5035</v>
      </c>
      <c r="R12" s="60">
        <v>15105</v>
      </c>
      <c r="S12" s="60">
        <v>5035</v>
      </c>
      <c r="T12" s="60">
        <v>8035</v>
      </c>
      <c r="U12" s="60">
        <v>72618</v>
      </c>
      <c r="V12" s="60">
        <v>85688</v>
      </c>
      <c r="W12" s="60">
        <v>119740</v>
      </c>
      <c r="X12" s="60">
        <v>126226</v>
      </c>
      <c r="Y12" s="60">
        <v>-6486</v>
      </c>
      <c r="Z12" s="140">
        <v>-5.14</v>
      </c>
      <c r="AA12" s="155">
        <v>126226</v>
      </c>
    </row>
    <row r="13" spans="1:27" ht="13.5">
      <c r="A13" s="181" t="s">
        <v>109</v>
      </c>
      <c r="B13" s="185"/>
      <c r="C13" s="155">
        <v>610454</v>
      </c>
      <c r="D13" s="155"/>
      <c r="E13" s="156">
        <v>2000000</v>
      </c>
      <c r="F13" s="60">
        <v>2000000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2000000</v>
      </c>
      <c r="Y13" s="60">
        <v>-2000000</v>
      </c>
      <c r="Z13" s="140">
        <v>-100</v>
      </c>
      <c r="AA13" s="155">
        <v>2000000</v>
      </c>
    </row>
    <row r="14" spans="1:27" ht="13.5">
      <c r="A14" s="181" t="s">
        <v>110</v>
      </c>
      <c r="B14" s="185"/>
      <c r="C14" s="155">
        <v>2104642</v>
      </c>
      <c r="D14" s="155"/>
      <c r="E14" s="156">
        <v>2000000</v>
      </c>
      <c r="F14" s="60">
        <v>2000000</v>
      </c>
      <c r="G14" s="60">
        <v>202736</v>
      </c>
      <c r="H14" s="60">
        <v>209320</v>
      </c>
      <c r="I14" s="60">
        <v>215753</v>
      </c>
      <c r="J14" s="60">
        <v>627809</v>
      </c>
      <c r="K14" s="60">
        <v>221799</v>
      </c>
      <c r="L14" s="60">
        <v>226311</v>
      </c>
      <c r="M14" s="60">
        <v>232577</v>
      </c>
      <c r="N14" s="60">
        <v>680687</v>
      </c>
      <c r="O14" s="60">
        <v>239325</v>
      </c>
      <c r="P14" s="60">
        <v>244897</v>
      </c>
      <c r="Q14" s="60">
        <v>0</v>
      </c>
      <c r="R14" s="60">
        <v>484222</v>
      </c>
      <c r="S14" s="60">
        <v>254133</v>
      </c>
      <c r="T14" s="60">
        <v>258182</v>
      </c>
      <c r="U14" s="60">
        <v>258182</v>
      </c>
      <c r="V14" s="60">
        <v>770497</v>
      </c>
      <c r="W14" s="60">
        <v>2563215</v>
      </c>
      <c r="X14" s="60">
        <v>2000000</v>
      </c>
      <c r="Y14" s="60">
        <v>563215</v>
      </c>
      <c r="Z14" s="140">
        <v>28.16</v>
      </c>
      <c r="AA14" s="155">
        <v>2000000</v>
      </c>
    </row>
    <row r="15" spans="1:27" ht="13.5">
      <c r="A15" s="181" t="s">
        <v>111</v>
      </c>
      <c r="B15" s="185"/>
      <c r="C15" s="155">
        <v>0</v>
      </c>
      <c r="D15" s="155"/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516045</v>
      </c>
      <c r="D16" s="155"/>
      <c r="E16" s="156">
        <v>1000000</v>
      </c>
      <c r="F16" s="60">
        <v>1000000</v>
      </c>
      <c r="G16" s="60">
        <v>10150</v>
      </c>
      <c r="H16" s="60">
        <v>0</v>
      </c>
      <c r="I16" s="60">
        <v>0</v>
      </c>
      <c r="J16" s="60">
        <v>10150</v>
      </c>
      <c r="K16" s="60">
        <v>0</v>
      </c>
      <c r="L16" s="60">
        <v>12700</v>
      </c>
      <c r="M16" s="60">
        <v>0</v>
      </c>
      <c r="N16" s="60">
        <v>12700</v>
      </c>
      <c r="O16" s="60">
        <v>0</v>
      </c>
      <c r="P16" s="60">
        <v>6400</v>
      </c>
      <c r="Q16" s="60">
        <v>3550</v>
      </c>
      <c r="R16" s="60">
        <v>9950</v>
      </c>
      <c r="S16" s="60">
        <v>0</v>
      </c>
      <c r="T16" s="60">
        <v>0</v>
      </c>
      <c r="U16" s="60">
        <v>23550</v>
      </c>
      <c r="V16" s="60">
        <v>23550</v>
      </c>
      <c r="W16" s="60">
        <v>56350</v>
      </c>
      <c r="X16" s="60">
        <v>1000000</v>
      </c>
      <c r="Y16" s="60">
        <v>-943650</v>
      </c>
      <c r="Z16" s="140">
        <v>-94.37</v>
      </c>
      <c r="AA16" s="155">
        <v>1000000</v>
      </c>
    </row>
    <row r="17" spans="1:27" ht="13.5">
      <c r="A17" s="181" t="s">
        <v>113</v>
      </c>
      <c r="B17" s="185"/>
      <c r="C17" s="155">
        <v>2676088</v>
      </c>
      <c r="D17" s="155"/>
      <c r="E17" s="156">
        <v>3710000</v>
      </c>
      <c r="F17" s="60">
        <v>3710000</v>
      </c>
      <c r="G17" s="60">
        <v>810270</v>
      </c>
      <c r="H17" s="60">
        <v>0</v>
      </c>
      <c r="I17" s="60">
        <v>0</v>
      </c>
      <c r="J17" s="60">
        <v>810270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810270</v>
      </c>
      <c r="X17" s="60">
        <v>3710000</v>
      </c>
      <c r="Y17" s="60">
        <v>-2899730</v>
      </c>
      <c r="Z17" s="140">
        <v>-78.16</v>
      </c>
      <c r="AA17" s="155">
        <v>3710000</v>
      </c>
    </row>
    <row r="18" spans="1:27" ht="13.5">
      <c r="A18" s="183" t="s">
        <v>114</v>
      </c>
      <c r="B18" s="182"/>
      <c r="C18" s="155">
        <v>0</v>
      </c>
      <c r="D18" s="155"/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48996891</v>
      </c>
      <c r="D19" s="155"/>
      <c r="E19" s="156">
        <v>82848000</v>
      </c>
      <c r="F19" s="60">
        <v>82848000</v>
      </c>
      <c r="G19" s="60">
        <v>31041000</v>
      </c>
      <c r="H19" s="60">
        <v>0</v>
      </c>
      <c r="I19" s="60">
        <v>0</v>
      </c>
      <c r="J19" s="60">
        <v>31041000</v>
      </c>
      <c r="K19" s="60">
        <v>0</v>
      </c>
      <c r="L19" s="60">
        <v>0</v>
      </c>
      <c r="M19" s="60">
        <v>24332000</v>
      </c>
      <c r="N19" s="60">
        <v>24332000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55373000</v>
      </c>
      <c r="X19" s="60">
        <v>82848000</v>
      </c>
      <c r="Y19" s="60">
        <v>-27475000</v>
      </c>
      <c r="Z19" s="140">
        <v>-33.16</v>
      </c>
      <c r="AA19" s="155">
        <v>82848000</v>
      </c>
    </row>
    <row r="20" spans="1:27" ht="13.5">
      <c r="A20" s="181" t="s">
        <v>35</v>
      </c>
      <c r="B20" s="185"/>
      <c r="C20" s="155">
        <v>10593922</v>
      </c>
      <c r="D20" s="155"/>
      <c r="E20" s="156">
        <v>13700690</v>
      </c>
      <c r="F20" s="54">
        <v>13700690</v>
      </c>
      <c r="G20" s="54">
        <v>234819</v>
      </c>
      <c r="H20" s="54">
        <v>346575</v>
      </c>
      <c r="I20" s="54">
        <v>420878</v>
      </c>
      <c r="J20" s="54">
        <v>1002272</v>
      </c>
      <c r="K20" s="54">
        <v>416860</v>
      </c>
      <c r="L20" s="54">
        <v>399905</v>
      </c>
      <c r="M20" s="54">
        <v>-162542</v>
      </c>
      <c r="N20" s="54">
        <v>654223</v>
      </c>
      <c r="O20" s="54">
        <v>318323</v>
      </c>
      <c r="P20" s="54">
        <v>293175</v>
      </c>
      <c r="Q20" s="54">
        <v>327868</v>
      </c>
      <c r="R20" s="54">
        <v>939366</v>
      </c>
      <c r="S20" s="54">
        <v>320553</v>
      </c>
      <c r="T20" s="54">
        <v>472410</v>
      </c>
      <c r="U20" s="54">
        <v>183111</v>
      </c>
      <c r="V20" s="54">
        <v>976074</v>
      </c>
      <c r="W20" s="54">
        <v>3571935</v>
      </c>
      <c r="X20" s="54">
        <v>13700690</v>
      </c>
      <c r="Y20" s="54">
        <v>-10128755</v>
      </c>
      <c r="Z20" s="184">
        <v>-73.93</v>
      </c>
      <c r="AA20" s="130">
        <v>13700690</v>
      </c>
    </row>
    <row r="21" spans="1:27" ht="13.5">
      <c r="A21" s="181" t="s">
        <v>115</v>
      </c>
      <c r="B21" s="185"/>
      <c r="C21" s="155">
        <v>0</v>
      </c>
      <c r="D21" s="155"/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822</v>
      </c>
      <c r="Q21" s="60">
        <v>0</v>
      </c>
      <c r="R21" s="60">
        <v>822</v>
      </c>
      <c r="S21" s="60">
        <v>0</v>
      </c>
      <c r="T21" s="60">
        <v>0</v>
      </c>
      <c r="U21" s="60">
        <v>0</v>
      </c>
      <c r="V21" s="60">
        <v>0</v>
      </c>
      <c r="W21" s="82">
        <v>822</v>
      </c>
      <c r="X21" s="60">
        <v>0</v>
      </c>
      <c r="Y21" s="60">
        <v>822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73921078</v>
      </c>
      <c r="D22" s="188">
        <f>SUM(D5:D21)</f>
        <v>0</v>
      </c>
      <c r="E22" s="189">
        <f t="shared" si="0"/>
        <v>122097777</v>
      </c>
      <c r="F22" s="190">
        <f t="shared" si="0"/>
        <v>122097777</v>
      </c>
      <c r="G22" s="190">
        <f t="shared" si="0"/>
        <v>33428022</v>
      </c>
      <c r="H22" s="190">
        <f t="shared" si="0"/>
        <v>1977101</v>
      </c>
      <c r="I22" s="190">
        <f t="shared" si="0"/>
        <v>1935765</v>
      </c>
      <c r="J22" s="190">
        <f t="shared" si="0"/>
        <v>37340888</v>
      </c>
      <c r="K22" s="190">
        <f t="shared" si="0"/>
        <v>1932624</v>
      </c>
      <c r="L22" s="190">
        <f t="shared" si="0"/>
        <v>1811480</v>
      </c>
      <c r="M22" s="190">
        <f t="shared" si="0"/>
        <v>25674933</v>
      </c>
      <c r="N22" s="190">
        <f t="shared" si="0"/>
        <v>29419037</v>
      </c>
      <c r="O22" s="190">
        <f t="shared" si="0"/>
        <v>1758802</v>
      </c>
      <c r="P22" s="190">
        <f t="shared" si="0"/>
        <v>1776238</v>
      </c>
      <c r="Q22" s="190">
        <f t="shared" si="0"/>
        <v>1577518</v>
      </c>
      <c r="R22" s="190">
        <f t="shared" si="0"/>
        <v>5112558</v>
      </c>
      <c r="S22" s="190">
        <f t="shared" si="0"/>
        <v>1818779</v>
      </c>
      <c r="T22" s="190">
        <f t="shared" si="0"/>
        <v>1941736</v>
      </c>
      <c r="U22" s="190">
        <f t="shared" si="0"/>
        <v>1805551</v>
      </c>
      <c r="V22" s="190">
        <f t="shared" si="0"/>
        <v>5566066</v>
      </c>
      <c r="W22" s="190">
        <f t="shared" si="0"/>
        <v>77438549</v>
      </c>
      <c r="X22" s="190">
        <f t="shared" si="0"/>
        <v>122097777</v>
      </c>
      <c r="Y22" s="190">
        <f t="shared" si="0"/>
        <v>-44659228</v>
      </c>
      <c r="Z22" s="191">
        <f>+IF(X22&lt;&gt;0,+(Y22/X22)*100,0)</f>
        <v>-36.576610235909534</v>
      </c>
      <c r="AA22" s="188">
        <f>SUM(AA5:AA21)</f>
        <v>122097777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33853179</v>
      </c>
      <c r="D25" s="155"/>
      <c r="E25" s="156">
        <v>50941398</v>
      </c>
      <c r="F25" s="60">
        <v>50941398</v>
      </c>
      <c r="G25" s="60">
        <v>3173833</v>
      </c>
      <c r="H25" s="60">
        <v>3796924</v>
      </c>
      <c r="I25" s="60">
        <v>3752745</v>
      </c>
      <c r="J25" s="60">
        <v>10723502</v>
      </c>
      <c r="K25" s="60">
        <v>3752745</v>
      </c>
      <c r="L25" s="60">
        <v>3484931</v>
      </c>
      <c r="M25" s="60">
        <v>3503937</v>
      </c>
      <c r="N25" s="60">
        <v>10741613</v>
      </c>
      <c r="O25" s="60">
        <v>1850347</v>
      </c>
      <c r="P25" s="60">
        <v>3504522</v>
      </c>
      <c r="Q25" s="60">
        <v>3525399</v>
      </c>
      <c r="R25" s="60">
        <v>8880268</v>
      </c>
      <c r="S25" s="60">
        <v>3462330</v>
      </c>
      <c r="T25" s="60">
        <v>3568424</v>
      </c>
      <c r="U25" s="60">
        <v>3758591</v>
      </c>
      <c r="V25" s="60">
        <v>10789345</v>
      </c>
      <c r="W25" s="60">
        <v>41134728</v>
      </c>
      <c r="X25" s="60">
        <v>50941398</v>
      </c>
      <c r="Y25" s="60">
        <v>-9806670</v>
      </c>
      <c r="Z25" s="140">
        <v>-19.25</v>
      </c>
      <c r="AA25" s="155">
        <v>50941398</v>
      </c>
    </row>
    <row r="26" spans="1:27" ht="13.5">
      <c r="A26" s="183" t="s">
        <v>38</v>
      </c>
      <c r="B26" s="182"/>
      <c r="C26" s="155">
        <v>654384</v>
      </c>
      <c r="D26" s="155"/>
      <c r="E26" s="156">
        <v>7040399</v>
      </c>
      <c r="F26" s="60">
        <v>7040399</v>
      </c>
      <c r="G26" s="60">
        <v>524404</v>
      </c>
      <c r="H26" s="60">
        <v>524614</v>
      </c>
      <c r="I26" s="60">
        <v>524614</v>
      </c>
      <c r="J26" s="60">
        <v>1573632</v>
      </c>
      <c r="K26" s="60">
        <v>652154</v>
      </c>
      <c r="L26" s="60">
        <v>1261766</v>
      </c>
      <c r="M26" s="60">
        <v>525848</v>
      </c>
      <c r="N26" s="60">
        <v>2439768</v>
      </c>
      <c r="O26" s="60">
        <v>-525848</v>
      </c>
      <c r="P26" s="60">
        <v>525848</v>
      </c>
      <c r="Q26" s="60">
        <v>525848</v>
      </c>
      <c r="R26" s="60">
        <v>525848</v>
      </c>
      <c r="S26" s="60">
        <v>807908</v>
      </c>
      <c r="T26" s="60">
        <v>554054</v>
      </c>
      <c r="U26" s="60">
        <v>554054</v>
      </c>
      <c r="V26" s="60">
        <v>1916016</v>
      </c>
      <c r="W26" s="60">
        <v>6455264</v>
      </c>
      <c r="X26" s="60">
        <v>7040399</v>
      </c>
      <c r="Y26" s="60">
        <v>-585135</v>
      </c>
      <c r="Z26" s="140">
        <v>-8.31</v>
      </c>
      <c r="AA26" s="155">
        <v>7040399</v>
      </c>
    </row>
    <row r="27" spans="1:27" ht="13.5">
      <c r="A27" s="183" t="s">
        <v>118</v>
      </c>
      <c r="B27" s="182"/>
      <c r="C27" s="155">
        <v>0</v>
      </c>
      <c r="D27" s="155"/>
      <c r="E27" s="156">
        <v>2408250</v>
      </c>
      <c r="F27" s="60">
        <v>2408250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2408250</v>
      </c>
      <c r="Y27" s="60">
        <v>-2408250</v>
      </c>
      <c r="Z27" s="140">
        <v>-100</v>
      </c>
      <c r="AA27" s="155">
        <v>2408250</v>
      </c>
    </row>
    <row r="28" spans="1:27" ht="13.5">
      <c r="A28" s="183" t="s">
        <v>39</v>
      </c>
      <c r="B28" s="182"/>
      <c r="C28" s="155">
        <v>4378533</v>
      </c>
      <c r="D28" s="155"/>
      <c r="E28" s="156">
        <v>4600000</v>
      </c>
      <c r="F28" s="60">
        <v>4600000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4600000</v>
      </c>
      <c r="Y28" s="60">
        <v>-4600000</v>
      </c>
      <c r="Z28" s="140">
        <v>-100</v>
      </c>
      <c r="AA28" s="155">
        <v>4600000</v>
      </c>
    </row>
    <row r="29" spans="1:27" ht="13.5">
      <c r="A29" s="183" t="s">
        <v>40</v>
      </c>
      <c r="B29" s="182"/>
      <c r="C29" s="155">
        <v>0</v>
      </c>
      <c r="D29" s="155"/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3960113</v>
      </c>
      <c r="D30" s="155"/>
      <c r="E30" s="156">
        <v>6000000</v>
      </c>
      <c r="F30" s="60">
        <v>6000000</v>
      </c>
      <c r="G30" s="60">
        <v>638797</v>
      </c>
      <c r="H30" s="60">
        <v>1272084</v>
      </c>
      <c r="I30" s="60">
        <v>523951</v>
      </c>
      <c r="J30" s="60">
        <v>2434832</v>
      </c>
      <c r="K30" s="60">
        <v>472170</v>
      </c>
      <c r="L30" s="60">
        <v>451590</v>
      </c>
      <c r="M30" s="60">
        <v>439495</v>
      </c>
      <c r="N30" s="60">
        <v>1363255</v>
      </c>
      <c r="O30" s="60">
        <v>829342</v>
      </c>
      <c r="P30" s="60">
        <v>5734</v>
      </c>
      <c r="Q30" s="60">
        <v>734218</v>
      </c>
      <c r="R30" s="60">
        <v>1569294</v>
      </c>
      <c r="S30" s="60">
        <v>511060</v>
      </c>
      <c r="T30" s="60">
        <v>588982</v>
      </c>
      <c r="U30" s="60">
        <v>483715</v>
      </c>
      <c r="V30" s="60">
        <v>1583757</v>
      </c>
      <c r="W30" s="60">
        <v>6951138</v>
      </c>
      <c r="X30" s="60">
        <v>6000000</v>
      </c>
      <c r="Y30" s="60">
        <v>951138</v>
      </c>
      <c r="Z30" s="140">
        <v>15.85</v>
      </c>
      <c r="AA30" s="155">
        <v>6000000</v>
      </c>
    </row>
    <row r="31" spans="1:27" ht="13.5">
      <c r="A31" s="183" t="s">
        <v>120</v>
      </c>
      <c r="B31" s="182"/>
      <c r="C31" s="155">
        <v>0</v>
      </c>
      <c r="D31" s="155"/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1107634</v>
      </c>
      <c r="D32" s="155"/>
      <c r="E32" s="156">
        <v>3526054</v>
      </c>
      <c r="F32" s="60">
        <v>3526054</v>
      </c>
      <c r="G32" s="60">
        <v>239352</v>
      </c>
      <c r="H32" s="60">
        <v>239352</v>
      </c>
      <c r="I32" s="60">
        <v>239352</v>
      </c>
      <c r="J32" s="60">
        <v>718056</v>
      </c>
      <c r="K32" s="60">
        <v>239352</v>
      </c>
      <c r="L32" s="60">
        <v>239352</v>
      </c>
      <c r="M32" s="60">
        <v>239352</v>
      </c>
      <c r="N32" s="60">
        <v>718056</v>
      </c>
      <c r="O32" s="60">
        <v>512214</v>
      </c>
      <c r="P32" s="60">
        <v>257304</v>
      </c>
      <c r="Q32" s="60">
        <v>257304</v>
      </c>
      <c r="R32" s="60">
        <v>1026822</v>
      </c>
      <c r="S32" s="60">
        <v>257304</v>
      </c>
      <c r="T32" s="60">
        <v>257304</v>
      </c>
      <c r="U32" s="60">
        <v>257304</v>
      </c>
      <c r="V32" s="60">
        <v>771912</v>
      </c>
      <c r="W32" s="60">
        <v>3234846</v>
      </c>
      <c r="X32" s="60">
        <v>3526054</v>
      </c>
      <c r="Y32" s="60">
        <v>-291208</v>
      </c>
      <c r="Z32" s="140">
        <v>-8.26</v>
      </c>
      <c r="AA32" s="155">
        <v>3526054</v>
      </c>
    </row>
    <row r="33" spans="1:27" ht="13.5">
      <c r="A33" s="183" t="s">
        <v>42</v>
      </c>
      <c r="B33" s="182"/>
      <c r="C33" s="155">
        <v>0</v>
      </c>
      <c r="D33" s="155"/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11606</v>
      </c>
      <c r="R33" s="60">
        <v>11606</v>
      </c>
      <c r="S33" s="60">
        <v>0</v>
      </c>
      <c r="T33" s="60">
        <v>0</v>
      </c>
      <c r="U33" s="60">
        <v>0</v>
      </c>
      <c r="V33" s="60">
        <v>0</v>
      </c>
      <c r="W33" s="60">
        <v>11606</v>
      </c>
      <c r="X33" s="60">
        <v>0</v>
      </c>
      <c r="Y33" s="60">
        <v>11606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21649460</v>
      </c>
      <c r="D34" s="155"/>
      <c r="E34" s="156">
        <v>29638954</v>
      </c>
      <c r="F34" s="60">
        <v>29638954</v>
      </c>
      <c r="G34" s="60">
        <v>1769621</v>
      </c>
      <c r="H34" s="60">
        <v>1137435</v>
      </c>
      <c r="I34" s="60">
        <v>3828290</v>
      </c>
      <c r="J34" s="60">
        <v>6735346</v>
      </c>
      <c r="K34" s="60">
        <v>973522</v>
      </c>
      <c r="L34" s="60">
        <v>2009675</v>
      </c>
      <c r="M34" s="60">
        <v>957043</v>
      </c>
      <c r="N34" s="60">
        <v>3940240</v>
      </c>
      <c r="O34" s="60">
        <v>940121</v>
      </c>
      <c r="P34" s="60">
        <v>1237474</v>
      </c>
      <c r="Q34" s="60">
        <v>1583576</v>
      </c>
      <c r="R34" s="60">
        <v>3761171</v>
      </c>
      <c r="S34" s="60">
        <v>2026618</v>
      </c>
      <c r="T34" s="60">
        <v>1136475</v>
      </c>
      <c r="U34" s="60">
        <v>2871666</v>
      </c>
      <c r="V34" s="60">
        <v>6034759</v>
      </c>
      <c r="W34" s="60">
        <v>20471516</v>
      </c>
      <c r="X34" s="60">
        <v>29638954</v>
      </c>
      <c r="Y34" s="60">
        <v>-9167438</v>
      </c>
      <c r="Z34" s="140">
        <v>-30.93</v>
      </c>
      <c r="AA34" s="155">
        <v>29638954</v>
      </c>
    </row>
    <row r="35" spans="1:27" ht="13.5">
      <c r="A35" s="181" t="s">
        <v>122</v>
      </c>
      <c r="B35" s="185"/>
      <c r="C35" s="155">
        <v>0</v>
      </c>
      <c r="D35" s="155"/>
      <c r="E35" s="156">
        <v>0</v>
      </c>
      <c r="F35" s="60">
        <v>0</v>
      </c>
      <c r="G35" s="60">
        <v>0</v>
      </c>
      <c r="H35" s="60">
        <v>1207</v>
      </c>
      <c r="I35" s="60">
        <v>0</v>
      </c>
      <c r="J35" s="60">
        <v>1207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1207</v>
      </c>
      <c r="X35" s="60">
        <v>0</v>
      </c>
      <c r="Y35" s="60">
        <v>1207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65603303</v>
      </c>
      <c r="D36" s="188">
        <f>SUM(D25:D35)</f>
        <v>0</v>
      </c>
      <c r="E36" s="189">
        <f t="shared" si="1"/>
        <v>104155055</v>
      </c>
      <c r="F36" s="190">
        <f t="shared" si="1"/>
        <v>104155055</v>
      </c>
      <c r="G36" s="190">
        <f t="shared" si="1"/>
        <v>6346007</v>
      </c>
      <c r="H36" s="190">
        <f t="shared" si="1"/>
        <v>6971616</v>
      </c>
      <c r="I36" s="190">
        <f t="shared" si="1"/>
        <v>8868952</v>
      </c>
      <c r="J36" s="190">
        <f t="shared" si="1"/>
        <v>22186575</v>
      </c>
      <c r="K36" s="190">
        <f t="shared" si="1"/>
        <v>6089943</v>
      </c>
      <c r="L36" s="190">
        <f t="shared" si="1"/>
        <v>7447314</v>
      </c>
      <c r="M36" s="190">
        <f t="shared" si="1"/>
        <v>5665675</v>
      </c>
      <c r="N36" s="190">
        <f t="shared" si="1"/>
        <v>19202932</v>
      </c>
      <c r="O36" s="190">
        <f t="shared" si="1"/>
        <v>3606176</v>
      </c>
      <c r="P36" s="190">
        <f t="shared" si="1"/>
        <v>5530882</v>
      </c>
      <c r="Q36" s="190">
        <f t="shared" si="1"/>
        <v>6637951</v>
      </c>
      <c r="R36" s="190">
        <f t="shared" si="1"/>
        <v>15775009</v>
      </c>
      <c r="S36" s="190">
        <f t="shared" si="1"/>
        <v>7065220</v>
      </c>
      <c r="T36" s="190">
        <f t="shared" si="1"/>
        <v>6105239</v>
      </c>
      <c r="U36" s="190">
        <f t="shared" si="1"/>
        <v>7925330</v>
      </c>
      <c r="V36" s="190">
        <f t="shared" si="1"/>
        <v>21095789</v>
      </c>
      <c r="W36" s="190">
        <f t="shared" si="1"/>
        <v>78260305</v>
      </c>
      <c r="X36" s="190">
        <f t="shared" si="1"/>
        <v>104155055</v>
      </c>
      <c r="Y36" s="190">
        <f t="shared" si="1"/>
        <v>-25894750</v>
      </c>
      <c r="Z36" s="191">
        <f>+IF(X36&lt;&gt;0,+(Y36/X36)*100,0)</f>
        <v>-24.861731386921164</v>
      </c>
      <c r="AA36" s="188">
        <f>SUM(AA25:AA35)</f>
        <v>104155055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8317775</v>
      </c>
      <c r="D38" s="199">
        <f>+D22-D36</f>
        <v>0</v>
      </c>
      <c r="E38" s="200">
        <f t="shared" si="2"/>
        <v>17942722</v>
      </c>
      <c r="F38" s="106">
        <f t="shared" si="2"/>
        <v>17942722</v>
      </c>
      <c r="G38" s="106">
        <f t="shared" si="2"/>
        <v>27082015</v>
      </c>
      <c r="H38" s="106">
        <f t="shared" si="2"/>
        <v>-4994515</v>
      </c>
      <c r="I38" s="106">
        <f t="shared" si="2"/>
        <v>-6933187</v>
      </c>
      <c r="J38" s="106">
        <f t="shared" si="2"/>
        <v>15154313</v>
      </c>
      <c r="K38" s="106">
        <f t="shared" si="2"/>
        <v>-4157319</v>
      </c>
      <c r="L38" s="106">
        <f t="shared" si="2"/>
        <v>-5635834</v>
      </c>
      <c r="M38" s="106">
        <f t="shared" si="2"/>
        <v>20009258</v>
      </c>
      <c r="N38" s="106">
        <f t="shared" si="2"/>
        <v>10216105</v>
      </c>
      <c r="O38" s="106">
        <f t="shared" si="2"/>
        <v>-1847374</v>
      </c>
      <c r="P38" s="106">
        <f t="shared" si="2"/>
        <v>-3754644</v>
      </c>
      <c r="Q38" s="106">
        <f t="shared" si="2"/>
        <v>-5060433</v>
      </c>
      <c r="R38" s="106">
        <f t="shared" si="2"/>
        <v>-10662451</v>
      </c>
      <c r="S38" s="106">
        <f t="shared" si="2"/>
        <v>-5246441</v>
      </c>
      <c r="T38" s="106">
        <f t="shared" si="2"/>
        <v>-4163503</v>
      </c>
      <c r="U38" s="106">
        <f t="shared" si="2"/>
        <v>-6119779</v>
      </c>
      <c r="V38" s="106">
        <f t="shared" si="2"/>
        <v>-15529723</v>
      </c>
      <c r="W38" s="106">
        <f t="shared" si="2"/>
        <v>-821756</v>
      </c>
      <c r="X38" s="106">
        <f>IF(F22=F36,0,X22-X36)</f>
        <v>17942722</v>
      </c>
      <c r="Y38" s="106">
        <f t="shared" si="2"/>
        <v>-18764478</v>
      </c>
      <c r="Z38" s="201">
        <f>+IF(X38&lt;&gt;0,+(Y38/X38)*100,0)</f>
        <v>-104.57988481346365</v>
      </c>
      <c r="AA38" s="199">
        <f>+AA22-AA36</f>
        <v>17942722</v>
      </c>
    </row>
    <row r="39" spans="1:27" ht="13.5">
      <c r="A39" s="181" t="s">
        <v>46</v>
      </c>
      <c r="B39" s="185"/>
      <c r="C39" s="155">
        <v>9048266</v>
      </c>
      <c r="D39" s="155"/>
      <c r="E39" s="156">
        <v>35369986</v>
      </c>
      <c r="F39" s="60">
        <v>35369986</v>
      </c>
      <c r="G39" s="60">
        <v>7500000</v>
      </c>
      <c r="H39" s="60">
        <v>0</v>
      </c>
      <c r="I39" s="60">
        <v>400000</v>
      </c>
      <c r="J39" s="60">
        <v>7900000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18924000</v>
      </c>
      <c r="R39" s="60">
        <v>18924000</v>
      </c>
      <c r="S39" s="60">
        <v>150000</v>
      </c>
      <c r="T39" s="60">
        <v>0</v>
      </c>
      <c r="U39" s="60">
        <v>0</v>
      </c>
      <c r="V39" s="60">
        <v>150000</v>
      </c>
      <c r="W39" s="60">
        <v>26974000</v>
      </c>
      <c r="X39" s="60">
        <v>35369986</v>
      </c>
      <c r="Y39" s="60">
        <v>-8395986</v>
      </c>
      <c r="Z39" s="140">
        <v>-23.74</v>
      </c>
      <c r="AA39" s="155">
        <v>35369986</v>
      </c>
    </row>
    <row r="40" spans="1:27" ht="13.5">
      <c r="A40" s="181" t="s">
        <v>123</v>
      </c>
      <c r="B40" s="185"/>
      <c r="C40" s="130">
        <v>0</v>
      </c>
      <c r="D40" s="130"/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/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17366041</v>
      </c>
      <c r="D42" s="206">
        <f>SUM(D38:D41)</f>
        <v>0</v>
      </c>
      <c r="E42" s="207">
        <f t="shared" si="3"/>
        <v>53312708</v>
      </c>
      <c r="F42" s="88">
        <f t="shared" si="3"/>
        <v>53312708</v>
      </c>
      <c r="G42" s="88">
        <f t="shared" si="3"/>
        <v>34582015</v>
      </c>
      <c r="H42" s="88">
        <f t="shared" si="3"/>
        <v>-4994515</v>
      </c>
      <c r="I42" s="88">
        <f t="shared" si="3"/>
        <v>-6533187</v>
      </c>
      <c r="J42" s="88">
        <f t="shared" si="3"/>
        <v>23054313</v>
      </c>
      <c r="K42" s="88">
        <f t="shared" si="3"/>
        <v>-4157319</v>
      </c>
      <c r="L42" s="88">
        <f t="shared" si="3"/>
        <v>-5635834</v>
      </c>
      <c r="M42" s="88">
        <f t="shared" si="3"/>
        <v>20009258</v>
      </c>
      <c r="N42" s="88">
        <f t="shared" si="3"/>
        <v>10216105</v>
      </c>
      <c r="O42" s="88">
        <f t="shared" si="3"/>
        <v>-1847374</v>
      </c>
      <c r="P42" s="88">
        <f t="shared" si="3"/>
        <v>-3754644</v>
      </c>
      <c r="Q42" s="88">
        <f t="shared" si="3"/>
        <v>13863567</v>
      </c>
      <c r="R42" s="88">
        <f t="shared" si="3"/>
        <v>8261549</v>
      </c>
      <c r="S42" s="88">
        <f t="shared" si="3"/>
        <v>-5096441</v>
      </c>
      <c r="T42" s="88">
        <f t="shared" si="3"/>
        <v>-4163503</v>
      </c>
      <c r="U42" s="88">
        <f t="shared" si="3"/>
        <v>-6119779</v>
      </c>
      <c r="V42" s="88">
        <f t="shared" si="3"/>
        <v>-15379723</v>
      </c>
      <c r="W42" s="88">
        <f t="shared" si="3"/>
        <v>26152244</v>
      </c>
      <c r="X42" s="88">
        <f t="shared" si="3"/>
        <v>53312708</v>
      </c>
      <c r="Y42" s="88">
        <f t="shared" si="3"/>
        <v>-27160464</v>
      </c>
      <c r="Z42" s="208">
        <f>+IF(X42&lt;&gt;0,+(Y42/X42)*100,0)</f>
        <v>-50.9455719263032</v>
      </c>
      <c r="AA42" s="206">
        <f>SUM(AA38:AA41)</f>
        <v>53312708</v>
      </c>
    </row>
    <row r="43" spans="1:27" ht="13.5">
      <c r="A43" s="181" t="s">
        <v>125</v>
      </c>
      <c r="B43" s="185"/>
      <c r="C43" s="157">
        <v>0</v>
      </c>
      <c r="D43" s="157"/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17366041</v>
      </c>
      <c r="D44" s="210">
        <f>+D42-D43</f>
        <v>0</v>
      </c>
      <c r="E44" s="211">
        <f t="shared" si="4"/>
        <v>53312708</v>
      </c>
      <c r="F44" s="77">
        <f t="shared" si="4"/>
        <v>53312708</v>
      </c>
      <c r="G44" s="77">
        <f t="shared" si="4"/>
        <v>34582015</v>
      </c>
      <c r="H44" s="77">
        <f t="shared" si="4"/>
        <v>-4994515</v>
      </c>
      <c r="I44" s="77">
        <f t="shared" si="4"/>
        <v>-6533187</v>
      </c>
      <c r="J44" s="77">
        <f t="shared" si="4"/>
        <v>23054313</v>
      </c>
      <c r="K44" s="77">
        <f t="shared" si="4"/>
        <v>-4157319</v>
      </c>
      <c r="L44" s="77">
        <f t="shared" si="4"/>
        <v>-5635834</v>
      </c>
      <c r="M44" s="77">
        <f t="shared" si="4"/>
        <v>20009258</v>
      </c>
      <c r="N44" s="77">
        <f t="shared" si="4"/>
        <v>10216105</v>
      </c>
      <c r="O44" s="77">
        <f t="shared" si="4"/>
        <v>-1847374</v>
      </c>
      <c r="P44" s="77">
        <f t="shared" si="4"/>
        <v>-3754644</v>
      </c>
      <c r="Q44" s="77">
        <f t="shared" si="4"/>
        <v>13863567</v>
      </c>
      <c r="R44" s="77">
        <f t="shared" si="4"/>
        <v>8261549</v>
      </c>
      <c r="S44" s="77">
        <f t="shared" si="4"/>
        <v>-5096441</v>
      </c>
      <c r="T44" s="77">
        <f t="shared" si="4"/>
        <v>-4163503</v>
      </c>
      <c r="U44" s="77">
        <f t="shared" si="4"/>
        <v>-6119779</v>
      </c>
      <c r="V44" s="77">
        <f t="shared" si="4"/>
        <v>-15379723</v>
      </c>
      <c r="W44" s="77">
        <f t="shared" si="4"/>
        <v>26152244</v>
      </c>
      <c r="X44" s="77">
        <f t="shared" si="4"/>
        <v>53312708</v>
      </c>
      <c r="Y44" s="77">
        <f t="shared" si="4"/>
        <v>-27160464</v>
      </c>
      <c r="Z44" s="212">
        <f>+IF(X44&lt;&gt;0,+(Y44/X44)*100,0)</f>
        <v>-50.9455719263032</v>
      </c>
      <c r="AA44" s="210">
        <f>+AA42-AA43</f>
        <v>53312708</v>
      </c>
    </row>
    <row r="45" spans="1:27" ht="13.5">
      <c r="A45" s="181" t="s">
        <v>127</v>
      </c>
      <c r="B45" s="185"/>
      <c r="C45" s="157">
        <v>0</v>
      </c>
      <c r="D45" s="157"/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17366041</v>
      </c>
      <c r="D46" s="206">
        <f>SUM(D44:D45)</f>
        <v>0</v>
      </c>
      <c r="E46" s="207">
        <f t="shared" si="5"/>
        <v>53312708</v>
      </c>
      <c r="F46" s="88">
        <f t="shared" si="5"/>
        <v>53312708</v>
      </c>
      <c r="G46" s="88">
        <f t="shared" si="5"/>
        <v>34582015</v>
      </c>
      <c r="H46" s="88">
        <f t="shared" si="5"/>
        <v>-4994515</v>
      </c>
      <c r="I46" s="88">
        <f t="shared" si="5"/>
        <v>-6533187</v>
      </c>
      <c r="J46" s="88">
        <f t="shared" si="5"/>
        <v>23054313</v>
      </c>
      <c r="K46" s="88">
        <f t="shared" si="5"/>
        <v>-4157319</v>
      </c>
      <c r="L46" s="88">
        <f t="shared" si="5"/>
        <v>-5635834</v>
      </c>
      <c r="M46" s="88">
        <f t="shared" si="5"/>
        <v>20009258</v>
      </c>
      <c r="N46" s="88">
        <f t="shared" si="5"/>
        <v>10216105</v>
      </c>
      <c r="O46" s="88">
        <f t="shared" si="5"/>
        <v>-1847374</v>
      </c>
      <c r="P46" s="88">
        <f t="shared" si="5"/>
        <v>-3754644</v>
      </c>
      <c r="Q46" s="88">
        <f t="shared" si="5"/>
        <v>13863567</v>
      </c>
      <c r="R46" s="88">
        <f t="shared" si="5"/>
        <v>8261549</v>
      </c>
      <c r="S46" s="88">
        <f t="shared" si="5"/>
        <v>-5096441</v>
      </c>
      <c r="T46" s="88">
        <f t="shared" si="5"/>
        <v>-4163503</v>
      </c>
      <c r="U46" s="88">
        <f t="shared" si="5"/>
        <v>-6119779</v>
      </c>
      <c r="V46" s="88">
        <f t="shared" si="5"/>
        <v>-15379723</v>
      </c>
      <c r="W46" s="88">
        <f t="shared" si="5"/>
        <v>26152244</v>
      </c>
      <c r="X46" s="88">
        <f t="shared" si="5"/>
        <v>53312708</v>
      </c>
      <c r="Y46" s="88">
        <f t="shared" si="5"/>
        <v>-27160464</v>
      </c>
      <c r="Z46" s="208">
        <f>+IF(X46&lt;&gt;0,+(Y46/X46)*100,0)</f>
        <v>-50.9455719263032</v>
      </c>
      <c r="AA46" s="206">
        <f>SUM(AA44:AA45)</f>
        <v>53312708</v>
      </c>
    </row>
    <row r="47" spans="1:27" ht="13.5">
      <c r="A47" s="214" t="s">
        <v>48</v>
      </c>
      <c r="B47" s="185"/>
      <c r="C47" s="157">
        <v>0</v>
      </c>
      <c r="D47" s="157"/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17366041</v>
      </c>
      <c r="D48" s="217">
        <f>SUM(D46:D47)</f>
        <v>0</v>
      </c>
      <c r="E48" s="218">
        <f t="shared" si="6"/>
        <v>53312708</v>
      </c>
      <c r="F48" s="219">
        <f t="shared" si="6"/>
        <v>53312708</v>
      </c>
      <c r="G48" s="219">
        <f t="shared" si="6"/>
        <v>34582015</v>
      </c>
      <c r="H48" s="220">
        <f t="shared" si="6"/>
        <v>-4994515</v>
      </c>
      <c r="I48" s="220">
        <f t="shared" si="6"/>
        <v>-6533187</v>
      </c>
      <c r="J48" s="220">
        <f t="shared" si="6"/>
        <v>23054313</v>
      </c>
      <c r="K48" s="220">
        <f t="shared" si="6"/>
        <v>-4157319</v>
      </c>
      <c r="L48" s="220">
        <f t="shared" si="6"/>
        <v>-5635834</v>
      </c>
      <c r="M48" s="219">
        <f t="shared" si="6"/>
        <v>20009258</v>
      </c>
      <c r="N48" s="219">
        <f t="shared" si="6"/>
        <v>10216105</v>
      </c>
      <c r="O48" s="220">
        <f t="shared" si="6"/>
        <v>-1847374</v>
      </c>
      <c r="P48" s="220">
        <f t="shared" si="6"/>
        <v>-3754644</v>
      </c>
      <c r="Q48" s="220">
        <f t="shared" si="6"/>
        <v>13863567</v>
      </c>
      <c r="R48" s="220">
        <f t="shared" si="6"/>
        <v>8261549</v>
      </c>
      <c r="S48" s="220">
        <f t="shared" si="6"/>
        <v>-5096441</v>
      </c>
      <c r="T48" s="219">
        <f t="shared" si="6"/>
        <v>-4163503</v>
      </c>
      <c r="U48" s="219">
        <f t="shared" si="6"/>
        <v>-6119779</v>
      </c>
      <c r="V48" s="220">
        <f t="shared" si="6"/>
        <v>-15379723</v>
      </c>
      <c r="W48" s="220">
        <f t="shared" si="6"/>
        <v>26152244</v>
      </c>
      <c r="X48" s="220">
        <f t="shared" si="6"/>
        <v>53312708</v>
      </c>
      <c r="Y48" s="220">
        <f t="shared" si="6"/>
        <v>-27160464</v>
      </c>
      <c r="Z48" s="221">
        <f>+IF(X48&lt;&gt;0,+(Y48/X48)*100,0)</f>
        <v>-50.9455719263032</v>
      </c>
      <c r="AA48" s="222">
        <f>SUM(AA46:AA47)</f>
        <v>53312708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3425812</v>
      </c>
      <c r="D5" s="153">
        <f>SUM(D6:D8)</f>
        <v>0</v>
      </c>
      <c r="E5" s="154">
        <f t="shared" si="0"/>
        <v>3131000</v>
      </c>
      <c r="F5" s="100">
        <f t="shared" si="0"/>
        <v>3131000</v>
      </c>
      <c r="G5" s="100">
        <f t="shared" si="0"/>
        <v>0</v>
      </c>
      <c r="H5" s="100">
        <f t="shared" si="0"/>
        <v>116735</v>
      </c>
      <c r="I5" s="100">
        <f t="shared" si="0"/>
        <v>7599</v>
      </c>
      <c r="J5" s="100">
        <f t="shared" si="0"/>
        <v>124334</v>
      </c>
      <c r="K5" s="100">
        <f t="shared" si="0"/>
        <v>4125</v>
      </c>
      <c r="L5" s="100">
        <f t="shared" si="0"/>
        <v>108621</v>
      </c>
      <c r="M5" s="100">
        <f t="shared" si="0"/>
        <v>691834</v>
      </c>
      <c r="N5" s="100">
        <f t="shared" si="0"/>
        <v>804580</v>
      </c>
      <c r="O5" s="100">
        <f t="shared" si="0"/>
        <v>0</v>
      </c>
      <c r="P5" s="100">
        <f t="shared" si="0"/>
        <v>20483</v>
      </c>
      <c r="Q5" s="100">
        <f t="shared" si="0"/>
        <v>1193542</v>
      </c>
      <c r="R5" s="100">
        <f t="shared" si="0"/>
        <v>1214025</v>
      </c>
      <c r="S5" s="100">
        <f t="shared" si="0"/>
        <v>778544</v>
      </c>
      <c r="T5" s="100">
        <f t="shared" si="0"/>
        <v>4676</v>
      </c>
      <c r="U5" s="100">
        <f t="shared" si="0"/>
        <v>269508</v>
      </c>
      <c r="V5" s="100">
        <f t="shared" si="0"/>
        <v>1052728</v>
      </c>
      <c r="W5" s="100">
        <f t="shared" si="0"/>
        <v>3195667</v>
      </c>
      <c r="X5" s="100">
        <f t="shared" si="0"/>
        <v>3131000</v>
      </c>
      <c r="Y5" s="100">
        <f t="shared" si="0"/>
        <v>64667</v>
      </c>
      <c r="Z5" s="137">
        <f>+IF(X5&lt;&gt;0,+(Y5/X5)*100,0)</f>
        <v>2.065378473331204</v>
      </c>
      <c r="AA5" s="153">
        <f>SUM(AA6:AA8)</f>
        <v>3131000</v>
      </c>
    </row>
    <row r="6" spans="1:27" ht="13.5">
      <c r="A6" s="138" t="s">
        <v>75</v>
      </c>
      <c r="B6" s="136"/>
      <c r="C6" s="155"/>
      <c r="D6" s="155"/>
      <c r="E6" s="156">
        <v>251000</v>
      </c>
      <c r="F6" s="60">
        <v>251000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>
        <v>984080</v>
      </c>
      <c r="R6" s="60">
        <v>984080</v>
      </c>
      <c r="S6" s="60">
        <v>481410</v>
      </c>
      <c r="T6" s="60"/>
      <c r="U6" s="60"/>
      <c r="V6" s="60">
        <v>481410</v>
      </c>
      <c r="W6" s="60">
        <v>1465490</v>
      </c>
      <c r="X6" s="60">
        <v>251000</v>
      </c>
      <c r="Y6" s="60">
        <v>1214490</v>
      </c>
      <c r="Z6" s="140">
        <v>483.86</v>
      </c>
      <c r="AA6" s="62">
        <v>251000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>
        <v>691834</v>
      </c>
      <c r="N7" s="159">
        <v>691834</v>
      </c>
      <c r="O7" s="159"/>
      <c r="P7" s="159"/>
      <c r="Q7" s="159">
        <v>141182</v>
      </c>
      <c r="R7" s="159">
        <v>141182</v>
      </c>
      <c r="S7" s="159">
        <v>232544</v>
      </c>
      <c r="T7" s="159"/>
      <c r="U7" s="159"/>
      <c r="V7" s="159">
        <v>232544</v>
      </c>
      <c r="W7" s="159">
        <v>1065560</v>
      </c>
      <c r="X7" s="159"/>
      <c r="Y7" s="159">
        <v>1065560</v>
      </c>
      <c r="Z7" s="141"/>
      <c r="AA7" s="225"/>
    </row>
    <row r="8" spans="1:27" ht="13.5">
      <c r="A8" s="138" t="s">
        <v>77</v>
      </c>
      <c r="B8" s="136"/>
      <c r="C8" s="155">
        <v>3425812</v>
      </c>
      <c r="D8" s="155"/>
      <c r="E8" s="156">
        <v>2880000</v>
      </c>
      <c r="F8" s="60">
        <v>2880000</v>
      </c>
      <c r="G8" s="60"/>
      <c r="H8" s="60">
        <v>116735</v>
      </c>
      <c r="I8" s="60">
        <v>7599</v>
      </c>
      <c r="J8" s="60">
        <v>124334</v>
      </c>
      <c r="K8" s="60">
        <v>4125</v>
      </c>
      <c r="L8" s="60">
        <v>108621</v>
      </c>
      <c r="M8" s="60"/>
      <c r="N8" s="60">
        <v>112746</v>
      </c>
      <c r="O8" s="60"/>
      <c r="P8" s="60">
        <v>20483</v>
      </c>
      <c r="Q8" s="60">
        <v>68280</v>
      </c>
      <c r="R8" s="60">
        <v>88763</v>
      </c>
      <c r="S8" s="60">
        <v>64590</v>
      </c>
      <c r="T8" s="60">
        <v>4676</v>
      </c>
      <c r="U8" s="60">
        <v>269508</v>
      </c>
      <c r="V8" s="60">
        <v>338774</v>
      </c>
      <c r="W8" s="60">
        <v>664617</v>
      </c>
      <c r="X8" s="60">
        <v>2880000</v>
      </c>
      <c r="Y8" s="60">
        <v>-2215383</v>
      </c>
      <c r="Z8" s="140">
        <v>-76.92</v>
      </c>
      <c r="AA8" s="62">
        <v>2880000</v>
      </c>
    </row>
    <row r="9" spans="1:27" ht="13.5">
      <c r="A9" s="135" t="s">
        <v>78</v>
      </c>
      <c r="B9" s="136"/>
      <c r="C9" s="153">
        <f aca="true" t="shared" si="1" ref="C9:Y9">SUM(C10:C14)</f>
        <v>4740120</v>
      </c>
      <c r="D9" s="153">
        <f>SUM(D10:D14)</f>
        <v>0</v>
      </c>
      <c r="E9" s="154">
        <f t="shared" si="1"/>
        <v>6100000</v>
      </c>
      <c r="F9" s="100">
        <f t="shared" si="1"/>
        <v>6100000</v>
      </c>
      <c r="G9" s="100">
        <f t="shared" si="1"/>
        <v>200361</v>
      </c>
      <c r="H9" s="100">
        <f t="shared" si="1"/>
        <v>365426</v>
      </c>
      <c r="I9" s="100">
        <f t="shared" si="1"/>
        <v>203988</v>
      </c>
      <c r="J9" s="100">
        <f t="shared" si="1"/>
        <v>769775</v>
      </c>
      <c r="K9" s="100">
        <f t="shared" si="1"/>
        <v>0</v>
      </c>
      <c r="L9" s="100">
        <f t="shared" si="1"/>
        <v>-324606</v>
      </c>
      <c r="M9" s="100">
        <f t="shared" si="1"/>
        <v>0</v>
      </c>
      <c r="N9" s="100">
        <f t="shared" si="1"/>
        <v>-324606</v>
      </c>
      <c r="O9" s="100">
        <f t="shared" si="1"/>
        <v>197398</v>
      </c>
      <c r="P9" s="100">
        <f t="shared" si="1"/>
        <v>3150</v>
      </c>
      <c r="Q9" s="100">
        <f t="shared" si="1"/>
        <v>1828539</v>
      </c>
      <c r="R9" s="100">
        <f t="shared" si="1"/>
        <v>2029087</v>
      </c>
      <c r="S9" s="100">
        <f t="shared" si="1"/>
        <v>174508</v>
      </c>
      <c r="T9" s="100">
        <f t="shared" si="1"/>
        <v>405774</v>
      </c>
      <c r="U9" s="100">
        <f t="shared" si="1"/>
        <v>-43859</v>
      </c>
      <c r="V9" s="100">
        <f t="shared" si="1"/>
        <v>536423</v>
      </c>
      <c r="W9" s="100">
        <f t="shared" si="1"/>
        <v>3010679</v>
      </c>
      <c r="X9" s="100">
        <f t="shared" si="1"/>
        <v>6100000</v>
      </c>
      <c r="Y9" s="100">
        <f t="shared" si="1"/>
        <v>-3089321</v>
      </c>
      <c r="Z9" s="137">
        <f>+IF(X9&lt;&gt;0,+(Y9/X9)*100,0)</f>
        <v>-50.644606557377045</v>
      </c>
      <c r="AA9" s="102">
        <f>SUM(AA10:AA14)</f>
        <v>6100000</v>
      </c>
    </row>
    <row r="10" spans="1:27" ht="13.5">
      <c r="A10" s="138" t="s">
        <v>79</v>
      </c>
      <c r="B10" s="136"/>
      <c r="C10" s="155">
        <v>4740120</v>
      </c>
      <c r="D10" s="155"/>
      <c r="E10" s="156">
        <v>6100000</v>
      </c>
      <c r="F10" s="60">
        <v>6100000</v>
      </c>
      <c r="G10" s="60">
        <v>200361</v>
      </c>
      <c r="H10" s="60">
        <v>365426</v>
      </c>
      <c r="I10" s="60">
        <v>203988</v>
      </c>
      <c r="J10" s="60">
        <v>769775</v>
      </c>
      <c r="K10" s="60"/>
      <c r="L10" s="60">
        <v>-324606</v>
      </c>
      <c r="M10" s="60"/>
      <c r="N10" s="60">
        <v>-324606</v>
      </c>
      <c r="O10" s="60">
        <v>197398</v>
      </c>
      <c r="P10" s="60">
        <v>3150</v>
      </c>
      <c r="Q10" s="60">
        <v>1828539</v>
      </c>
      <c r="R10" s="60">
        <v>2029087</v>
      </c>
      <c r="S10" s="60">
        <v>174508</v>
      </c>
      <c r="T10" s="60">
        <v>405774</v>
      </c>
      <c r="U10" s="60">
        <v>-43859</v>
      </c>
      <c r="V10" s="60">
        <v>536423</v>
      </c>
      <c r="W10" s="60">
        <v>3010679</v>
      </c>
      <c r="X10" s="60">
        <v>6100000</v>
      </c>
      <c r="Y10" s="60">
        <v>-3089321</v>
      </c>
      <c r="Z10" s="140">
        <v>-50.64</v>
      </c>
      <c r="AA10" s="62">
        <v>6100000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6058258</v>
      </c>
      <c r="D15" s="153">
        <f>SUM(D16:D18)</f>
        <v>0</v>
      </c>
      <c r="E15" s="154">
        <f t="shared" si="2"/>
        <v>36868396</v>
      </c>
      <c r="F15" s="100">
        <f t="shared" si="2"/>
        <v>36868396</v>
      </c>
      <c r="G15" s="100">
        <f t="shared" si="2"/>
        <v>0</v>
      </c>
      <c r="H15" s="100">
        <f t="shared" si="2"/>
        <v>3589821</v>
      </c>
      <c r="I15" s="100">
        <f t="shared" si="2"/>
        <v>0</v>
      </c>
      <c r="J15" s="100">
        <f t="shared" si="2"/>
        <v>3589821</v>
      </c>
      <c r="K15" s="100">
        <f t="shared" si="2"/>
        <v>3906074</v>
      </c>
      <c r="L15" s="100">
        <f t="shared" si="2"/>
        <v>3388086</v>
      </c>
      <c r="M15" s="100">
        <f t="shared" si="2"/>
        <v>3827527</v>
      </c>
      <c r="N15" s="100">
        <f t="shared" si="2"/>
        <v>11121687</v>
      </c>
      <c r="O15" s="100">
        <f t="shared" si="2"/>
        <v>0</v>
      </c>
      <c r="P15" s="100">
        <f t="shared" si="2"/>
        <v>0</v>
      </c>
      <c r="Q15" s="100">
        <f t="shared" si="2"/>
        <v>3754598</v>
      </c>
      <c r="R15" s="100">
        <f t="shared" si="2"/>
        <v>3754598</v>
      </c>
      <c r="S15" s="100">
        <f t="shared" si="2"/>
        <v>3979297</v>
      </c>
      <c r="T15" s="100">
        <f t="shared" si="2"/>
        <v>202838</v>
      </c>
      <c r="U15" s="100">
        <f t="shared" si="2"/>
        <v>1465956</v>
      </c>
      <c r="V15" s="100">
        <f t="shared" si="2"/>
        <v>5648091</v>
      </c>
      <c r="W15" s="100">
        <f t="shared" si="2"/>
        <v>24114197</v>
      </c>
      <c r="X15" s="100">
        <f t="shared" si="2"/>
        <v>36868396</v>
      </c>
      <c r="Y15" s="100">
        <f t="shared" si="2"/>
        <v>-12754199</v>
      </c>
      <c r="Z15" s="137">
        <f>+IF(X15&lt;&gt;0,+(Y15/X15)*100,0)</f>
        <v>-34.5938537711269</v>
      </c>
      <c r="AA15" s="102">
        <f>SUM(AA16:AA18)</f>
        <v>36868396</v>
      </c>
    </row>
    <row r="16" spans="1:27" ht="13.5">
      <c r="A16" s="138" t="s">
        <v>85</v>
      </c>
      <c r="B16" s="136"/>
      <c r="C16" s="155"/>
      <c r="D16" s="155"/>
      <c r="E16" s="156">
        <v>915000</v>
      </c>
      <c r="F16" s="60">
        <v>915000</v>
      </c>
      <c r="G16" s="60"/>
      <c r="H16" s="60"/>
      <c r="I16" s="60"/>
      <c r="J16" s="60"/>
      <c r="K16" s="60">
        <v>517988</v>
      </c>
      <c r="L16" s="60"/>
      <c r="M16" s="60">
        <v>113326</v>
      </c>
      <c r="N16" s="60">
        <v>631314</v>
      </c>
      <c r="O16" s="60"/>
      <c r="P16" s="60"/>
      <c r="Q16" s="60">
        <v>73910</v>
      </c>
      <c r="R16" s="60">
        <v>73910</v>
      </c>
      <c r="S16" s="60">
        <v>129000</v>
      </c>
      <c r="T16" s="60">
        <v>34300</v>
      </c>
      <c r="U16" s="60">
        <v>149510</v>
      </c>
      <c r="V16" s="60">
        <v>312810</v>
      </c>
      <c r="W16" s="60">
        <v>1018034</v>
      </c>
      <c r="X16" s="60">
        <v>915000</v>
      </c>
      <c r="Y16" s="60">
        <v>103034</v>
      </c>
      <c r="Z16" s="140">
        <v>11.26</v>
      </c>
      <c r="AA16" s="62">
        <v>915000</v>
      </c>
    </row>
    <row r="17" spans="1:27" ht="13.5">
      <c r="A17" s="138" t="s">
        <v>86</v>
      </c>
      <c r="B17" s="136"/>
      <c r="C17" s="155">
        <v>6058258</v>
      </c>
      <c r="D17" s="155"/>
      <c r="E17" s="156">
        <v>35953396</v>
      </c>
      <c r="F17" s="60">
        <v>35953396</v>
      </c>
      <c r="G17" s="60"/>
      <c r="H17" s="60">
        <v>3589821</v>
      </c>
      <c r="I17" s="60"/>
      <c r="J17" s="60">
        <v>3589821</v>
      </c>
      <c r="K17" s="60">
        <v>3388086</v>
      </c>
      <c r="L17" s="60">
        <v>3388086</v>
      </c>
      <c r="M17" s="60">
        <v>3714201</v>
      </c>
      <c r="N17" s="60">
        <v>10490373</v>
      </c>
      <c r="O17" s="60"/>
      <c r="P17" s="60"/>
      <c r="Q17" s="60">
        <v>3680688</v>
      </c>
      <c r="R17" s="60">
        <v>3680688</v>
      </c>
      <c r="S17" s="60">
        <v>3850297</v>
      </c>
      <c r="T17" s="60">
        <v>168538</v>
      </c>
      <c r="U17" s="60">
        <v>1316446</v>
      </c>
      <c r="V17" s="60">
        <v>5335281</v>
      </c>
      <c r="W17" s="60">
        <v>23096163</v>
      </c>
      <c r="X17" s="60">
        <v>35953396</v>
      </c>
      <c r="Y17" s="60">
        <v>-12857233</v>
      </c>
      <c r="Z17" s="140">
        <v>-35.76</v>
      </c>
      <c r="AA17" s="62">
        <v>35953396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6912000</v>
      </c>
      <c r="F19" s="100">
        <f t="shared" si="3"/>
        <v>6912000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119700</v>
      </c>
      <c r="N19" s="100">
        <f t="shared" si="3"/>
        <v>119700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119700</v>
      </c>
      <c r="X19" s="100">
        <f t="shared" si="3"/>
        <v>6912000</v>
      </c>
      <c r="Y19" s="100">
        <f t="shared" si="3"/>
        <v>-6792300</v>
      </c>
      <c r="Z19" s="137">
        <f>+IF(X19&lt;&gt;0,+(Y19/X19)*100,0)</f>
        <v>-98.26822916666667</v>
      </c>
      <c r="AA19" s="102">
        <f>SUM(AA20:AA23)</f>
        <v>6912000</v>
      </c>
    </row>
    <row r="20" spans="1:27" ht="13.5">
      <c r="A20" s="138" t="s">
        <v>89</v>
      </c>
      <c r="B20" s="136"/>
      <c r="C20" s="155"/>
      <c r="D20" s="155"/>
      <c r="E20" s="156">
        <v>6212000</v>
      </c>
      <c r="F20" s="60">
        <v>6212000</v>
      </c>
      <c r="G20" s="60"/>
      <c r="H20" s="60"/>
      <c r="I20" s="60"/>
      <c r="J20" s="60"/>
      <c r="K20" s="60"/>
      <c r="L20" s="60"/>
      <c r="M20" s="60">
        <v>119700</v>
      </c>
      <c r="N20" s="60">
        <v>119700</v>
      </c>
      <c r="O20" s="60"/>
      <c r="P20" s="60"/>
      <c r="Q20" s="60"/>
      <c r="R20" s="60"/>
      <c r="S20" s="60"/>
      <c r="T20" s="60"/>
      <c r="U20" s="60"/>
      <c r="V20" s="60"/>
      <c r="W20" s="60">
        <v>119700</v>
      </c>
      <c r="X20" s="60">
        <v>6212000</v>
      </c>
      <c r="Y20" s="60">
        <v>-6092300</v>
      </c>
      <c r="Z20" s="140">
        <v>-98.07</v>
      </c>
      <c r="AA20" s="62">
        <v>6212000</v>
      </c>
    </row>
    <row r="21" spans="1:27" ht="13.5">
      <c r="A21" s="138" t="s">
        <v>90</v>
      </c>
      <c r="B21" s="136"/>
      <c r="C21" s="155"/>
      <c r="D21" s="155"/>
      <c r="E21" s="156">
        <v>700000</v>
      </c>
      <c r="F21" s="60">
        <v>700000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700000</v>
      </c>
      <c r="Y21" s="60">
        <v>-700000</v>
      </c>
      <c r="Z21" s="140">
        <v>-100</v>
      </c>
      <c r="AA21" s="62">
        <v>700000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14224190</v>
      </c>
      <c r="D25" s="217">
        <f>+D5+D9+D15+D19+D24</f>
        <v>0</v>
      </c>
      <c r="E25" s="230">
        <f t="shared" si="4"/>
        <v>53011396</v>
      </c>
      <c r="F25" s="219">
        <f t="shared" si="4"/>
        <v>53011396</v>
      </c>
      <c r="G25" s="219">
        <f t="shared" si="4"/>
        <v>200361</v>
      </c>
      <c r="H25" s="219">
        <f t="shared" si="4"/>
        <v>4071982</v>
      </c>
      <c r="I25" s="219">
        <f t="shared" si="4"/>
        <v>211587</v>
      </c>
      <c r="J25" s="219">
        <f t="shared" si="4"/>
        <v>4483930</v>
      </c>
      <c r="K25" s="219">
        <f t="shared" si="4"/>
        <v>3910199</v>
      </c>
      <c r="L25" s="219">
        <f t="shared" si="4"/>
        <v>3172101</v>
      </c>
      <c r="M25" s="219">
        <f t="shared" si="4"/>
        <v>4639061</v>
      </c>
      <c r="N25" s="219">
        <f t="shared" si="4"/>
        <v>11721361</v>
      </c>
      <c r="O25" s="219">
        <f t="shared" si="4"/>
        <v>197398</v>
      </c>
      <c r="P25" s="219">
        <f t="shared" si="4"/>
        <v>23633</v>
      </c>
      <c r="Q25" s="219">
        <f t="shared" si="4"/>
        <v>6776679</v>
      </c>
      <c r="R25" s="219">
        <f t="shared" si="4"/>
        <v>6997710</v>
      </c>
      <c r="S25" s="219">
        <f t="shared" si="4"/>
        <v>4932349</v>
      </c>
      <c r="T25" s="219">
        <f t="shared" si="4"/>
        <v>613288</v>
      </c>
      <c r="U25" s="219">
        <f t="shared" si="4"/>
        <v>1691605</v>
      </c>
      <c r="V25" s="219">
        <f t="shared" si="4"/>
        <v>7237242</v>
      </c>
      <c r="W25" s="219">
        <f t="shared" si="4"/>
        <v>30440243</v>
      </c>
      <c r="X25" s="219">
        <f t="shared" si="4"/>
        <v>53011396</v>
      </c>
      <c r="Y25" s="219">
        <f t="shared" si="4"/>
        <v>-22571153</v>
      </c>
      <c r="Z25" s="231">
        <f>+IF(X25&lt;&gt;0,+(Y25/X25)*100,0)</f>
        <v>-42.577926074612336</v>
      </c>
      <c r="AA25" s="232">
        <f>+AA5+AA9+AA15+AA19+AA24</f>
        <v>53011396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2266337</v>
      </c>
      <c r="D28" s="155"/>
      <c r="E28" s="156">
        <v>36004396</v>
      </c>
      <c r="F28" s="60">
        <v>36004396</v>
      </c>
      <c r="G28" s="60"/>
      <c r="H28" s="60">
        <v>3589821</v>
      </c>
      <c r="I28" s="60"/>
      <c r="J28" s="60">
        <v>3589821</v>
      </c>
      <c r="K28" s="60">
        <v>1666664</v>
      </c>
      <c r="L28" s="60">
        <v>1666664</v>
      </c>
      <c r="M28" s="60">
        <v>3570417</v>
      </c>
      <c r="N28" s="60">
        <v>6903745</v>
      </c>
      <c r="O28" s="60"/>
      <c r="P28" s="60"/>
      <c r="Q28" s="60">
        <v>3542904</v>
      </c>
      <c r="R28" s="60">
        <v>3542904</v>
      </c>
      <c r="S28" s="60">
        <v>3952500</v>
      </c>
      <c r="T28" s="60"/>
      <c r="U28" s="60"/>
      <c r="V28" s="60">
        <v>3952500</v>
      </c>
      <c r="W28" s="60">
        <v>17988970</v>
      </c>
      <c r="X28" s="60">
        <v>36004396</v>
      </c>
      <c r="Y28" s="60">
        <v>-18015426</v>
      </c>
      <c r="Z28" s="140">
        <v>-50.04</v>
      </c>
      <c r="AA28" s="155">
        <v>36004396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>
        <v>700000</v>
      </c>
      <c r="F30" s="159">
        <v>700000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>
        <v>150000</v>
      </c>
      <c r="T30" s="159"/>
      <c r="U30" s="159"/>
      <c r="V30" s="159">
        <v>150000</v>
      </c>
      <c r="W30" s="159">
        <v>150000</v>
      </c>
      <c r="X30" s="159">
        <v>700000</v>
      </c>
      <c r="Y30" s="159">
        <v>-550000</v>
      </c>
      <c r="Z30" s="141">
        <v>-78.57</v>
      </c>
      <c r="AA30" s="225">
        <v>700000</v>
      </c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>
        <v>141182</v>
      </c>
      <c r="R31" s="60">
        <v>141182</v>
      </c>
      <c r="S31" s="60"/>
      <c r="T31" s="60"/>
      <c r="U31" s="60"/>
      <c r="V31" s="60"/>
      <c r="W31" s="60">
        <v>141182</v>
      </c>
      <c r="X31" s="60"/>
      <c r="Y31" s="60">
        <v>141182</v>
      </c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2266337</v>
      </c>
      <c r="D32" s="210">
        <f>SUM(D28:D31)</f>
        <v>0</v>
      </c>
      <c r="E32" s="211">
        <f t="shared" si="5"/>
        <v>36704396</v>
      </c>
      <c r="F32" s="77">
        <f t="shared" si="5"/>
        <v>36704396</v>
      </c>
      <c r="G32" s="77">
        <f t="shared" si="5"/>
        <v>0</v>
      </c>
      <c r="H32" s="77">
        <f t="shared" si="5"/>
        <v>3589821</v>
      </c>
      <c r="I32" s="77">
        <f t="shared" si="5"/>
        <v>0</v>
      </c>
      <c r="J32" s="77">
        <f t="shared" si="5"/>
        <v>3589821</v>
      </c>
      <c r="K32" s="77">
        <f t="shared" si="5"/>
        <v>1666664</v>
      </c>
      <c r="L32" s="77">
        <f t="shared" si="5"/>
        <v>1666664</v>
      </c>
      <c r="M32" s="77">
        <f t="shared" si="5"/>
        <v>3570417</v>
      </c>
      <c r="N32" s="77">
        <f t="shared" si="5"/>
        <v>6903745</v>
      </c>
      <c r="O32" s="77">
        <f t="shared" si="5"/>
        <v>0</v>
      </c>
      <c r="P32" s="77">
        <f t="shared" si="5"/>
        <v>0</v>
      </c>
      <c r="Q32" s="77">
        <f t="shared" si="5"/>
        <v>3684086</v>
      </c>
      <c r="R32" s="77">
        <f t="shared" si="5"/>
        <v>3684086</v>
      </c>
      <c r="S32" s="77">
        <f t="shared" si="5"/>
        <v>4102500</v>
      </c>
      <c r="T32" s="77">
        <f t="shared" si="5"/>
        <v>0</v>
      </c>
      <c r="U32" s="77">
        <f t="shared" si="5"/>
        <v>0</v>
      </c>
      <c r="V32" s="77">
        <f t="shared" si="5"/>
        <v>4102500</v>
      </c>
      <c r="W32" s="77">
        <f t="shared" si="5"/>
        <v>18280152</v>
      </c>
      <c r="X32" s="77">
        <f t="shared" si="5"/>
        <v>36704396</v>
      </c>
      <c r="Y32" s="77">
        <f t="shared" si="5"/>
        <v>-18424244</v>
      </c>
      <c r="Z32" s="212">
        <f>+IF(X32&lt;&gt;0,+(Y32/X32)*100,0)</f>
        <v>-50.196287115036576</v>
      </c>
      <c r="AA32" s="79">
        <f>SUM(AA28:AA31)</f>
        <v>36704396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>
        <v>73910</v>
      </c>
      <c r="R33" s="60">
        <v>73910</v>
      </c>
      <c r="S33" s="60"/>
      <c r="T33" s="60"/>
      <c r="U33" s="60"/>
      <c r="V33" s="60"/>
      <c r="W33" s="60">
        <v>73910</v>
      </c>
      <c r="X33" s="60"/>
      <c r="Y33" s="60">
        <v>73910</v>
      </c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>
        <v>1272587</v>
      </c>
      <c r="V34" s="60">
        <v>1272587</v>
      </c>
      <c r="W34" s="60">
        <v>1272587</v>
      </c>
      <c r="X34" s="60"/>
      <c r="Y34" s="60">
        <v>1272587</v>
      </c>
      <c r="Z34" s="140"/>
      <c r="AA34" s="62"/>
    </row>
    <row r="35" spans="1:27" ht="13.5">
      <c r="A35" s="237" t="s">
        <v>53</v>
      </c>
      <c r="B35" s="136"/>
      <c r="C35" s="155">
        <v>11957853</v>
      </c>
      <c r="D35" s="155"/>
      <c r="E35" s="156">
        <v>16307000</v>
      </c>
      <c r="F35" s="60">
        <v>16307000</v>
      </c>
      <c r="G35" s="60">
        <v>200361</v>
      </c>
      <c r="H35" s="60">
        <v>482161</v>
      </c>
      <c r="I35" s="60">
        <v>211587</v>
      </c>
      <c r="J35" s="60">
        <v>894109</v>
      </c>
      <c r="K35" s="60">
        <v>2243535</v>
      </c>
      <c r="L35" s="60">
        <v>1505437</v>
      </c>
      <c r="M35" s="60">
        <v>1068644</v>
      </c>
      <c r="N35" s="60">
        <v>4817616</v>
      </c>
      <c r="O35" s="60">
        <v>197398</v>
      </c>
      <c r="P35" s="60">
        <v>23633</v>
      </c>
      <c r="Q35" s="60">
        <v>3018683</v>
      </c>
      <c r="R35" s="60">
        <v>3239714</v>
      </c>
      <c r="S35" s="60">
        <v>829849</v>
      </c>
      <c r="T35" s="60">
        <v>613288</v>
      </c>
      <c r="U35" s="60">
        <v>419018</v>
      </c>
      <c r="V35" s="60">
        <v>1862155</v>
      </c>
      <c r="W35" s="60">
        <v>10813594</v>
      </c>
      <c r="X35" s="60">
        <v>16307000</v>
      </c>
      <c r="Y35" s="60">
        <v>-5493406</v>
      </c>
      <c r="Z35" s="140">
        <v>-33.69</v>
      </c>
      <c r="AA35" s="62">
        <v>16307000</v>
      </c>
    </row>
    <row r="36" spans="1:27" ht="13.5">
      <c r="A36" s="238" t="s">
        <v>139</v>
      </c>
      <c r="B36" s="149"/>
      <c r="C36" s="222">
        <f aca="true" t="shared" si="6" ref="C36:Y36">SUM(C32:C35)</f>
        <v>14224190</v>
      </c>
      <c r="D36" s="222">
        <f>SUM(D32:D35)</f>
        <v>0</v>
      </c>
      <c r="E36" s="218">
        <f t="shared" si="6"/>
        <v>53011396</v>
      </c>
      <c r="F36" s="220">
        <f t="shared" si="6"/>
        <v>53011396</v>
      </c>
      <c r="G36" s="220">
        <f t="shared" si="6"/>
        <v>200361</v>
      </c>
      <c r="H36" s="220">
        <f t="shared" si="6"/>
        <v>4071982</v>
      </c>
      <c r="I36" s="220">
        <f t="shared" si="6"/>
        <v>211587</v>
      </c>
      <c r="J36" s="220">
        <f t="shared" si="6"/>
        <v>4483930</v>
      </c>
      <c r="K36" s="220">
        <f t="shared" si="6"/>
        <v>3910199</v>
      </c>
      <c r="L36" s="220">
        <f t="shared" si="6"/>
        <v>3172101</v>
      </c>
      <c r="M36" s="220">
        <f t="shared" si="6"/>
        <v>4639061</v>
      </c>
      <c r="N36" s="220">
        <f t="shared" si="6"/>
        <v>11721361</v>
      </c>
      <c r="O36" s="220">
        <f t="shared" si="6"/>
        <v>197398</v>
      </c>
      <c r="P36" s="220">
        <f t="shared" si="6"/>
        <v>23633</v>
      </c>
      <c r="Q36" s="220">
        <f t="shared" si="6"/>
        <v>6776679</v>
      </c>
      <c r="R36" s="220">
        <f t="shared" si="6"/>
        <v>6997710</v>
      </c>
      <c r="S36" s="220">
        <f t="shared" si="6"/>
        <v>4932349</v>
      </c>
      <c r="T36" s="220">
        <f t="shared" si="6"/>
        <v>613288</v>
      </c>
      <c r="U36" s="220">
        <f t="shared" si="6"/>
        <v>1691605</v>
      </c>
      <c r="V36" s="220">
        <f t="shared" si="6"/>
        <v>7237242</v>
      </c>
      <c r="W36" s="220">
        <f t="shared" si="6"/>
        <v>30440243</v>
      </c>
      <c r="X36" s="220">
        <f t="shared" si="6"/>
        <v>53011396</v>
      </c>
      <c r="Y36" s="220">
        <f t="shared" si="6"/>
        <v>-22571153</v>
      </c>
      <c r="Z36" s="221">
        <f>+IF(X36&lt;&gt;0,+(Y36/X36)*100,0)</f>
        <v>-42.577926074612336</v>
      </c>
      <c r="AA36" s="239">
        <f>SUM(AA32:AA35)</f>
        <v>53011396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>
        <v>23136000</v>
      </c>
      <c r="F6" s="60">
        <v>23136000</v>
      </c>
      <c r="G6" s="60">
        <v>6903119</v>
      </c>
      <c r="H6" s="60">
        <v>-8727023</v>
      </c>
      <c r="I6" s="60">
        <v>37187903</v>
      </c>
      <c r="J6" s="60">
        <v>37187903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23136000</v>
      </c>
      <c r="Y6" s="60">
        <v>-23136000</v>
      </c>
      <c r="Z6" s="140">
        <v>-100</v>
      </c>
      <c r="AA6" s="62">
        <v>23136000</v>
      </c>
    </row>
    <row r="7" spans="1:27" ht="13.5">
      <c r="A7" s="249" t="s">
        <v>144</v>
      </c>
      <c r="B7" s="182"/>
      <c r="C7" s="155"/>
      <c r="D7" s="155"/>
      <c r="E7" s="59">
        <v>10000000</v>
      </c>
      <c r="F7" s="60">
        <v>10000000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10000000</v>
      </c>
      <c r="Y7" s="60">
        <v>-10000000</v>
      </c>
      <c r="Z7" s="140">
        <v>-100</v>
      </c>
      <c r="AA7" s="62">
        <v>10000000</v>
      </c>
    </row>
    <row r="8" spans="1:27" ht="13.5">
      <c r="A8" s="249" t="s">
        <v>145</v>
      </c>
      <c r="B8" s="182"/>
      <c r="C8" s="155"/>
      <c r="D8" s="155"/>
      <c r="E8" s="59">
        <v>33899000</v>
      </c>
      <c r="F8" s="60">
        <v>33899000</v>
      </c>
      <c r="G8" s="60">
        <v>1266887</v>
      </c>
      <c r="H8" s="60">
        <v>1337347</v>
      </c>
      <c r="I8" s="60">
        <v>1468502</v>
      </c>
      <c r="J8" s="60">
        <v>1468502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33899000</v>
      </c>
      <c r="Y8" s="60">
        <v>-33899000</v>
      </c>
      <c r="Z8" s="140">
        <v>-100</v>
      </c>
      <c r="AA8" s="62">
        <v>33899000</v>
      </c>
    </row>
    <row r="9" spans="1:27" ht="13.5">
      <c r="A9" s="249" t="s">
        <v>146</v>
      </c>
      <c r="B9" s="182"/>
      <c r="C9" s="155"/>
      <c r="D9" s="155"/>
      <c r="E9" s="59">
        <v>1872000</v>
      </c>
      <c r="F9" s="60">
        <v>1872000</v>
      </c>
      <c r="G9" s="60">
        <v>-4008</v>
      </c>
      <c r="H9" s="60">
        <v>-7721</v>
      </c>
      <c r="I9" s="60">
        <v>-2990</v>
      </c>
      <c r="J9" s="60">
        <v>-2990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1872000</v>
      </c>
      <c r="Y9" s="60">
        <v>-1872000</v>
      </c>
      <c r="Z9" s="140">
        <v>-100</v>
      </c>
      <c r="AA9" s="62">
        <v>1872000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>
        <v>400000</v>
      </c>
      <c r="F11" s="60">
        <v>400000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400000</v>
      </c>
      <c r="Y11" s="60">
        <v>-400000</v>
      </c>
      <c r="Z11" s="140">
        <v>-100</v>
      </c>
      <c r="AA11" s="62">
        <v>400000</v>
      </c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69307000</v>
      </c>
      <c r="F12" s="73">
        <f t="shared" si="0"/>
        <v>69307000</v>
      </c>
      <c r="G12" s="73">
        <f t="shared" si="0"/>
        <v>8165998</v>
      </c>
      <c r="H12" s="73">
        <f t="shared" si="0"/>
        <v>-7397397</v>
      </c>
      <c r="I12" s="73">
        <f t="shared" si="0"/>
        <v>38653415</v>
      </c>
      <c r="J12" s="73">
        <f t="shared" si="0"/>
        <v>38653415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69307000</v>
      </c>
      <c r="Y12" s="73">
        <f t="shared" si="0"/>
        <v>-69307000</v>
      </c>
      <c r="Z12" s="170">
        <f>+IF(X12&lt;&gt;0,+(Y12/X12)*100,0)</f>
        <v>-100</v>
      </c>
      <c r="AA12" s="74">
        <f>SUM(AA6:AA11)</f>
        <v>69307000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>
        <v>44684000</v>
      </c>
      <c r="F19" s="60">
        <v>44684000</v>
      </c>
      <c r="G19" s="60">
        <v>200361</v>
      </c>
      <c r="H19" s="60">
        <v>4071983</v>
      </c>
      <c r="I19" s="60">
        <v>211587</v>
      </c>
      <c r="J19" s="60">
        <v>211587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44684000</v>
      </c>
      <c r="Y19" s="60">
        <v>-44684000</v>
      </c>
      <c r="Z19" s="140">
        <v>-100</v>
      </c>
      <c r="AA19" s="62">
        <v>44684000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44684000</v>
      </c>
      <c r="F24" s="77">
        <f t="shared" si="1"/>
        <v>44684000</v>
      </c>
      <c r="G24" s="77">
        <f t="shared" si="1"/>
        <v>200361</v>
      </c>
      <c r="H24" s="77">
        <f t="shared" si="1"/>
        <v>4071983</v>
      </c>
      <c r="I24" s="77">
        <f t="shared" si="1"/>
        <v>211587</v>
      </c>
      <c r="J24" s="77">
        <f t="shared" si="1"/>
        <v>211587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44684000</v>
      </c>
      <c r="Y24" s="77">
        <f t="shared" si="1"/>
        <v>-44684000</v>
      </c>
      <c r="Z24" s="212">
        <f>+IF(X24&lt;&gt;0,+(Y24/X24)*100,0)</f>
        <v>-100</v>
      </c>
      <c r="AA24" s="79">
        <f>SUM(AA15:AA23)</f>
        <v>44684000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113991000</v>
      </c>
      <c r="F25" s="73">
        <f t="shared" si="2"/>
        <v>113991000</v>
      </c>
      <c r="G25" s="73">
        <f t="shared" si="2"/>
        <v>8366359</v>
      </c>
      <c r="H25" s="73">
        <f t="shared" si="2"/>
        <v>-3325414</v>
      </c>
      <c r="I25" s="73">
        <f t="shared" si="2"/>
        <v>38865002</v>
      </c>
      <c r="J25" s="73">
        <f t="shared" si="2"/>
        <v>38865002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113991000</v>
      </c>
      <c r="Y25" s="73">
        <f t="shared" si="2"/>
        <v>-113991000</v>
      </c>
      <c r="Z25" s="170">
        <f>+IF(X25&lt;&gt;0,+(Y25/X25)*100,0)</f>
        <v>-100</v>
      </c>
      <c r="AA25" s="74">
        <f>+AA12+AA24</f>
        <v>113991000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>
        <v>-2850</v>
      </c>
      <c r="H31" s="60">
        <v>-1650</v>
      </c>
      <c r="I31" s="60">
        <v>-2407</v>
      </c>
      <c r="J31" s="60">
        <v>-2407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/>
      <c r="D32" s="155"/>
      <c r="E32" s="59">
        <v>21193000</v>
      </c>
      <c r="F32" s="60">
        <v>21193000</v>
      </c>
      <c r="G32" s="60">
        <v>1137245</v>
      </c>
      <c r="H32" s="60">
        <v>-1441891</v>
      </c>
      <c r="I32" s="60">
        <v>-9929984</v>
      </c>
      <c r="J32" s="60">
        <v>-9929984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21193000</v>
      </c>
      <c r="Y32" s="60">
        <v>-21193000</v>
      </c>
      <c r="Z32" s="140">
        <v>-100</v>
      </c>
      <c r="AA32" s="62">
        <v>21193000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21193000</v>
      </c>
      <c r="F34" s="73">
        <f t="shared" si="3"/>
        <v>21193000</v>
      </c>
      <c r="G34" s="73">
        <f t="shared" si="3"/>
        <v>1134395</v>
      </c>
      <c r="H34" s="73">
        <f t="shared" si="3"/>
        <v>-1443541</v>
      </c>
      <c r="I34" s="73">
        <f t="shared" si="3"/>
        <v>-9932391</v>
      </c>
      <c r="J34" s="73">
        <f t="shared" si="3"/>
        <v>-9932391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21193000</v>
      </c>
      <c r="Y34" s="73">
        <f t="shared" si="3"/>
        <v>-21193000</v>
      </c>
      <c r="Z34" s="170">
        <f>+IF(X34&lt;&gt;0,+(Y34/X34)*100,0)</f>
        <v>-100</v>
      </c>
      <c r="AA34" s="74">
        <f>SUM(AA29:AA33)</f>
        <v>21193000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21193000</v>
      </c>
      <c r="F40" s="73">
        <f t="shared" si="5"/>
        <v>21193000</v>
      </c>
      <c r="G40" s="73">
        <f t="shared" si="5"/>
        <v>1134395</v>
      </c>
      <c r="H40" s="73">
        <f t="shared" si="5"/>
        <v>-1443541</v>
      </c>
      <c r="I40" s="73">
        <f t="shared" si="5"/>
        <v>-9932391</v>
      </c>
      <c r="J40" s="73">
        <f t="shared" si="5"/>
        <v>-9932391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21193000</v>
      </c>
      <c r="Y40" s="73">
        <f t="shared" si="5"/>
        <v>-21193000</v>
      </c>
      <c r="Z40" s="170">
        <f>+IF(X40&lt;&gt;0,+(Y40/X40)*100,0)</f>
        <v>-100</v>
      </c>
      <c r="AA40" s="74">
        <f>+AA34+AA39</f>
        <v>21193000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92798000</v>
      </c>
      <c r="F42" s="259">
        <f t="shared" si="6"/>
        <v>92798000</v>
      </c>
      <c r="G42" s="259">
        <f t="shared" si="6"/>
        <v>7231964</v>
      </c>
      <c r="H42" s="259">
        <f t="shared" si="6"/>
        <v>-1881873</v>
      </c>
      <c r="I42" s="259">
        <f t="shared" si="6"/>
        <v>48797393</v>
      </c>
      <c r="J42" s="259">
        <f t="shared" si="6"/>
        <v>48797393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92798000</v>
      </c>
      <c r="Y42" s="259">
        <f t="shared" si="6"/>
        <v>-92798000</v>
      </c>
      <c r="Z42" s="260">
        <f>+IF(X42&lt;&gt;0,+(Y42/X42)*100,0)</f>
        <v>-100</v>
      </c>
      <c r="AA42" s="261">
        <f>+AA25-AA40</f>
        <v>92798000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>
        <v>301000</v>
      </c>
      <c r="F45" s="60">
        <v>301000</v>
      </c>
      <c r="G45" s="60">
        <v>25276619</v>
      </c>
      <c r="H45" s="60">
        <v>26785000</v>
      </c>
      <c r="I45" s="60">
        <v>26785000</v>
      </c>
      <c r="J45" s="60">
        <v>26785000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301000</v>
      </c>
      <c r="Y45" s="60">
        <v>-301000</v>
      </c>
      <c r="Z45" s="139">
        <v>-100</v>
      </c>
      <c r="AA45" s="62">
        <v>301000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301000</v>
      </c>
      <c r="F48" s="219">
        <f t="shared" si="7"/>
        <v>301000</v>
      </c>
      <c r="G48" s="219">
        <f t="shared" si="7"/>
        <v>25276619</v>
      </c>
      <c r="H48" s="219">
        <f t="shared" si="7"/>
        <v>26785000</v>
      </c>
      <c r="I48" s="219">
        <f t="shared" si="7"/>
        <v>26785000</v>
      </c>
      <c r="J48" s="219">
        <f t="shared" si="7"/>
        <v>26785000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301000</v>
      </c>
      <c r="Y48" s="219">
        <f t="shared" si="7"/>
        <v>-301000</v>
      </c>
      <c r="Z48" s="265">
        <f>+IF(X48&lt;&gt;0,+(Y48/X48)*100,0)</f>
        <v>-100</v>
      </c>
      <c r="AA48" s="232">
        <f>SUM(AA45:AA47)</f>
        <v>301000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1184097</v>
      </c>
      <c r="D6" s="155"/>
      <c r="E6" s="59">
        <v>35252000</v>
      </c>
      <c r="F6" s="60">
        <v>35252000</v>
      </c>
      <c r="G6" s="60">
        <v>770904</v>
      </c>
      <c r="H6" s="60">
        <v>770166</v>
      </c>
      <c r="I6" s="60">
        <v>1410327</v>
      </c>
      <c r="J6" s="60">
        <v>2951397</v>
      </c>
      <c r="K6" s="60">
        <v>819796</v>
      </c>
      <c r="L6" s="60">
        <v>568033</v>
      </c>
      <c r="M6" s="60">
        <v>775175</v>
      </c>
      <c r="N6" s="60">
        <v>2163004</v>
      </c>
      <c r="O6" s="60">
        <v>887366</v>
      </c>
      <c r="P6" s="60">
        <v>739058</v>
      </c>
      <c r="Q6" s="60">
        <v>292511</v>
      </c>
      <c r="R6" s="60">
        <v>1918935</v>
      </c>
      <c r="S6" s="60">
        <v>697663</v>
      </c>
      <c r="T6" s="60">
        <v>2823304</v>
      </c>
      <c r="U6" s="60">
        <v>1364661</v>
      </c>
      <c r="V6" s="60">
        <v>4885628</v>
      </c>
      <c r="W6" s="60">
        <v>11918964</v>
      </c>
      <c r="X6" s="60">
        <v>35252000</v>
      </c>
      <c r="Y6" s="60">
        <v>-23333036</v>
      </c>
      <c r="Z6" s="140">
        <v>-66.19</v>
      </c>
      <c r="AA6" s="62">
        <v>35252000</v>
      </c>
    </row>
    <row r="7" spans="1:27" ht="13.5">
      <c r="A7" s="249" t="s">
        <v>178</v>
      </c>
      <c r="B7" s="182"/>
      <c r="C7" s="155">
        <v>86497000</v>
      </c>
      <c r="D7" s="155"/>
      <c r="E7" s="59">
        <v>82848000</v>
      </c>
      <c r="F7" s="60">
        <v>82848000</v>
      </c>
      <c r="G7" s="60">
        <v>31041000</v>
      </c>
      <c r="H7" s="60"/>
      <c r="I7" s="60"/>
      <c r="J7" s="60">
        <v>31041000</v>
      </c>
      <c r="K7" s="60"/>
      <c r="L7" s="60"/>
      <c r="M7" s="60">
        <v>24332000</v>
      </c>
      <c r="N7" s="60">
        <v>24332000</v>
      </c>
      <c r="O7" s="60">
        <v>24332000</v>
      </c>
      <c r="P7" s="60"/>
      <c r="Q7" s="60">
        <v>18624000</v>
      </c>
      <c r="R7" s="60">
        <v>42956000</v>
      </c>
      <c r="S7" s="60">
        <v>150000</v>
      </c>
      <c r="T7" s="60">
        <v>37831</v>
      </c>
      <c r="U7" s="60">
        <v>19999</v>
      </c>
      <c r="V7" s="60">
        <v>207830</v>
      </c>
      <c r="W7" s="60">
        <v>98536830</v>
      </c>
      <c r="X7" s="60">
        <v>82848000</v>
      </c>
      <c r="Y7" s="60">
        <v>15688830</v>
      </c>
      <c r="Z7" s="140">
        <v>18.94</v>
      </c>
      <c r="AA7" s="62">
        <v>82848000</v>
      </c>
    </row>
    <row r="8" spans="1:27" ht="13.5">
      <c r="A8" s="249" t="s">
        <v>179</v>
      </c>
      <c r="B8" s="182"/>
      <c r="C8" s="155"/>
      <c r="D8" s="155"/>
      <c r="E8" s="59">
        <v>35010000</v>
      </c>
      <c r="F8" s="60">
        <v>35010000</v>
      </c>
      <c r="G8" s="60">
        <v>7500000</v>
      </c>
      <c r="H8" s="60"/>
      <c r="I8" s="60">
        <v>400000</v>
      </c>
      <c r="J8" s="60">
        <v>7900000</v>
      </c>
      <c r="K8" s="60"/>
      <c r="L8" s="60"/>
      <c r="M8" s="60">
        <v>11716000</v>
      </c>
      <c r="N8" s="60">
        <v>11716000</v>
      </c>
      <c r="O8" s="60">
        <v>11716000</v>
      </c>
      <c r="P8" s="60"/>
      <c r="Q8" s="60">
        <v>5600000</v>
      </c>
      <c r="R8" s="60">
        <v>17316000</v>
      </c>
      <c r="S8" s="60"/>
      <c r="T8" s="60"/>
      <c r="U8" s="60"/>
      <c r="V8" s="60"/>
      <c r="W8" s="60">
        <v>36932000</v>
      </c>
      <c r="X8" s="60">
        <v>35010000</v>
      </c>
      <c r="Y8" s="60">
        <v>1922000</v>
      </c>
      <c r="Z8" s="140">
        <v>5.49</v>
      </c>
      <c r="AA8" s="62">
        <v>35010000</v>
      </c>
    </row>
    <row r="9" spans="1:27" ht="13.5">
      <c r="A9" s="249" t="s">
        <v>180</v>
      </c>
      <c r="B9" s="182"/>
      <c r="C9" s="155">
        <v>610454</v>
      </c>
      <c r="D9" s="155"/>
      <c r="E9" s="59">
        <v>4004000</v>
      </c>
      <c r="F9" s="60">
        <v>4004000</v>
      </c>
      <c r="G9" s="60">
        <v>202736</v>
      </c>
      <c r="H9" s="60">
        <v>57270</v>
      </c>
      <c r="I9" s="60">
        <v>9076</v>
      </c>
      <c r="J9" s="60">
        <v>269082</v>
      </c>
      <c r="K9" s="60">
        <v>18921</v>
      </c>
      <c r="L9" s="60">
        <v>16100</v>
      </c>
      <c r="M9" s="60">
        <v>13787</v>
      </c>
      <c r="N9" s="60">
        <v>48808</v>
      </c>
      <c r="O9" s="60">
        <v>15284</v>
      </c>
      <c r="P9" s="60">
        <v>6861</v>
      </c>
      <c r="Q9" s="60">
        <v>47744</v>
      </c>
      <c r="R9" s="60">
        <v>69889</v>
      </c>
      <c r="S9" s="60">
        <v>33583</v>
      </c>
      <c r="T9" s="60">
        <v>29059</v>
      </c>
      <c r="U9" s="60">
        <v>29059</v>
      </c>
      <c r="V9" s="60">
        <v>91701</v>
      </c>
      <c r="W9" s="60">
        <v>479480</v>
      </c>
      <c r="X9" s="60">
        <v>4004000</v>
      </c>
      <c r="Y9" s="60">
        <v>-3524520</v>
      </c>
      <c r="Z9" s="140">
        <v>-88.02</v>
      </c>
      <c r="AA9" s="62">
        <v>4004000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-68212017</v>
      </c>
      <c r="D12" s="155"/>
      <c r="E12" s="59">
        <v>-104158000</v>
      </c>
      <c r="F12" s="60">
        <v>-104158000</v>
      </c>
      <c r="G12" s="60">
        <v>-6537660</v>
      </c>
      <c r="H12" s="60">
        <v>-6085746</v>
      </c>
      <c r="I12" s="60">
        <v>-8344337</v>
      </c>
      <c r="J12" s="60">
        <v>-20967743</v>
      </c>
      <c r="K12" s="60">
        <v>-5973642</v>
      </c>
      <c r="L12" s="60">
        <v>-5386969</v>
      </c>
      <c r="M12" s="60">
        <v>-5591836</v>
      </c>
      <c r="N12" s="60">
        <v>-16952447</v>
      </c>
      <c r="O12" s="60">
        <v>-11352153</v>
      </c>
      <c r="P12" s="60">
        <v>-5135990</v>
      </c>
      <c r="Q12" s="60">
        <v>-6637953</v>
      </c>
      <c r="R12" s="60">
        <v>-23126096</v>
      </c>
      <c r="S12" s="60">
        <v>-6942842</v>
      </c>
      <c r="T12" s="60">
        <v>-6265301</v>
      </c>
      <c r="U12" s="60">
        <v>-7925330</v>
      </c>
      <c r="V12" s="60">
        <v>-21133473</v>
      </c>
      <c r="W12" s="60">
        <v>-82179759</v>
      </c>
      <c r="X12" s="60">
        <v>-104158000</v>
      </c>
      <c r="Y12" s="60">
        <v>21978241</v>
      </c>
      <c r="Z12" s="140">
        <v>-21.1</v>
      </c>
      <c r="AA12" s="62">
        <v>-104158000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20079534</v>
      </c>
      <c r="D15" s="168">
        <f>SUM(D6:D14)</f>
        <v>0</v>
      </c>
      <c r="E15" s="72">
        <f t="shared" si="0"/>
        <v>52956000</v>
      </c>
      <c r="F15" s="73">
        <f t="shared" si="0"/>
        <v>52956000</v>
      </c>
      <c r="G15" s="73">
        <f t="shared" si="0"/>
        <v>32976980</v>
      </c>
      <c r="H15" s="73">
        <f t="shared" si="0"/>
        <v>-5258310</v>
      </c>
      <c r="I15" s="73">
        <f t="shared" si="0"/>
        <v>-6524934</v>
      </c>
      <c r="J15" s="73">
        <f t="shared" si="0"/>
        <v>21193736</v>
      </c>
      <c r="K15" s="73">
        <f t="shared" si="0"/>
        <v>-5134925</v>
      </c>
      <c r="L15" s="73">
        <f t="shared" si="0"/>
        <v>-4802836</v>
      </c>
      <c r="M15" s="73">
        <f t="shared" si="0"/>
        <v>31245126</v>
      </c>
      <c r="N15" s="73">
        <f t="shared" si="0"/>
        <v>21307365</v>
      </c>
      <c r="O15" s="73">
        <f t="shared" si="0"/>
        <v>25598497</v>
      </c>
      <c r="P15" s="73">
        <f t="shared" si="0"/>
        <v>-4390071</v>
      </c>
      <c r="Q15" s="73">
        <f t="shared" si="0"/>
        <v>17926302</v>
      </c>
      <c r="R15" s="73">
        <f t="shared" si="0"/>
        <v>39134728</v>
      </c>
      <c r="S15" s="73">
        <f t="shared" si="0"/>
        <v>-6061596</v>
      </c>
      <c r="T15" s="73">
        <f t="shared" si="0"/>
        <v>-3375107</v>
      </c>
      <c r="U15" s="73">
        <f t="shared" si="0"/>
        <v>-6511611</v>
      </c>
      <c r="V15" s="73">
        <f t="shared" si="0"/>
        <v>-15948314</v>
      </c>
      <c r="W15" s="73">
        <f t="shared" si="0"/>
        <v>65687515</v>
      </c>
      <c r="X15" s="73">
        <f t="shared" si="0"/>
        <v>52956000</v>
      </c>
      <c r="Y15" s="73">
        <f t="shared" si="0"/>
        <v>12731515</v>
      </c>
      <c r="Z15" s="170">
        <f>+IF(X15&lt;&gt;0,+(Y15/X15)*100,0)</f>
        <v>24.041685550268145</v>
      </c>
      <c r="AA15" s="74">
        <f>SUM(AA6:AA14)</f>
        <v>52956000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-14528126</v>
      </c>
      <c r="D24" s="155"/>
      <c r="E24" s="59"/>
      <c r="F24" s="60"/>
      <c r="G24" s="60">
        <v>-200361</v>
      </c>
      <c r="H24" s="60">
        <v>-4071983</v>
      </c>
      <c r="I24" s="60">
        <v>-211587</v>
      </c>
      <c r="J24" s="60">
        <v>-4483931</v>
      </c>
      <c r="K24" s="60">
        <v>-3910200</v>
      </c>
      <c r="L24" s="60">
        <v>-5680323</v>
      </c>
      <c r="M24" s="60">
        <v>-4639061</v>
      </c>
      <c r="N24" s="60">
        <v>-14229584</v>
      </c>
      <c r="O24" s="60">
        <v>-197398</v>
      </c>
      <c r="P24" s="60">
        <v>-23633</v>
      </c>
      <c r="Q24" s="60">
        <v>-6776680</v>
      </c>
      <c r="R24" s="60">
        <v>-6997711</v>
      </c>
      <c r="S24" s="60">
        <v>-4768760</v>
      </c>
      <c r="T24" s="60">
        <v>-613288</v>
      </c>
      <c r="U24" s="60">
        <v>-1691605</v>
      </c>
      <c r="V24" s="60">
        <v>-7073653</v>
      </c>
      <c r="W24" s="60">
        <v>-32784879</v>
      </c>
      <c r="X24" s="60"/>
      <c r="Y24" s="60">
        <v>-32784879</v>
      </c>
      <c r="Z24" s="140"/>
      <c r="AA24" s="62"/>
    </row>
    <row r="25" spans="1:27" ht="13.5">
      <c r="A25" s="250" t="s">
        <v>191</v>
      </c>
      <c r="B25" s="251"/>
      <c r="C25" s="168">
        <f aca="true" t="shared" si="1" ref="C25:Y25">SUM(C19:C24)</f>
        <v>-14528126</v>
      </c>
      <c r="D25" s="168">
        <f>SUM(D19:D24)</f>
        <v>0</v>
      </c>
      <c r="E25" s="72">
        <f t="shared" si="1"/>
        <v>0</v>
      </c>
      <c r="F25" s="73">
        <f t="shared" si="1"/>
        <v>0</v>
      </c>
      <c r="G25" s="73">
        <f t="shared" si="1"/>
        <v>-200361</v>
      </c>
      <c r="H25" s="73">
        <f t="shared" si="1"/>
        <v>-4071983</v>
      </c>
      <c r="I25" s="73">
        <f t="shared" si="1"/>
        <v>-211587</v>
      </c>
      <c r="J25" s="73">
        <f t="shared" si="1"/>
        <v>-4483931</v>
      </c>
      <c r="K25" s="73">
        <f t="shared" si="1"/>
        <v>-3910200</v>
      </c>
      <c r="L25" s="73">
        <f t="shared" si="1"/>
        <v>-5680323</v>
      </c>
      <c r="M25" s="73">
        <f t="shared" si="1"/>
        <v>-4639061</v>
      </c>
      <c r="N25" s="73">
        <f t="shared" si="1"/>
        <v>-14229584</v>
      </c>
      <c r="O25" s="73">
        <f t="shared" si="1"/>
        <v>-197398</v>
      </c>
      <c r="P25" s="73">
        <f t="shared" si="1"/>
        <v>-23633</v>
      </c>
      <c r="Q25" s="73">
        <f t="shared" si="1"/>
        <v>-6776680</v>
      </c>
      <c r="R25" s="73">
        <f t="shared" si="1"/>
        <v>-6997711</v>
      </c>
      <c r="S25" s="73">
        <f t="shared" si="1"/>
        <v>-4768760</v>
      </c>
      <c r="T25" s="73">
        <f t="shared" si="1"/>
        <v>-613288</v>
      </c>
      <c r="U25" s="73">
        <f t="shared" si="1"/>
        <v>-1691605</v>
      </c>
      <c r="V25" s="73">
        <f t="shared" si="1"/>
        <v>-7073653</v>
      </c>
      <c r="W25" s="73">
        <f t="shared" si="1"/>
        <v>-32784879</v>
      </c>
      <c r="X25" s="73">
        <f t="shared" si="1"/>
        <v>0</v>
      </c>
      <c r="Y25" s="73">
        <f t="shared" si="1"/>
        <v>-32784879</v>
      </c>
      <c r="Z25" s="170">
        <f>+IF(X25&lt;&gt;0,+(Y25/X25)*100,0)</f>
        <v>0</v>
      </c>
      <c r="AA25" s="74">
        <f>SUM(AA19:AA24)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5551408</v>
      </c>
      <c r="D36" s="153">
        <f>+D15+D25+D34</f>
        <v>0</v>
      </c>
      <c r="E36" s="99">
        <f t="shared" si="3"/>
        <v>52956000</v>
      </c>
      <c r="F36" s="100">
        <f t="shared" si="3"/>
        <v>52956000</v>
      </c>
      <c r="G36" s="100">
        <f t="shared" si="3"/>
        <v>32776619</v>
      </c>
      <c r="H36" s="100">
        <f t="shared" si="3"/>
        <v>-9330293</v>
      </c>
      <c r="I36" s="100">
        <f t="shared" si="3"/>
        <v>-6736521</v>
      </c>
      <c r="J36" s="100">
        <f t="shared" si="3"/>
        <v>16709805</v>
      </c>
      <c r="K36" s="100">
        <f t="shared" si="3"/>
        <v>-9045125</v>
      </c>
      <c r="L36" s="100">
        <f t="shared" si="3"/>
        <v>-10483159</v>
      </c>
      <c r="M36" s="100">
        <f t="shared" si="3"/>
        <v>26606065</v>
      </c>
      <c r="N36" s="100">
        <f t="shared" si="3"/>
        <v>7077781</v>
      </c>
      <c r="O36" s="100">
        <f t="shared" si="3"/>
        <v>25401099</v>
      </c>
      <c r="P36" s="100">
        <f t="shared" si="3"/>
        <v>-4413704</v>
      </c>
      <c r="Q36" s="100">
        <f t="shared" si="3"/>
        <v>11149622</v>
      </c>
      <c r="R36" s="100">
        <f t="shared" si="3"/>
        <v>32137017</v>
      </c>
      <c r="S36" s="100">
        <f t="shared" si="3"/>
        <v>-10830356</v>
      </c>
      <c r="T36" s="100">
        <f t="shared" si="3"/>
        <v>-3988395</v>
      </c>
      <c r="U36" s="100">
        <f t="shared" si="3"/>
        <v>-8203216</v>
      </c>
      <c r="V36" s="100">
        <f t="shared" si="3"/>
        <v>-23021967</v>
      </c>
      <c r="W36" s="100">
        <f t="shared" si="3"/>
        <v>32902636</v>
      </c>
      <c r="X36" s="100">
        <f t="shared" si="3"/>
        <v>52956000</v>
      </c>
      <c r="Y36" s="100">
        <f t="shared" si="3"/>
        <v>-20053364</v>
      </c>
      <c r="Z36" s="137">
        <f>+IF(X36&lt;&gt;0,+(Y36/X36)*100,0)</f>
        <v>-37.86797341188912</v>
      </c>
      <c r="AA36" s="102">
        <f>+AA15+AA25+AA34</f>
        <v>52956000</v>
      </c>
    </row>
    <row r="37" spans="1:27" ht="13.5">
      <c r="A37" s="249" t="s">
        <v>199</v>
      </c>
      <c r="B37" s="182"/>
      <c r="C37" s="153"/>
      <c r="D37" s="153"/>
      <c r="E37" s="99"/>
      <c r="F37" s="100"/>
      <c r="G37" s="100"/>
      <c r="H37" s="100">
        <v>32776619</v>
      </c>
      <c r="I37" s="100">
        <v>23446326</v>
      </c>
      <c r="J37" s="100"/>
      <c r="K37" s="100">
        <v>16709805</v>
      </c>
      <c r="L37" s="100">
        <v>7664680</v>
      </c>
      <c r="M37" s="100">
        <v>-2818479</v>
      </c>
      <c r="N37" s="100">
        <v>16709805</v>
      </c>
      <c r="O37" s="100">
        <v>23787586</v>
      </c>
      <c r="P37" s="100">
        <v>49188685</v>
      </c>
      <c r="Q37" s="100">
        <v>44774981</v>
      </c>
      <c r="R37" s="100">
        <v>23787586</v>
      </c>
      <c r="S37" s="100">
        <v>55924603</v>
      </c>
      <c r="T37" s="100">
        <v>45094247</v>
      </c>
      <c r="U37" s="100">
        <v>41105852</v>
      </c>
      <c r="V37" s="100">
        <v>55924603</v>
      </c>
      <c r="W37" s="100"/>
      <c r="X37" s="100"/>
      <c r="Y37" s="100"/>
      <c r="Z37" s="137"/>
      <c r="AA37" s="102"/>
    </row>
    <row r="38" spans="1:27" ht="13.5">
      <c r="A38" s="269" t="s">
        <v>200</v>
      </c>
      <c r="B38" s="256"/>
      <c r="C38" s="257">
        <v>5551408</v>
      </c>
      <c r="D38" s="257"/>
      <c r="E38" s="258">
        <v>52956000</v>
      </c>
      <c r="F38" s="259">
        <v>52956000</v>
      </c>
      <c r="G38" s="259">
        <v>32776619</v>
      </c>
      <c r="H38" s="259">
        <v>23446326</v>
      </c>
      <c r="I38" s="259">
        <v>16709805</v>
      </c>
      <c r="J38" s="259">
        <v>16709805</v>
      </c>
      <c r="K38" s="259">
        <v>7664680</v>
      </c>
      <c r="L38" s="259">
        <v>-2818479</v>
      </c>
      <c r="M38" s="259">
        <v>23787586</v>
      </c>
      <c r="N38" s="259">
        <v>23787586</v>
      </c>
      <c r="O38" s="259">
        <v>49188685</v>
      </c>
      <c r="P38" s="259">
        <v>44774981</v>
      </c>
      <c r="Q38" s="259">
        <v>55924603</v>
      </c>
      <c r="R38" s="259">
        <v>49188685</v>
      </c>
      <c r="S38" s="259">
        <v>45094247</v>
      </c>
      <c r="T38" s="259">
        <v>41105852</v>
      </c>
      <c r="U38" s="259">
        <v>32902636</v>
      </c>
      <c r="V38" s="259">
        <v>32902636</v>
      </c>
      <c r="W38" s="259">
        <v>32902636</v>
      </c>
      <c r="X38" s="259">
        <v>52956000</v>
      </c>
      <c r="Y38" s="259">
        <v>-20053364</v>
      </c>
      <c r="Z38" s="260">
        <v>-37.87</v>
      </c>
      <c r="AA38" s="261">
        <v>52956000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14224190</v>
      </c>
      <c r="D5" s="200">
        <f t="shared" si="0"/>
        <v>0</v>
      </c>
      <c r="E5" s="106">
        <f t="shared" si="0"/>
        <v>53011396</v>
      </c>
      <c r="F5" s="106">
        <f t="shared" si="0"/>
        <v>53011396</v>
      </c>
      <c r="G5" s="106">
        <f t="shared" si="0"/>
        <v>200361</v>
      </c>
      <c r="H5" s="106">
        <f t="shared" si="0"/>
        <v>4071982</v>
      </c>
      <c r="I5" s="106">
        <f t="shared" si="0"/>
        <v>211587</v>
      </c>
      <c r="J5" s="106">
        <f t="shared" si="0"/>
        <v>4483930</v>
      </c>
      <c r="K5" s="106">
        <f t="shared" si="0"/>
        <v>3910199</v>
      </c>
      <c r="L5" s="106">
        <f t="shared" si="0"/>
        <v>3172101</v>
      </c>
      <c r="M5" s="106">
        <f t="shared" si="0"/>
        <v>4639061</v>
      </c>
      <c r="N5" s="106">
        <f t="shared" si="0"/>
        <v>11721361</v>
      </c>
      <c r="O5" s="106">
        <f t="shared" si="0"/>
        <v>197398</v>
      </c>
      <c r="P5" s="106">
        <f t="shared" si="0"/>
        <v>23633</v>
      </c>
      <c r="Q5" s="106">
        <f t="shared" si="0"/>
        <v>6776679</v>
      </c>
      <c r="R5" s="106">
        <f t="shared" si="0"/>
        <v>6997710</v>
      </c>
      <c r="S5" s="106">
        <f t="shared" si="0"/>
        <v>4932349</v>
      </c>
      <c r="T5" s="106">
        <f t="shared" si="0"/>
        <v>613288</v>
      </c>
      <c r="U5" s="106">
        <f t="shared" si="0"/>
        <v>1691605</v>
      </c>
      <c r="V5" s="106">
        <f t="shared" si="0"/>
        <v>7237242</v>
      </c>
      <c r="W5" s="106">
        <f t="shared" si="0"/>
        <v>30440243</v>
      </c>
      <c r="X5" s="106">
        <f t="shared" si="0"/>
        <v>53011396</v>
      </c>
      <c r="Y5" s="106">
        <f t="shared" si="0"/>
        <v>-22571153</v>
      </c>
      <c r="Z5" s="201">
        <f>+IF(X5&lt;&gt;0,+(Y5/X5)*100,0)</f>
        <v>-42.577926074612336</v>
      </c>
      <c r="AA5" s="199">
        <f>SUM(AA11:AA18)</f>
        <v>53011396</v>
      </c>
    </row>
    <row r="6" spans="1:27" ht="13.5">
      <c r="A6" s="291" t="s">
        <v>204</v>
      </c>
      <c r="B6" s="142"/>
      <c r="C6" s="62">
        <v>1382877</v>
      </c>
      <c r="D6" s="156"/>
      <c r="E6" s="60">
        <v>33953396</v>
      </c>
      <c r="F6" s="60">
        <v>33953396</v>
      </c>
      <c r="G6" s="60"/>
      <c r="H6" s="60">
        <v>3589821</v>
      </c>
      <c r="I6" s="60"/>
      <c r="J6" s="60">
        <v>3589821</v>
      </c>
      <c r="K6" s="60">
        <v>1666664</v>
      </c>
      <c r="L6" s="60">
        <v>1666664</v>
      </c>
      <c r="M6" s="60">
        <v>3714201</v>
      </c>
      <c r="N6" s="60">
        <v>7047529</v>
      </c>
      <c r="O6" s="60"/>
      <c r="P6" s="60"/>
      <c r="Q6" s="60">
        <v>3680688</v>
      </c>
      <c r="R6" s="60">
        <v>3680688</v>
      </c>
      <c r="S6" s="60">
        <v>4082841</v>
      </c>
      <c r="T6" s="60">
        <v>168538</v>
      </c>
      <c r="U6" s="60">
        <v>1316446</v>
      </c>
      <c r="V6" s="60">
        <v>5567825</v>
      </c>
      <c r="W6" s="60">
        <v>19885863</v>
      </c>
      <c r="X6" s="60">
        <v>33953396</v>
      </c>
      <c r="Y6" s="60">
        <v>-14067533</v>
      </c>
      <c r="Z6" s="140">
        <v>-41.43</v>
      </c>
      <c r="AA6" s="155">
        <v>33953396</v>
      </c>
    </row>
    <row r="7" spans="1:27" ht="13.5">
      <c r="A7" s="291" t="s">
        <v>205</v>
      </c>
      <c r="B7" s="142"/>
      <c r="C7" s="62"/>
      <c r="D7" s="156"/>
      <c r="E7" s="60">
        <v>2200000</v>
      </c>
      <c r="F7" s="60">
        <v>2200000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2200000</v>
      </c>
      <c r="Y7" s="60">
        <v>-2200000</v>
      </c>
      <c r="Z7" s="140">
        <v>-100</v>
      </c>
      <c r="AA7" s="155">
        <v>2200000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1500000</v>
      </c>
      <c r="F10" s="60">
        <v>1500000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>
        <v>984080</v>
      </c>
      <c r="R10" s="60">
        <v>984080</v>
      </c>
      <c r="S10" s="60">
        <v>306000</v>
      </c>
      <c r="T10" s="60"/>
      <c r="U10" s="60"/>
      <c r="V10" s="60">
        <v>306000</v>
      </c>
      <c r="W10" s="60">
        <v>1290080</v>
      </c>
      <c r="X10" s="60">
        <v>1500000</v>
      </c>
      <c r="Y10" s="60">
        <v>-209920</v>
      </c>
      <c r="Z10" s="140">
        <v>-13.99</v>
      </c>
      <c r="AA10" s="155">
        <v>1500000</v>
      </c>
    </row>
    <row r="11" spans="1:27" ht="13.5">
      <c r="A11" s="292" t="s">
        <v>209</v>
      </c>
      <c r="B11" s="142"/>
      <c r="C11" s="293">
        <f aca="true" t="shared" si="1" ref="C11:Y11">SUM(C6:C10)</f>
        <v>1382877</v>
      </c>
      <c r="D11" s="294">
        <f t="shared" si="1"/>
        <v>0</v>
      </c>
      <c r="E11" s="295">
        <f t="shared" si="1"/>
        <v>37653396</v>
      </c>
      <c r="F11" s="295">
        <f t="shared" si="1"/>
        <v>37653396</v>
      </c>
      <c r="G11" s="295">
        <f t="shared" si="1"/>
        <v>0</v>
      </c>
      <c r="H11" s="295">
        <f t="shared" si="1"/>
        <v>3589821</v>
      </c>
      <c r="I11" s="295">
        <f t="shared" si="1"/>
        <v>0</v>
      </c>
      <c r="J11" s="295">
        <f t="shared" si="1"/>
        <v>3589821</v>
      </c>
      <c r="K11" s="295">
        <f t="shared" si="1"/>
        <v>1666664</v>
      </c>
      <c r="L11" s="295">
        <f t="shared" si="1"/>
        <v>1666664</v>
      </c>
      <c r="M11" s="295">
        <f t="shared" si="1"/>
        <v>3714201</v>
      </c>
      <c r="N11" s="295">
        <f t="shared" si="1"/>
        <v>7047529</v>
      </c>
      <c r="O11" s="295">
        <f t="shared" si="1"/>
        <v>0</v>
      </c>
      <c r="P11" s="295">
        <f t="shared" si="1"/>
        <v>0</v>
      </c>
      <c r="Q11" s="295">
        <f t="shared" si="1"/>
        <v>4664768</v>
      </c>
      <c r="R11" s="295">
        <f t="shared" si="1"/>
        <v>4664768</v>
      </c>
      <c r="S11" s="295">
        <f t="shared" si="1"/>
        <v>4388841</v>
      </c>
      <c r="T11" s="295">
        <f t="shared" si="1"/>
        <v>168538</v>
      </c>
      <c r="U11" s="295">
        <f t="shared" si="1"/>
        <v>1316446</v>
      </c>
      <c r="V11" s="295">
        <f t="shared" si="1"/>
        <v>5873825</v>
      </c>
      <c r="W11" s="295">
        <f t="shared" si="1"/>
        <v>21175943</v>
      </c>
      <c r="X11" s="295">
        <f t="shared" si="1"/>
        <v>37653396</v>
      </c>
      <c r="Y11" s="295">
        <f t="shared" si="1"/>
        <v>-16477453</v>
      </c>
      <c r="Z11" s="296">
        <f>+IF(X11&lt;&gt;0,+(Y11/X11)*100,0)</f>
        <v>-43.760868209603196</v>
      </c>
      <c r="AA11" s="297">
        <f>SUM(AA6:AA10)</f>
        <v>37653396</v>
      </c>
    </row>
    <row r="12" spans="1:27" ht="13.5">
      <c r="A12" s="298" t="s">
        <v>210</v>
      </c>
      <c r="B12" s="136"/>
      <c r="C12" s="62">
        <v>4740120</v>
      </c>
      <c r="D12" s="156"/>
      <c r="E12" s="60">
        <v>6700000</v>
      </c>
      <c r="F12" s="60">
        <v>6700000</v>
      </c>
      <c r="G12" s="60">
        <v>200361</v>
      </c>
      <c r="H12" s="60">
        <v>365426</v>
      </c>
      <c r="I12" s="60">
        <v>199740</v>
      </c>
      <c r="J12" s="60">
        <v>765527</v>
      </c>
      <c r="K12" s="60">
        <v>517988</v>
      </c>
      <c r="L12" s="60">
        <v>-324606</v>
      </c>
      <c r="M12" s="60">
        <v>924860</v>
      </c>
      <c r="N12" s="60">
        <v>1118242</v>
      </c>
      <c r="O12" s="60">
        <v>197398</v>
      </c>
      <c r="P12" s="60">
        <v>3150</v>
      </c>
      <c r="Q12" s="60">
        <v>1828539</v>
      </c>
      <c r="R12" s="60">
        <v>2029087</v>
      </c>
      <c r="S12" s="60">
        <v>348418</v>
      </c>
      <c r="T12" s="60">
        <v>366321</v>
      </c>
      <c r="U12" s="60">
        <v>-43859</v>
      </c>
      <c r="V12" s="60">
        <v>670880</v>
      </c>
      <c r="W12" s="60">
        <v>4583736</v>
      </c>
      <c r="X12" s="60">
        <v>6700000</v>
      </c>
      <c r="Y12" s="60">
        <v>-2116264</v>
      </c>
      <c r="Z12" s="140">
        <v>-31.59</v>
      </c>
      <c r="AA12" s="155">
        <v>6700000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8101193</v>
      </c>
      <c r="D15" s="156"/>
      <c r="E15" s="60">
        <v>8658000</v>
      </c>
      <c r="F15" s="60">
        <v>8658000</v>
      </c>
      <c r="G15" s="60"/>
      <c r="H15" s="60">
        <v>116735</v>
      </c>
      <c r="I15" s="60">
        <v>11847</v>
      </c>
      <c r="J15" s="60">
        <v>128582</v>
      </c>
      <c r="K15" s="60">
        <v>1725547</v>
      </c>
      <c r="L15" s="60">
        <v>1830043</v>
      </c>
      <c r="M15" s="60"/>
      <c r="N15" s="60">
        <v>3555590</v>
      </c>
      <c r="O15" s="60"/>
      <c r="P15" s="60">
        <v>20483</v>
      </c>
      <c r="Q15" s="60">
        <v>283372</v>
      </c>
      <c r="R15" s="60">
        <v>303855</v>
      </c>
      <c r="S15" s="60">
        <v>195090</v>
      </c>
      <c r="T15" s="60">
        <v>78429</v>
      </c>
      <c r="U15" s="60">
        <v>419018</v>
      </c>
      <c r="V15" s="60">
        <v>692537</v>
      </c>
      <c r="W15" s="60">
        <v>4680564</v>
      </c>
      <c r="X15" s="60">
        <v>8658000</v>
      </c>
      <c r="Y15" s="60">
        <v>-3977436</v>
      </c>
      <c r="Z15" s="140">
        <v>-45.94</v>
      </c>
      <c r="AA15" s="155">
        <v>8658000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1382877</v>
      </c>
      <c r="D36" s="156">
        <f t="shared" si="4"/>
        <v>0</v>
      </c>
      <c r="E36" s="60">
        <f t="shared" si="4"/>
        <v>33953396</v>
      </c>
      <c r="F36" s="60">
        <f t="shared" si="4"/>
        <v>33953396</v>
      </c>
      <c r="G36" s="60">
        <f t="shared" si="4"/>
        <v>0</v>
      </c>
      <c r="H36" s="60">
        <f t="shared" si="4"/>
        <v>3589821</v>
      </c>
      <c r="I36" s="60">
        <f t="shared" si="4"/>
        <v>0</v>
      </c>
      <c r="J36" s="60">
        <f t="shared" si="4"/>
        <v>3589821</v>
      </c>
      <c r="K36" s="60">
        <f t="shared" si="4"/>
        <v>1666664</v>
      </c>
      <c r="L36" s="60">
        <f t="shared" si="4"/>
        <v>1666664</v>
      </c>
      <c r="M36" s="60">
        <f t="shared" si="4"/>
        <v>3714201</v>
      </c>
      <c r="N36" s="60">
        <f t="shared" si="4"/>
        <v>7047529</v>
      </c>
      <c r="O36" s="60">
        <f t="shared" si="4"/>
        <v>0</v>
      </c>
      <c r="P36" s="60">
        <f t="shared" si="4"/>
        <v>0</v>
      </c>
      <c r="Q36" s="60">
        <f t="shared" si="4"/>
        <v>3680688</v>
      </c>
      <c r="R36" s="60">
        <f t="shared" si="4"/>
        <v>3680688</v>
      </c>
      <c r="S36" s="60">
        <f t="shared" si="4"/>
        <v>4082841</v>
      </c>
      <c r="T36" s="60">
        <f t="shared" si="4"/>
        <v>168538</v>
      </c>
      <c r="U36" s="60">
        <f t="shared" si="4"/>
        <v>1316446</v>
      </c>
      <c r="V36" s="60">
        <f t="shared" si="4"/>
        <v>5567825</v>
      </c>
      <c r="W36" s="60">
        <f t="shared" si="4"/>
        <v>19885863</v>
      </c>
      <c r="X36" s="60">
        <f t="shared" si="4"/>
        <v>33953396</v>
      </c>
      <c r="Y36" s="60">
        <f t="shared" si="4"/>
        <v>-14067533</v>
      </c>
      <c r="Z36" s="140">
        <f aca="true" t="shared" si="5" ref="Z36:Z49">+IF(X36&lt;&gt;0,+(Y36/X36)*100,0)</f>
        <v>-41.43188799141034</v>
      </c>
      <c r="AA36" s="155">
        <f>AA6+AA21</f>
        <v>33953396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2200000</v>
      </c>
      <c r="F37" s="60">
        <f t="shared" si="4"/>
        <v>2200000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2200000</v>
      </c>
      <c r="Y37" s="60">
        <f t="shared" si="4"/>
        <v>-2200000</v>
      </c>
      <c r="Z37" s="140">
        <f t="shared" si="5"/>
        <v>-100</v>
      </c>
      <c r="AA37" s="155">
        <f>AA7+AA22</f>
        <v>2200000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1500000</v>
      </c>
      <c r="F40" s="60">
        <f t="shared" si="4"/>
        <v>1500000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984080</v>
      </c>
      <c r="R40" s="60">
        <f t="shared" si="4"/>
        <v>984080</v>
      </c>
      <c r="S40" s="60">
        <f t="shared" si="4"/>
        <v>306000</v>
      </c>
      <c r="T40" s="60">
        <f t="shared" si="4"/>
        <v>0</v>
      </c>
      <c r="U40" s="60">
        <f t="shared" si="4"/>
        <v>0</v>
      </c>
      <c r="V40" s="60">
        <f t="shared" si="4"/>
        <v>306000</v>
      </c>
      <c r="W40" s="60">
        <f t="shared" si="4"/>
        <v>1290080</v>
      </c>
      <c r="X40" s="60">
        <f t="shared" si="4"/>
        <v>1500000</v>
      </c>
      <c r="Y40" s="60">
        <f t="shared" si="4"/>
        <v>-209920</v>
      </c>
      <c r="Z40" s="140">
        <f t="shared" si="5"/>
        <v>-13.994666666666667</v>
      </c>
      <c r="AA40" s="155">
        <f>AA10+AA25</f>
        <v>1500000</v>
      </c>
    </row>
    <row r="41" spans="1:27" ht="13.5">
      <c r="A41" s="292" t="s">
        <v>209</v>
      </c>
      <c r="B41" s="142"/>
      <c r="C41" s="293">
        <f aca="true" t="shared" si="6" ref="C41:Y41">SUM(C36:C40)</f>
        <v>1382877</v>
      </c>
      <c r="D41" s="294">
        <f t="shared" si="6"/>
        <v>0</v>
      </c>
      <c r="E41" s="295">
        <f t="shared" si="6"/>
        <v>37653396</v>
      </c>
      <c r="F41" s="295">
        <f t="shared" si="6"/>
        <v>37653396</v>
      </c>
      <c r="G41" s="295">
        <f t="shared" si="6"/>
        <v>0</v>
      </c>
      <c r="H41" s="295">
        <f t="shared" si="6"/>
        <v>3589821</v>
      </c>
      <c r="I41" s="295">
        <f t="shared" si="6"/>
        <v>0</v>
      </c>
      <c r="J41" s="295">
        <f t="shared" si="6"/>
        <v>3589821</v>
      </c>
      <c r="K41" s="295">
        <f t="shared" si="6"/>
        <v>1666664</v>
      </c>
      <c r="L41" s="295">
        <f t="shared" si="6"/>
        <v>1666664</v>
      </c>
      <c r="M41" s="295">
        <f t="shared" si="6"/>
        <v>3714201</v>
      </c>
      <c r="N41" s="295">
        <f t="shared" si="6"/>
        <v>7047529</v>
      </c>
      <c r="O41" s="295">
        <f t="shared" si="6"/>
        <v>0</v>
      </c>
      <c r="P41" s="295">
        <f t="shared" si="6"/>
        <v>0</v>
      </c>
      <c r="Q41" s="295">
        <f t="shared" si="6"/>
        <v>4664768</v>
      </c>
      <c r="R41" s="295">
        <f t="shared" si="6"/>
        <v>4664768</v>
      </c>
      <c r="S41" s="295">
        <f t="shared" si="6"/>
        <v>4388841</v>
      </c>
      <c r="T41" s="295">
        <f t="shared" si="6"/>
        <v>168538</v>
      </c>
      <c r="U41" s="295">
        <f t="shared" si="6"/>
        <v>1316446</v>
      </c>
      <c r="V41" s="295">
        <f t="shared" si="6"/>
        <v>5873825</v>
      </c>
      <c r="W41" s="295">
        <f t="shared" si="6"/>
        <v>21175943</v>
      </c>
      <c r="X41" s="295">
        <f t="shared" si="6"/>
        <v>37653396</v>
      </c>
      <c r="Y41" s="295">
        <f t="shared" si="6"/>
        <v>-16477453</v>
      </c>
      <c r="Z41" s="296">
        <f t="shared" si="5"/>
        <v>-43.760868209603196</v>
      </c>
      <c r="AA41" s="297">
        <f>SUM(AA36:AA40)</f>
        <v>37653396</v>
      </c>
    </row>
    <row r="42" spans="1:27" ht="13.5">
      <c r="A42" s="298" t="s">
        <v>210</v>
      </c>
      <c r="B42" s="136"/>
      <c r="C42" s="95">
        <f aca="true" t="shared" si="7" ref="C42:Y48">C12+C27</f>
        <v>4740120</v>
      </c>
      <c r="D42" s="129">
        <f t="shared" si="7"/>
        <v>0</v>
      </c>
      <c r="E42" s="54">
        <f t="shared" si="7"/>
        <v>6700000</v>
      </c>
      <c r="F42" s="54">
        <f t="shared" si="7"/>
        <v>6700000</v>
      </c>
      <c r="G42" s="54">
        <f t="shared" si="7"/>
        <v>200361</v>
      </c>
      <c r="H42" s="54">
        <f t="shared" si="7"/>
        <v>365426</v>
      </c>
      <c r="I42" s="54">
        <f t="shared" si="7"/>
        <v>199740</v>
      </c>
      <c r="J42" s="54">
        <f t="shared" si="7"/>
        <v>765527</v>
      </c>
      <c r="K42" s="54">
        <f t="shared" si="7"/>
        <v>517988</v>
      </c>
      <c r="L42" s="54">
        <f t="shared" si="7"/>
        <v>-324606</v>
      </c>
      <c r="M42" s="54">
        <f t="shared" si="7"/>
        <v>924860</v>
      </c>
      <c r="N42" s="54">
        <f t="shared" si="7"/>
        <v>1118242</v>
      </c>
      <c r="O42" s="54">
        <f t="shared" si="7"/>
        <v>197398</v>
      </c>
      <c r="P42" s="54">
        <f t="shared" si="7"/>
        <v>3150</v>
      </c>
      <c r="Q42" s="54">
        <f t="shared" si="7"/>
        <v>1828539</v>
      </c>
      <c r="R42" s="54">
        <f t="shared" si="7"/>
        <v>2029087</v>
      </c>
      <c r="S42" s="54">
        <f t="shared" si="7"/>
        <v>348418</v>
      </c>
      <c r="T42" s="54">
        <f t="shared" si="7"/>
        <v>366321</v>
      </c>
      <c r="U42" s="54">
        <f t="shared" si="7"/>
        <v>-43859</v>
      </c>
      <c r="V42" s="54">
        <f t="shared" si="7"/>
        <v>670880</v>
      </c>
      <c r="W42" s="54">
        <f t="shared" si="7"/>
        <v>4583736</v>
      </c>
      <c r="X42" s="54">
        <f t="shared" si="7"/>
        <v>6700000</v>
      </c>
      <c r="Y42" s="54">
        <f t="shared" si="7"/>
        <v>-2116264</v>
      </c>
      <c r="Z42" s="184">
        <f t="shared" si="5"/>
        <v>-31.586029850746268</v>
      </c>
      <c r="AA42" s="130">
        <f aca="true" t="shared" si="8" ref="AA42:AA48">AA12+AA27</f>
        <v>6700000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8101193</v>
      </c>
      <c r="D45" s="129">
        <f t="shared" si="7"/>
        <v>0</v>
      </c>
      <c r="E45" s="54">
        <f t="shared" si="7"/>
        <v>8658000</v>
      </c>
      <c r="F45" s="54">
        <f t="shared" si="7"/>
        <v>8658000</v>
      </c>
      <c r="G45" s="54">
        <f t="shared" si="7"/>
        <v>0</v>
      </c>
      <c r="H45" s="54">
        <f t="shared" si="7"/>
        <v>116735</v>
      </c>
      <c r="I45" s="54">
        <f t="shared" si="7"/>
        <v>11847</v>
      </c>
      <c r="J45" s="54">
        <f t="shared" si="7"/>
        <v>128582</v>
      </c>
      <c r="K45" s="54">
        <f t="shared" si="7"/>
        <v>1725547</v>
      </c>
      <c r="L45" s="54">
        <f t="shared" si="7"/>
        <v>1830043</v>
      </c>
      <c r="M45" s="54">
        <f t="shared" si="7"/>
        <v>0</v>
      </c>
      <c r="N45" s="54">
        <f t="shared" si="7"/>
        <v>3555590</v>
      </c>
      <c r="O45" s="54">
        <f t="shared" si="7"/>
        <v>0</v>
      </c>
      <c r="P45" s="54">
        <f t="shared" si="7"/>
        <v>20483</v>
      </c>
      <c r="Q45" s="54">
        <f t="shared" si="7"/>
        <v>283372</v>
      </c>
      <c r="R45" s="54">
        <f t="shared" si="7"/>
        <v>303855</v>
      </c>
      <c r="S45" s="54">
        <f t="shared" si="7"/>
        <v>195090</v>
      </c>
      <c r="T45" s="54">
        <f t="shared" si="7"/>
        <v>78429</v>
      </c>
      <c r="U45" s="54">
        <f t="shared" si="7"/>
        <v>419018</v>
      </c>
      <c r="V45" s="54">
        <f t="shared" si="7"/>
        <v>692537</v>
      </c>
      <c r="W45" s="54">
        <f t="shared" si="7"/>
        <v>4680564</v>
      </c>
      <c r="X45" s="54">
        <f t="shared" si="7"/>
        <v>8658000</v>
      </c>
      <c r="Y45" s="54">
        <f t="shared" si="7"/>
        <v>-3977436</v>
      </c>
      <c r="Z45" s="184">
        <f t="shared" si="5"/>
        <v>-45.93943173943174</v>
      </c>
      <c r="AA45" s="130">
        <f t="shared" si="8"/>
        <v>8658000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14224190</v>
      </c>
      <c r="D49" s="218">
        <f t="shared" si="9"/>
        <v>0</v>
      </c>
      <c r="E49" s="220">
        <f t="shared" si="9"/>
        <v>53011396</v>
      </c>
      <c r="F49" s="220">
        <f t="shared" si="9"/>
        <v>53011396</v>
      </c>
      <c r="G49" s="220">
        <f t="shared" si="9"/>
        <v>200361</v>
      </c>
      <c r="H49" s="220">
        <f t="shared" si="9"/>
        <v>4071982</v>
      </c>
      <c r="I49" s="220">
        <f t="shared" si="9"/>
        <v>211587</v>
      </c>
      <c r="J49" s="220">
        <f t="shared" si="9"/>
        <v>4483930</v>
      </c>
      <c r="K49" s="220">
        <f t="shared" si="9"/>
        <v>3910199</v>
      </c>
      <c r="L49" s="220">
        <f t="shared" si="9"/>
        <v>3172101</v>
      </c>
      <c r="M49" s="220">
        <f t="shared" si="9"/>
        <v>4639061</v>
      </c>
      <c r="N49" s="220">
        <f t="shared" si="9"/>
        <v>11721361</v>
      </c>
      <c r="O49" s="220">
        <f t="shared" si="9"/>
        <v>197398</v>
      </c>
      <c r="P49" s="220">
        <f t="shared" si="9"/>
        <v>23633</v>
      </c>
      <c r="Q49" s="220">
        <f t="shared" si="9"/>
        <v>6776679</v>
      </c>
      <c r="R49" s="220">
        <f t="shared" si="9"/>
        <v>6997710</v>
      </c>
      <c r="S49" s="220">
        <f t="shared" si="9"/>
        <v>4932349</v>
      </c>
      <c r="T49" s="220">
        <f t="shared" si="9"/>
        <v>613288</v>
      </c>
      <c r="U49" s="220">
        <f t="shared" si="9"/>
        <v>1691605</v>
      </c>
      <c r="V49" s="220">
        <f t="shared" si="9"/>
        <v>7237242</v>
      </c>
      <c r="W49" s="220">
        <f t="shared" si="9"/>
        <v>30440243</v>
      </c>
      <c r="X49" s="220">
        <f t="shared" si="9"/>
        <v>53011396</v>
      </c>
      <c r="Y49" s="220">
        <f t="shared" si="9"/>
        <v>-22571153</v>
      </c>
      <c r="Z49" s="221">
        <f t="shared" si="5"/>
        <v>-42.577926074612336</v>
      </c>
      <c r="AA49" s="222">
        <f>SUM(AA41:AA48)</f>
        <v>53011396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>
        <v>1462664</v>
      </c>
      <c r="E68" s="60">
        <v>6328000</v>
      </c>
      <c r="F68" s="60">
        <v>6810318</v>
      </c>
      <c r="G68" s="60">
        <v>391364</v>
      </c>
      <c r="H68" s="60">
        <v>197252</v>
      </c>
      <c r="I68" s="60">
        <v>208400</v>
      </c>
      <c r="J68" s="60">
        <v>797016</v>
      </c>
      <c r="K68" s="60">
        <v>152883</v>
      </c>
      <c r="L68" s="60">
        <v>275042</v>
      </c>
      <c r="M68" s="60">
        <v>65748</v>
      </c>
      <c r="N68" s="60">
        <v>493673</v>
      </c>
      <c r="O68" s="60">
        <v>78651</v>
      </c>
      <c r="P68" s="60">
        <v>85079</v>
      </c>
      <c r="Q68" s="60">
        <v>402305</v>
      </c>
      <c r="R68" s="60">
        <v>566035</v>
      </c>
      <c r="S68" s="60">
        <v>409641</v>
      </c>
      <c r="T68" s="60">
        <v>378348</v>
      </c>
      <c r="U68" s="60">
        <v>407163</v>
      </c>
      <c r="V68" s="60">
        <v>1195152</v>
      </c>
      <c r="W68" s="60">
        <v>3051876</v>
      </c>
      <c r="X68" s="60">
        <v>6810318</v>
      </c>
      <c r="Y68" s="60">
        <v>-3758442</v>
      </c>
      <c r="Z68" s="140">
        <v>-55.19</v>
      </c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1462664</v>
      </c>
      <c r="E69" s="220">
        <f t="shared" si="12"/>
        <v>6328000</v>
      </c>
      <c r="F69" s="220">
        <f t="shared" si="12"/>
        <v>6810318</v>
      </c>
      <c r="G69" s="220">
        <f t="shared" si="12"/>
        <v>391364</v>
      </c>
      <c r="H69" s="220">
        <f t="shared" si="12"/>
        <v>197252</v>
      </c>
      <c r="I69" s="220">
        <f t="shared" si="12"/>
        <v>208400</v>
      </c>
      <c r="J69" s="220">
        <f t="shared" si="12"/>
        <v>797016</v>
      </c>
      <c r="K69" s="220">
        <f t="shared" si="12"/>
        <v>152883</v>
      </c>
      <c r="L69" s="220">
        <f t="shared" si="12"/>
        <v>275042</v>
      </c>
      <c r="M69" s="220">
        <f t="shared" si="12"/>
        <v>65748</v>
      </c>
      <c r="N69" s="220">
        <f t="shared" si="12"/>
        <v>493673</v>
      </c>
      <c r="O69" s="220">
        <f t="shared" si="12"/>
        <v>78651</v>
      </c>
      <c r="P69" s="220">
        <f t="shared" si="12"/>
        <v>85079</v>
      </c>
      <c r="Q69" s="220">
        <f t="shared" si="12"/>
        <v>402305</v>
      </c>
      <c r="R69" s="220">
        <f t="shared" si="12"/>
        <v>566035</v>
      </c>
      <c r="S69" s="220">
        <f t="shared" si="12"/>
        <v>409641</v>
      </c>
      <c r="T69" s="220">
        <f t="shared" si="12"/>
        <v>378348</v>
      </c>
      <c r="U69" s="220">
        <f t="shared" si="12"/>
        <v>407163</v>
      </c>
      <c r="V69" s="220">
        <f t="shared" si="12"/>
        <v>1195152</v>
      </c>
      <c r="W69" s="220">
        <f t="shared" si="12"/>
        <v>3051876</v>
      </c>
      <c r="X69" s="220">
        <f t="shared" si="12"/>
        <v>6810318</v>
      </c>
      <c r="Y69" s="220">
        <f t="shared" si="12"/>
        <v>-3758442</v>
      </c>
      <c r="Z69" s="221">
        <f>+IF(X69&lt;&gt;0,+(Y69/X69)*100,0)</f>
        <v>-55.18746701695868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1382877</v>
      </c>
      <c r="D5" s="357">
        <f t="shared" si="0"/>
        <v>0</v>
      </c>
      <c r="E5" s="356">
        <f t="shared" si="0"/>
        <v>37653396</v>
      </c>
      <c r="F5" s="358">
        <f t="shared" si="0"/>
        <v>37653396</v>
      </c>
      <c r="G5" s="358">
        <f t="shared" si="0"/>
        <v>0</v>
      </c>
      <c r="H5" s="356">
        <f t="shared" si="0"/>
        <v>3589821</v>
      </c>
      <c r="I5" s="356">
        <f t="shared" si="0"/>
        <v>0</v>
      </c>
      <c r="J5" s="358">
        <f t="shared" si="0"/>
        <v>0</v>
      </c>
      <c r="K5" s="358">
        <f t="shared" si="0"/>
        <v>1666664</v>
      </c>
      <c r="L5" s="356">
        <f t="shared" si="0"/>
        <v>1666664</v>
      </c>
      <c r="M5" s="356">
        <f t="shared" si="0"/>
        <v>3714201</v>
      </c>
      <c r="N5" s="358">
        <f t="shared" si="0"/>
        <v>7047529</v>
      </c>
      <c r="O5" s="358">
        <f t="shared" si="0"/>
        <v>0</v>
      </c>
      <c r="P5" s="356">
        <f t="shared" si="0"/>
        <v>0</v>
      </c>
      <c r="Q5" s="356">
        <f t="shared" si="0"/>
        <v>4664768</v>
      </c>
      <c r="R5" s="358">
        <f t="shared" si="0"/>
        <v>0</v>
      </c>
      <c r="S5" s="358">
        <f t="shared" si="0"/>
        <v>4388841</v>
      </c>
      <c r="T5" s="356">
        <f t="shared" si="0"/>
        <v>168538</v>
      </c>
      <c r="U5" s="356">
        <f t="shared" si="0"/>
        <v>1316446</v>
      </c>
      <c r="V5" s="358">
        <f t="shared" si="0"/>
        <v>5567825</v>
      </c>
      <c r="W5" s="358">
        <f t="shared" si="0"/>
        <v>0</v>
      </c>
      <c r="X5" s="356">
        <f t="shared" si="0"/>
        <v>37653396</v>
      </c>
      <c r="Y5" s="358">
        <f t="shared" si="0"/>
        <v>-37653396</v>
      </c>
      <c r="Z5" s="359">
        <f>+IF(X5&lt;&gt;0,+(Y5/X5)*100,0)</f>
        <v>-100</v>
      </c>
      <c r="AA5" s="360">
        <f>+AA6+AA8+AA11+AA13+AA15</f>
        <v>37653396</v>
      </c>
    </row>
    <row r="6" spans="1:27" ht="13.5">
      <c r="A6" s="361" t="s">
        <v>204</v>
      </c>
      <c r="B6" s="142"/>
      <c r="C6" s="60">
        <f>+C7</f>
        <v>1382877</v>
      </c>
      <c r="D6" s="340">
        <f aca="true" t="shared" si="1" ref="D6:AA6">+D7</f>
        <v>0</v>
      </c>
      <c r="E6" s="60">
        <f t="shared" si="1"/>
        <v>33953396</v>
      </c>
      <c r="F6" s="59">
        <f t="shared" si="1"/>
        <v>33953396</v>
      </c>
      <c r="G6" s="59">
        <f t="shared" si="1"/>
        <v>0</v>
      </c>
      <c r="H6" s="60">
        <f t="shared" si="1"/>
        <v>3589821</v>
      </c>
      <c r="I6" s="60">
        <f t="shared" si="1"/>
        <v>0</v>
      </c>
      <c r="J6" s="59">
        <f t="shared" si="1"/>
        <v>0</v>
      </c>
      <c r="K6" s="59">
        <f t="shared" si="1"/>
        <v>1666664</v>
      </c>
      <c r="L6" s="60">
        <f t="shared" si="1"/>
        <v>1666664</v>
      </c>
      <c r="M6" s="60">
        <f t="shared" si="1"/>
        <v>3714201</v>
      </c>
      <c r="N6" s="59">
        <f t="shared" si="1"/>
        <v>7047529</v>
      </c>
      <c r="O6" s="59">
        <f t="shared" si="1"/>
        <v>0</v>
      </c>
      <c r="P6" s="60">
        <f t="shared" si="1"/>
        <v>0</v>
      </c>
      <c r="Q6" s="60">
        <f t="shared" si="1"/>
        <v>3680688</v>
      </c>
      <c r="R6" s="59">
        <f t="shared" si="1"/>
        <v>0</v>
      </c>
      <c r="S6" s="59">
        <f t="shared" si="1"/>
        <v>4082841</v>
      </c>
      <c r="T6" s="60">
        <f t="shared" si="1"/>
        <v>168538</v>
      </c>
      <c r="U6" s="60">
        <f t="shared" si="1"/>
        <v>1316446</v>
      </c>
      <c r="V6" s="59">
        <f t="shared" si="1"/>
        <v>5567825</v>
      </c>
      <c r="W6" s="59">
        <f t="shared" si="1"/>
        <v>0</v>
      </c>
      <c r="X6" s="60">
        <f t="shared" si="1"/>
        <v>33953396</v>
      </c>
      <c r="Y6" s="59">
        <f t="shared" si="1"/>
        <v>-33953396</v>
      </c>
      <c r="Z6" s="61">
        <f>+IF(X6&lt;&gt;0,+(Y6/X6)*100,0)</f>
        <v>-100</v>
      </c>
      <c r="AA6" s="62">
        <f t="shared" si="1"/>
        <v>33953396</v>
      </c>
    </row>
    <row r="7" spans="1:27" ht="13.5">
      <c r="A7" s="291" t="s">
        <v>228</v>
      </c>
      <c r="B7" s="142"/>
      <c r="C7" s="60">
        <v>1382877</v>
      </c>
      <c r="D7" s="340"/>
      <c r="E7" s="60">
        <v>33953396</v>
      </c>
      <c r="F7" s="59">
        <v>33953396</v>
      </c>
      <c r="G7" s="59"/>
      <c r="H7" s="60">
        <v>3589821</v>
      </c>
      <c r="I7" s="60"/>
      <c r="J7" s="59"/>
      <c r="K7" s="59">
        <v>1666664</v>
      </c>
      <c r="L7" s="60">
        <v>1666664</v>
      </c>
      <c r="M7" s="60">
        <v>3714201</v>
      </c>
      <c r="N7" s="59">
        <v>7047529</v>
      </c>
      <c r="O7" s="59"/>
      <c r="P7" s="60"/>
      <c r="Q7" s="60">
        <v>3680688</v>
      </c>
      <c r="R7" s="59"/>
      <c r="S7" s="59">
        <v>4082841</v>
      </c>
      <c r="T7" s="60">
        <v>168538</v>
      </c>
      <c r="U7" s="60">
        <v>1316446</v>
      </c>
      <c r="V7" s="59">
        <v>5567825</v>
      </c>
      <c r="W7" s="59"/>
      <c r="X7" s="60">
        <v>33953396</v>
      </c>
      <c r="Y7" s="59">
        <v>-33953396</v>
      </c>
      <c r="Z7" s="61">
        <v>-100</v>
      </c>
      <c r="AA7" s="62">
        <v>33953396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2200000</v>
      </c>
      <c r="F8" s="59">
        <f t="shared" si="2"/>
        <v>2200000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2200000</v>
      </c>
      <c r="Y8" s="59">
        <f t="shared" si="2"/>
        <v>-2200000</v>
      </c>
      <c r="Z8" s="61">
        <f>+IF(X8&lt;&gt;0,+(Y8/X8)*100,0)</f>
        <v>-100</v>
      </c>
      <c r="AA8" s="62">
        <f>SUM(AA9:AA10)</f>
        <v>2200000</v>
      </c>
    </row>
    <row r="9" spans="1:27" ht="13.5">
      <c r="A9" s="291" t="s">
        <v>229</v>
      </c>
      <c r="B9" s="142"/>
      <c r="C9" s="60"/>
      <c r="D9" s="340"/>
      <c r="E9" s="60">
        <v>1900000</v>
      </c>
      <c r="F9" s="59">
        <v>1900000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1900000</v>
      </c>
      <c r="Y9" s="59">
        <v>-1900000</v>
      </c>
      <c r="Z9" s="61">
        <v>-100</v>
      </c>
      <c r="AA9" s="62">
        <v>1900000</v>
      </c>
    </row>
    <row r="10" spans="1:27" ht="13.5">
      <c r="A10" s="291" t="s">
        <v>230</v>
      </c>
      <c r="B10" s="142"/>
      <c r="C10" s="60"/>
      <c r="D10" s="340"/>
      <c r="E10" s="60">
        <v>300000</v>
      </c>
      <c r="F10" s="59">
        <v>300000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300000</v>
      </c>
      <c r="Y10" s="59">
        <v>-300000</v>
      </c>
      <c r="Z10" s="61">
        <v>-100</v>
      </c>
      <c r="AA10" s="62">
        <v>300000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1500000</v>
      </c>
      <c r="F15" s="59">
        <f t="shared" si="5"/>
        <v>1500000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984080</v>
      </c>
      <c r="R15" s="59">
        <f t="shared" si="5"/>
        <v>0</v>
      </c>
      <c r="S15" s="59">
        <f t="shared" si="5"/>
        <v>306000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1500000</v>
      </c>
      <c r="Y15" s="59">
        <f t="shared" si="5"/>
        <v>-1500000</v>
      </c>
      <c r="Z15" s="61">
        <f>+IF(X15&lt;&gt;0,+(Y15/X15)*100,0)</f>
        <v>-100</v>
      </c>
      <c r="AA15" s="62">
        <f>SUM(AA16:AA20)</f>
        <v>1500000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1500000</v>
      </c>
      <c r="F20" s="59">
        <v>1500000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>
        <v>984080</v>
      </c>
      <c r="R20" s="59"/>
      <c r="S20" s="59">
        <v>306000</v>
      </c>
      <c r="T20" s="60"/>
      <c r="U20" s="60"/>
      <c r="V20" s="59"/>
      <c r="W20" s="59"/>
      <c r="X20" s="60">
        <v>1500000</v>
      </c>
      <c r="Y20" s="59">
        <v>-1500000</v>
      </c>
      <c r="Z20" s="61">
        <v>-100</v>
      </c>
      <c r="AA20" s="62">
        <v>1500000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4740120</v>
      </c>
      <c r="D22" s="344">
        <f t="shared" si="6"/>
        <v>0</v>
      </c>
      <c r="E22" s="343">
        <f t="shared" si="6"/>
        <v>6700000</v>
      </c>
      <c r="F22" s="345">
        <f t="shared" si="6"/>
        <v>6700000</v>
      </c>
      <c r="G22" s="345">
        <f t="shared" si="6"/>
        <v>200361</v>
      </c>
      <c r="H22" s="343">
        <f t="shared" si="6"/>
        <v>365426</v>
      </c>
      <c r="I22" s="343">
        <f t="shared" si="6"/>
        <v>199740</v>
      </c>
      <c r="J22" s="345">
        <f t="shared" si="6"/>
        <v>0</v>
      </c>
      <c r="K22" s="345">
        <f t="shared" si="6"/>
        <v>517988</v>
      </c>
      <c r="L22" s="343">
        <f t="shared" si="6"/>
        <v>-324606</v>
      </c>
      <c r="M22" s="343">
        <f t="shared" si="6"/>
        <v>924860</v>
      </c>
      <c r="N22" s="345">
        <f t="shared" si="6"/>
        <v>0</v>
      </c>
      <c r="O22" s="345">
        <f t="shared" si="6"/>
        <v>197398</v>
      </c>
      <c r="P22" s="343">
        <f t="shared" si="6"/>
        <v>3150</v>
      </c>
      <c r="Q22" s="343">
        <f t="shared" si="6"/>
        <v>1828539</v>
      </c>
      <c r="R22" s="345">
        <f t="shared" si="6"/>
        <v>2029087</v>
      </c>
      <c r="S22" s="345">
        <f t="shared" si="6"/>
        <v>348418</v>
      </c>
      <c r="T22" s="343">
        <f t="shared" si="6"/>
        <v>366321</v>
      </c>
      <c r="U22" s="343">
        <f t="shared" si="6"/>
        <v>-43859</v>
      </c>
      <c r="V22" s="345">
        <f t="shared" si="6"/>
        <v>0</v>
      </c>
      <c r="W22" s="345">
        <f t="shared" si="6"/>
        <v>0</v>
      </c>
      <c r="X22" s="343">
        <f t="shared" si="6"/>
        <v>6700000</v>
      </c>
      <c r="Y22" s="345">
        <f t="shared" si="6"/>
        <v>-6700000</v>
      </c>
      <c r="Z22" s="336">
        <f>+IF(X22&lt;&gt;0,+(Y22/X22)*100,0)</f>
        <v>-100</v>
      </c>
      <c r="AA22" s="350">
        <f>SUM(AA23:AA32)</f>
        <v>6700000</v>
      </c>
    </row>
    <row r="23" spans="1:27" ht="13.5">
      <c r="A23" s="361" t="s">
        <v>236</v>
      </c>
      <c r="B23" s="142"/>
      <c r="C23" s="60"/>
      <c r="D23" s="340"/>
      <c r="E23" s="60">
        <v>600000</v>
      </c>
      <c r="F23" s="59">
        <v>600000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600000</v>
      </c>
      <c r="Y23" s="59">
        <v>-600000</v>
      </c>
      <c r="Z23" s="61">
        <v>-100</v>
      </c>
      <c r="AA23" s="62">
        <v>600000</v>
      </c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>
        <v>4740120</v>
      </c>
      <c r="D25" s="340"/>
      <c r="E25" s="60">
        <v>4900000</v>
      </c>
      <c r="F25" s="59">
        <v>4900000</v>
      </c>
      <c r="G25" s="59">
        <v>200361</v>
      </c>
      <c r="H25" s="60"/>
      <c r="I25" s="60">
        <v>112503</v>
      </c>
      <c r="J25" s="59"/>
      <c r="K25" s="59"/>
      <c r="L25" s="60"/>
      <c r="M25" s="60"/>
      <c r="N25" s="59"/>
      <c r="O25" s="59"/>
      <c r="P25" s="60"/>
      <c r="Q25" s="60"/>
      <c r="R25" s="59"/>
      <c r="S25" s="59">
        <v>173008</v>
      </c>
      <c r="T25" s="60"/>
      <c r="U25" s="60">
        <v>-43859</v>
      </c>
      <c r="V25" s="59"/>
      <c r="W25" s="59"/>
      <c r="X25" s="60">
        <v>4900000</v>
      </c>
      <c r="Y25" s="59">
        <v>-4900000</v>
      </c>
      <c r="Z25" s="61">
        <v>-100</v>
      </c>
      <c r="AA25" s="62">
        <v>4900000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>
        <v>500000</v>
      </c>
      <c r="F28" s="342">
        <v>500000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500000</v>
      </c>
      <c r="Y28" s="342">
        <v>-500000</v>
      </c>
      <c r="Z28" s="335">
        <v>-100</v>
      </c>
      <c r="AA28" s="273">
        <v>500000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>
        <v>400000</v>
      </c>
      <c r="F31" s="59">
        <v>400000</v>
      </c>
      <c r="G31" s="59"/>
      <c r="H31" s="60"/>
      <c r="I31" s="60"/>
      <c r="J31" s="59"/>
      <c r="K31" s="59">
        <v>517988</v>
      </c>
      <c r="L31" s="60"/>
      <c r="M31" s="60">
        <v>113326</v>
      </c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>
        <v>400000</v>
      </c>
      <c r="Y31" s="59">
        <v>-400000</v>
      </c>
      <c r="Z31" s="61">
        <v>-100</v>
      </c>
      <c r="AA31" s="62">
        <v>400000</v>
      </c>
    </row>
    <row r="32" spans="1:27" ht="13.5">
      <c r="A32" s="361" t="s">
        <v>93</v>
      </c>
      <c r="B32" s="136"/>
      <c r="C32" s="60"/>
      <c r="D32" s="340"/>
      <c r="E32" s="60">
        <v>300000</v>
      </c>
      <c r="F32" s="59">
        <v>300000</v>
      </c>
      <c r="G32" s="59"/>
      <c r="H32" s="60">
        <v>365426</v>
      </c>
      <c r="I32" s="60">
        <v>87237</v>
      </c>
      <c r="J32" s="59"/>
      <c r="K32" s="59"/>
      <c r="L32" s="60">
        <v>-324606</v>
      </c>
      <c r="M32" s="60">
        <v>811534</v>
      </c>
      <c r="N32" s="59"/>
      <c r="O32" s="59">
        <v>197398</v>
      </c>
      <c r="P32" s="60">
        <v>3150</v>
      </c>
      <c r="Q32" s="60">
        <v>1828539</v>
      </c>
      <c r="R32" s="59">
        <v>2029087</v>
      </c>
      <c r="S32" s="59">
        <v>175410</v>
      </c>
      <c r="T32" s="60">
        <v>366321</v>
      </c>
      <c r="U32" s="60"/>
      <c r="V32" s="59"/>
      <c r="W32" s="59"/>
      <c r="X32" s="60">
        <v>300000</v>
      </c>
      <c r="Y32" s="59">
        <v>-300000</v>
      </c>
      <c r="Z32" s="61">
        <v>-100</v>
      </c>
      <c r="AA32" s="62">
        <v>300000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8101193</v>
      </c>
      <c r="D40" s="344">
        <f t="shared" si="9"/>
        <v>0</v>
      </c>
      <c r="E40" s="343">
        <f t="shared" si="9"/>
        <v>8658000</v>
      </c>
      <c r="F40" s="345">
        <f t="shared" si="9"/>
        <v>8658000</v>
      </c>
      <c r="G40" s="345">
        <f t="shared" si="9"/>
        <v>0</v>
      </c>
      <c r="H40" s="343">
        <f t="shared" si="9"/>
        <v>116735</v>
      </c>
      <c r="I40" s="343">
        <f t="shared" si="9"/>
        <v>11847</v>
      </c>
      <c r="J40" s="345">
        <f t="shared" si="9"/>
        <v>0</v>
      </c>
      <c r="K40" s="345">
        <f t="shared" si="9"/>
        <v>1725547</v>
      </c>
      <c r="L40" s="343">
        <f t="shared" si="9"/>
        <v>1830043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20483</v>
      </c>
      <c r="Q40" s="343">
        <f t="shared" si="9"/>
        <v>283372</v>
      </c>
      <c r="R40" s="345">
        <f t="shared" si="9"/>
        <v>0</v>
      </c>
      <c r="S40" s="345">
        <f t="shared" si="9"/>
        <v>195090</v>
      </c>
      <c r="T40" s="343">
        <f t="shared" si="9"/>
        <v>78429</v>
      </c>
      <c r="U40" s="343">
        <f t="shared" si="9"/>
        <v>419018</v>
      </c>
      <c r="V40" s="345">
        <f t="shared" si="9"/>
        <v>660531</v>
      </c>
      <c r="W40" s="345">
        <f t="shared" si="9"/>
        <v>0</v>
      </c>
      <c r="X40" s="343">
        <f t="shared" si="9"/>
        <v>8658000</v>
      </c>
      <c r="Y40" s="345">
        <f t="shared" si="9"/>
        <v>-8658000</v>
      </c>
      <c r="Z40" s="336">
        <f>+IF(X40&lt;&gt;0,+(Y40/X40)*100,0)</f>
        <v>-100</v>
      </c>
      <c r="AA40" s="350">
        <f>SUM(AA41:AA49)</f>
        <v>8658000</v>
      </c>
    </row>
    <row r="41" spans="1:27" ht="13.5">
      <c r="A41" s="361" t="s">
        <v>247</v>
      </c>
      <c r="B41" s="142"/>
      <c r="C41" s="362">
        <v>554404</v>
      </c>
      <c r="D41" s="363"/>
      <c r="E41" s="362">
        <v>500000</v>
      </c>
      <c r="F41" s="364">
        <v>500000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500000</v>
      </c>
      <c r="Y41" s="364">
        <v>-500000</v>
      </c>
      <c r="Z41" s="365">
        <v>-100</v>
      </c>
      <c r="AA41" s="366">
        <v>500000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100000</v>
      </c>
      <c r="F42" s="53">
        <f t="shared" si="10"/>
        <v>100000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100000</v>
      </c>
      <c r="Y42" s="53">
        <f t="shared" si="10"/>
        <v>-100000</v>
      </c>
      <c r="Z42" s="94">
        <f>+IF(X42&lt;&gt;0,+(Y42/X42)*100,0)</f>
        <v>-100</v>
      </c>
      <c r="AA42" s="95">
        <f>+AA62</f>
        <v>100000</v>
      </c>
    </row>
    <row r="43" spans="1:27" ht="13.5">
      <c r="A43" s="361" t="s">
        <v>249</v>
      </c>
      <c r="B43" s="136"/>
      <c r="C43" s="275"/>
      <c r="D43" s="369"/>
      <c r="E43" s="305">
        <v>330000</v>
      </c>
      <c r="F43" s="370">
        <v>330000</v>
      </c>
      <c r="G43" s="370"/>
      <c r="H43" s="305"/>
      <c r="I43" s="305"/>
      <c r="J43" s="370"/>
      <c r="K43" s="370">
        <v>1721422</v>
      </c>
      <c r="L43" s="305">
        <v>1721422</v>
      </c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330000</v>
      </c>
      <c r="Y43" s="370">
        <v>-330000</v>
      </c>
      <c r="Z43" s="371">
        <v>-100</v>
      </c>
      <c r="AA43" s="303">
        <v>330000</v>
      </c>
    </row>
    <row r="44" spans="1:27" ht="13.5">
      <c r="A44" s="361" t="s">
        <v>250</v>
      </c>
      <c r="B44" s="136"/>
      <c r="C44" s="60">
        <v>1249509</v>
      </c>
      <c r="D44" s="368"/>
      <c r="E44" s="54"/>
      <c r="F44" s="53"/>
      <c r="G44" s="53"/>
      <c r="H44" s="54"/>
      <c r="I44" s="54">
        <v>7599</v>
      </c>
      <c r="J44" s="53"/>
      <c r="K44" s="53">
        <v>4125</v>
      </c>
      <c r="L44" s="54">
        <v>19371</v>
      </c>
      <c r="M44" s="54"/>
      <c r="N44" s="53"/>
      <c r="O44" s="53"/>
      <c r="P44" s="54">
        <v>7328</v>
      </c>
      <c r="Q44" s="54">
        <v>58526</v>
      </c>
      <c r="R44" s="53"/>
      <c r="S44" s="53">
        <v>32006</v>
      </c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4675381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450000</v>
      </c>
      <c r="F48" s="53">
        <v>450000</v>
      </c>
      <c r="G48" s="53"/>
      <c r="H48" s="54">
        <v>33000</v>
      </c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450000</v>
      </c>
      <c r="Y48" s="53">
        <v>-450000</v>
      </c>
      <c r="Z48" s="94">
        <v>-100</v>
      </c>
      <c r="AA48" s="95">
        <v>450000</v>
      </c>
    </row>
    <row r="49" spans="1:27" ht="13.5">
      <c r="A49" s="361" t="s">
        <v>93</v>
      </c>
      <c r="B49" s="136"/>
      <c r="C49" s="54">
        <v>1621899</v>
      </c>
      <c r="D49" s="368"/>
      <c r="E49" s="54">
        <v>7278000</v>
      </c>
      <c r="F49" s="53">
        <v>7278000</v>
      </c>
      <c r="G49" s="53"/>
      <c r="H49" s="54">
        <v>83735</v>
      </c>
      <c r="I49" s="54">
        <v>4248</v>
      </c>
      <c r="J49" s="53"/>
      <c r="K49" s="53"/>
      <c r="L49" s="54">
        <v>89250</v>
      </c>
      <c r="M49" s="54"/>
      <c r="N49" s="53"/>
      <c r="O49" s="53"/>
      <c r="P49" s="54">
        <v>13155</v>
      </c>
      <c r="Q49" s="54">
        <v>224846</v>
      </c>
      <c r="R49" s="53"/>
      <c r="S49" s="53">
        <v>163084</v>
      </c>
      <c r="T49" s="54">
        <v>78429</v>
      </c>
      <c r="U49" s="54">
        <v>419018</v>
      </c>
      <c r="V49" s="53">
        <v>660531</v>
      </c>
      <c r="W49" s="53"/>
      <c r="X49" s="54">
        <v>7278000</v>
      </c>
      <c r="Y49" s="53">
        <v>-7278000</v>
      </c>
      <c r="Z49" s="94">
        <v>-100</v>
      </c>
      <c r="AA49" s="95">
        <v>7278000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14224190</v>
      </c>
      <c r="D60" s="346">
        <f t="shared" si="14"/>
        <v>0</v>
      </c>
      <c r="E60" s="219">
        <f t="shared" si="14"/>
        <v>53011396</v>
      </c>
      <c r="F60" s="264">
        <f t="shared" si="14"/>
        <v>53011396</v>
      </c>
      <c r="G60" s="264">
        <f t="shared" si="14"/>
        <v>200361</v>
      </c>
      <c r="H60" s="219">
        <f t="shared" si="14"/>
        <v>4071982</v>
      </c>
      <c r="I60" s="219">
        <f t="shared" si="14"/>
        <v>211587</v>
      </c>
      <c r="J60" s="264">
        <f t="shared" si="14"/>
        <v>0</v>
      </c>
      <c r="K60" s="264">
        <f t="shared" si="14"/>
        <v>3910199</v>
      </c>
      <c r="L60" s="219">
        <f t="shared" si="14"/>
        <v>3172101</v>
      </c>
      <c r="M60" s="219">
        <f t="shared" si="14"/>
        <v>4639061</v>
      </c>
      <c r="N60" s="264">
        <f t="shared" si="14"/>
        <v>7047529</v>
      </c>
      <c r="O60" s="264">
        <f t="shared" si="14"/>
        <v>197398</v>
      </c>
      <c r="P60" s="219">
        <f t="shared" si="14"/>
        <v>23633</v>
      </c>
      <c r="Q60" s="219">
        <f t="shared" si="14"/>
        <v>6776679</v>
      </c>
      <c r="R60" s="264">
        <f t="shared" si="14"/>
        <v>2029087</v>
      </c>
      <c r="S60" s="264">
        <f t="shared" si="14"/>
        <v>4932349</v>
      </c>
      <c r="T60" s="219">
        <f t="shared" si="14"/>
        <v>613288</v>
      </c>
      <c r="U60" s="219">
        <f t="shared" si="14"/>
        <v>1691605</v>
      </c>
      <c r="V60" s="264">
        <f t="shared" si="14"/>
        <v>6228356</v>
      </c>
      <c r="W60" s="264">
        <f t="shared" si="14"/>
        <v>0</v>
      </c>
      <c r="X60" s="219">
        <f t="shared" si="14"/>
        <v>53011396</v>
      </c>
      <c r="Y60" s="264">
        <f t="shared" si="14"/>
        <v>-53011396</v>
      </c>
      <c r="Z60" s="337">
        <f>+IF(X60&lt;&gt;0,+(Y60/X60)*100,0)</f>
        <v>-100</v>
      </c>
      <c r="AA60" s="232">
        <f>+AA57+AA54+AA51+AA40+AA37+AA34+AA22+AA5</f>
        <v>53011396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100000</v>
      </c>
      <c r="F62" s="349">
        <f t="shared" si="15"/>
        <v>100000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100000</v>
      </c>
      <c r="Y62" s="349">
        <f t="shared" si="15"/>
        <v>-100000</v>
      </c>
      <c r="Z62" s="338">
        <f>+IF(X62&lt;&gt;0,+(Y62/X62)*100,0)</f>
        <v>-100</v>
      </c>
      <c r="AA62" s="351">
        <f>SUM(AA63:AA66)</f>
        <v>100000</v>
      </c>
    </row>
    <row r="63" spans="1:27" ht="13.5">
      <c r="A63" s="361" t="s">
        <v>258</v>
      </c>
      <c r="B63" s="136"/>
      <c r="C63" s="60"/>
      <c r="D63" s="340"/>
      <c r="E63" s="60">
        <v>100000</v>
      </c>
      <c r="F63" s="59">
        <v>100000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100000</v>
      </c>
      <c r="Y63" s="59">
        <v>-100000</v>
      </c>
      <c r="Z63" s="61">
        <v>-100</v>
      </c>
      <c r="AA63" s="62">
        <v>100000</v>
      </c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2013-08-02T11:59:57Z</dcterms:created>
  <dcterms:modified xsi:type="dcterms:W3CDTF">2013-08-02T12:00:01Z</dcterms:modified>
  <cp:category/>
  <cp:version/>
  <cp:contentType/>
  <cp:contentStatus/>
</cp:coreProperties>
</file>