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<sst xmlns="http://schemas.openxmlformats.org/spreadsheetml/2006/main" count="855" uniqueCount="302">
  <si>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Polokwane(LIM354)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</si>
  <si>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</si>
  <si>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</si>
  <si>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</si>
  <si>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</si>
  <si>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</si>
  <si>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</si>
  <si>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</si>
  <si>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</si>
  <si>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</si>
  <si>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</si>
  <si>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</si>
  <si>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</si>
  <si>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</si>
  <si>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</si>
  <si>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</si>
  <si>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</si>
  <si>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</si>
  <si>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</si>
  <si>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</si>
  <si>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</si>
  <si>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</si>
  <si>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</si>
  <si>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</si>
  <si>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</si>
  <si>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</si>
  <si>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</si>
  <si>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</si>
  <si>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</si>
  <si>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</si>
  <si>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</si>
  <si>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</si>
  <si>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</si>
  <si>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</si>
  <si>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</si>
  <si>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</si>
  <si>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</si>
  <si>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</si>
  <si>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</si>
  <si>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</si>
  <si>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</si>
  <si>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</si>
  <si>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</si>
  <si>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</si>
  <si>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</si>
  <si>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</si>
  <si>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</si>
  <si>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</si>
  <si>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</si>
  <si>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</si>
  <si>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</si>
  <si>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</si>
  <si>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</si>
  <si>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</si>
  <si>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</si>
  <si>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</si>
  <si>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</si>
  <si>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</si>
  <si>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</si>
  <si>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</si>
  <si>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</si>
  <si>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</si>
  <si>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</si>
  <si>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</si>
  <si>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</si>
  <si>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</si>
  <si>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</si>
  <si>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</si>
  <si>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</si>
  <si>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</si>
  <si>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Polokwane(LIM354)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</si>
  <si>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</si>
  <si>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</si>
  <si>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</si>
  <si>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</si>
  <si>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</si>
  <si>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</si>
  <si>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</si>
  <si>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</si>
  <si>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</si>
  <si>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</si>
  <si>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</si>
  <si>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</si>
  <si>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</si>
  <si>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</si>
  <si>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</si>
  <si>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</si>
  <si>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</si>
  <si>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</si>
  <si>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</si>
  <si>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</si>
  <si>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</si>
  <si>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</si>
  <si>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</si>
  <si>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</si>
  <si>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</si>
  <si>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</si>
  <si>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</si>
  <si>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</si>
  <si>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</si>
  <si>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Polokwane(LIM354)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</si>
  <si>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</si>
  <si>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</si>
  <si>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</si>
  <si>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</si>
  <si>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</si>
  <si>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</si>
  <si>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</si>
  <si>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</si>
  <si>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</si>
  <si>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</si>
  <si>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</si>
  <si>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</si>
  <si>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</si>
  <si>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</si>
  <si>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</si>
  <si>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</si>
  <si>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</si>
  <si>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</si>
  <si>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</si>
  <si>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</si>
  <si>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</si>
  <si>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</si>
  <si>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</si>
  <si>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</si>
  <si>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</si>
  <si>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</si>
  <si>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</si>
  <si>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</si>
  <si>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Polokwane(LIM354)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</si>
  <si>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</si>
  <si>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</si>
  <si>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</si>
  <si>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</si>
  <si>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</si>
  <si>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</si>
  <si>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</si>
  <si>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</si>
  <si>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</si>
  <si>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</si>
  <si>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Polokwane(LIM354)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</si>
  <si>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</si>
  <si>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</si>
  <si>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</si>
  <si>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</si>
  <si>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</si>
  <si>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</si>
  <si>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</si>
  <si>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</si>
  <si>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</si>
  <si>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</si>
  <si>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</si>
  <si>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</si>
  <si>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</si>
  <si>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</si>
  <si>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</si>
  <si>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</si>
  <si>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</si>
  <si>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</si>
  <si>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</si>
  <si>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</si>
  <si>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</si>
  <si>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</si>
  <si>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</si>
  <si>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</si>
  <si>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</si>
  <si>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</si>
  <si>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</si>
  <si>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</si>
  <si>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</si>
  <si>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</si>
  <si>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</si>
  <si>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</si>
  <si>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</si>
  <si>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Polokwane(LIM354)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</si>
  <si>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</si>
  <si>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</si>
  <si>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</si>
  <si>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</si>
  <si>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</si>
  <si>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</si>
  <si>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</si>
  <si>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</si>
  <si>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</si>
  <si>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</si>
  <si>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</si>
  <si>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</si>
  <si>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</si>
  <si>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</si>
  <si>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</si>
  <si>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</si>
  <si>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</si>
  <si>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</si>
  <si>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</si>
  <si>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</si>
  <si>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</si>
  <si>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</si>
  <si>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</si>
  <si>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</si>
  <si>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</si>
  <si>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</si>
  <si>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Polokwane(LIM354)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</si>
  <si>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</si>
  <si>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</si>
  <si>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</si>
  <si>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</si>
  <si>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</si>
  <si>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</si>
  <si>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</si>
  <si>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</si>
  <si>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</si>
  <si>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</si>
  <si>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</si>
  <si>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</si>
  <si>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</si>
  <si>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</si>
  <si>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</si>
  <si>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</si>
  <si>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</si>
  <si>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</si>
  <si>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</si>
  <si>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</si>
  <si>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</si>
  <si>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</si>
  <si>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</si>
  <si>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</si>
  <si>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Polokwane(LIM354)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</si>
  <si>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</si>
  <si>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</si>
  <si>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</si>
  <si>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</si>
  <si>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</si>
  <si>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</si>
  <si>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</si>
  <si>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</si>
  <si>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</si>
  <si>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</si>
  <si>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</si>
  <si>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</si>
  <si>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</si>
  <si>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</si>
  <si>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</si>
  <si>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</si>
  <si>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</si>
  <si>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</si>
  <si>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</si>
  <si>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</si>
  <si>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</si>
  <si>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</si>
  <si>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</si>
  <si>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</si>
  <si>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</si>
  <si>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</si>
  <si>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</si>
  <si>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</si>
  <si>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</si>
  <si>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</si>
  <si>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</si>
  <si>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</si>
  <si>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</si>
  <si>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</si>
  <si>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</si>
  <si>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Polokwane(LIM354)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</si>
  <si>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</si>
  <si>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</si>
  <si>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Limpopo: Polokwane(LIM354)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</si>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</sst>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229422699</v>
      </c>
      <c r="C5" s="19"/>
      <c r="D5" s="59">
        <v>248982000</v>
      </c>
      <c r="E5" s="60">
        <v>248982000</v>
      </c>
      <c r="F5" s="60">
        <v>21107637</v>
      </c>
      <c r="G5" s="60">
        <v>21141901</v>
      </c>
      <c r="H5" s="60">
        <v>21171253</v>
      </c>
      <c r="I5" s="60">
        <v>63420791</v>
      </c>
      <c r="J5" s="60">
        <v>21216266</v>
      </c>
      <c r="K5" s="60">
        <v>21358208</v>
      </c>
      <c r="L5" s="60">
        <v>21238479</v>
      </c>
      <c r="M5" s="60">
        <v>63812953</v>
      </c>
      <c r="N5" s="60">
        <v>21301425</v>
      </c>
      <c r="O5" s="60">
        <v>21260673</v>
      </c>
      <c r="P5" s="60">
        <v>21261722</v>
      </c>
      <c r="Q5" s="60">
        <v>63823820</v>
      </c>
      <c r="R5" s="60">
        <v>21261584</v>
      </c>
      <c r="S5" s="60">
        <v>21259912</v>
      </c>
      <c r="T5" s="60">
        <v>21141855</v>
      </c>
      <c r="U5" s="60">
        <v>63663351</v>
      </c>
      <c r="V5" s="60">
        <v>254720915</v>
      </c>
      <c r="W5" s="60">
        <v>248982000</v>
      </c>
      <c r="X5" s="60">
        <v>5738915</v>
      </c>
      <c r="Y5" s="61">
        <v>2.3</v>
      </c>
      <c r="Z5" s="62">
        <v>248982000</v>
      </c>
    </row>
    <row r="6" spans="1:26" ht="13.5">
      <c r="A6" s="58" t="s">
        <v>32</v>
      </c>
      <c r="B6" s="19">
        <v>781281433</v>
      </c>
      <c r="C6" s="19"/>
      <c r="D6" s="59">
        <v>969296590</v>
      </c>
      <c r="E6" s="60">
        <v>969296590</v>
      </c>
      <c r="F6" s="60">
        <v>76347115</v>
      </c>
      <c r="G6" s="60">
        <v>74902444</v>
      </c>
      <c r="H6" s="60">
        <v>68008057</v>
      </c>
      <c r="I6" s="60">
        <v>219257616</v>
      </c>
      <c r="J6" s="60">
        <v>101843885</v>
      </c>
      <c r="K6" s="60">
        <v>37473505</v>
      </c>
      <c r="L6" s="60">
        <v>58464881</v>
      </c>
      <c r="M6" s="60">
        <v>197782271</v>
      </c>
      <c r="N6" s="60">
        <v>130935475</v>
      </c>
      <c r="O6" s="60">
        <v>-34916246</v>
      </c>
      <c r="P6" s="60">
        <v>181139795</v>
      </c>
      <c r="Q6" s="60">
        <v>277159024</v>
      </c>
      <c r="R6" s="60">
        <v>82853813</v>
      </c>
      <c r="S6" s="60">
        <v>74443986</v>
      </c>
      <c r="T6" s="60">
        <v>57439491</v>
      </c>
      <c r="U6" s="60">
        <v>214737290</v>
      </c>
      <c r="V6" s="60">
        <v>908936201</v>
      </c>
      <c r="W6" s="60">
        <v>969296590</v>
      </c>
      <c r="X6" s="60">
        <v>-60360389</v>
      </c>
      <c r="Y6" s="61">
        <v>-6.23</v>
      </c>
      <c r="Z6" s="62">
        <v>969296590</v>
      </c>
    </row>
    <row r="7" spans="1:26" ht="13.5">
      <c r="A7" s="58" t="s">
        <v>33</v>
      </c>
      <c r="B7" s="19">
        <v>24554093</v>
      </c>
      <c r="C7" s="19"/>
      <c r="D7" s="59">
        <v>8677285</v>
      </c>
      <c r="E7" s="60">
        <v>8677285</v>
      </c>
      <c r="F7" s="60">
        <v>0</v>
      </c>
      <c r="G7" s="60">
        <v>586431</v>
      </c>
      <c r="H7" s="60">
        <v>1047616</v>
      </c>
      <c r="I7" s="60">
        <v>1634047</v>
      </c>
      <c r="J7" s="60">
        <v>969023</v>
      </c>
      <c r="K7" s="60">
        <v>505506</v>
      </c>
      <c r="L7" s="60">
        <v>1189254</v>
      </c>
      <c r="M7" s="60">
        <v>2663783</v>
      </c>
      <c r="N7" s="60">
        <v>800402</v>
      </c>
      <c r="O7" s="60">
        <v>653781</v>
      </c>
      <c r="P7" s="60">
        <v>0</v>
      </c>
      <c r="Q7" s="60">
        <v>1454183</v>
      </c>
      <c r="R7" s="60">
        <v>713598</v>
      </c>
      <c r="S7" s="60">
        <v>0</v>
      </c>
      <c r="T7" s="60">
        <v>2272562</v>
      </c>
      <c r="U7" s="60">
        <v>2986160</v>
      </c>
      <c r="V7" s="60">
        <v>8738173</v>
      </c>
      <c r="W7" s="60">
        <v>8677285</v>
      </c>
      <c r="X7" s="60">
        <v>60888</v>
      </c>
      <c r="Y7" s="61">
        <v>0.7</v>
      </c>
      <c r="Z7" s="62">
        <v>8677285</v>
      </c>
    </row>
    <row r="8" spans="1:26" ht="13.5">
      <c r="A8" s="58" t="s">
        <v>34</v>
      </c>
      <c r="B8" s="19">
        <v>367484803</v>
      </c>
      <c r="C8" s="19"/>
      <c r="D8" s="59">
        <v>402905000</v>
      </c>
      <c r="E8" s="60">
        <v>402905000</v>
      </c>
      <c r="F8" s="60">
        <v>145979596</v>
      </c>
      <c r="G8" s="60">
        <v>20874404</v>
      </c>
      <c r="H8" s="60">
        <v>0</v>
      </c>
      <c r="I8" s="60">
        <v>166854000</v>
      </c>
      <c r="J8" s="60">
        <v>1091000</v>
      </c>
      <c r="K8" s="60">
        <v>129411000</v>
      </c>
      <c r="L8" s="60">
        <v>0</v>
      </c>
      <c r="M8" s="60">
        <v>130502000</v>
      </c>
      <c r="N8" s="60">
        <v>1300000</v>
      </c>
      <c r="O8" s="60">
        <v>1091000</v>
      </c>
      <c r="P8" s="60">
        <v>97058000</v>
      </c>
      <c r="Q8" s="60">
        <v>99449000</v>
      </c>
      <c r="R8" s="60">
        <v>0</v>
      </c>
      <c r="S8" s="60">
        <v>0</v>
      </c>
      <c r="T8" s="60">
        <v>0</v>
      </c>
      <c r="U8" s="60">
        <v>0</v>
      </c>
      <c r="V8" s="60">
        <v>396805000</v>
      </c>
      <c r="W8" s="60">
        <v>402905000</v>
      </c>
      <c r="X8" s="60">
        <v>-6100000</v>
      </c>
      <c r="Y8" s="61">
        <v>-1.51</v>
      </c>
      <c r="Z8" s="62">
        <v>402905000</v>
      </c>
    </row>
    <row r="9" spans="1:26" ht="13.5">
      <c r="A9" s="58" t="s">
        <v>35</v>
      </c>
      <c r="B9" s="19">
        <v>182235473</v>
      </c>
      <c r="C9" s="19"/>
      <c r="D9" s="59">
        <v>137772125</v>
      </c>
      <c r="E9" s="60">
        <v>137772125</v>
      </c>
      <c r="F9" s="60">
        <v>1918958</v>
      </c>
      <c r="G9" s="60">
        <v>3993240</v>
      </c>
      <c r="H9" s="60">
        <v>2225682</v>
      </c>
      <c r="I9" s="60">
        <v>8137880</v>
      </c>
      <c r="J9" s="60">
        <v>4431848</v>
      </c>
      <c r="K9" s="60">
        <v>4715521</v>
      </c>
      <c r="L9" s="60">
        <v>5489437</v>
      </c>
      <c r="M9" s="60">
        <v>14636806</v>
      </c>
      <c r="N9" s="60">
        <v>8938284</v>
      </c>
      <c r="O9" s="60">
        <v>4089868</v>
      </c>
      <c r="P9" s="60">
        <v>4701696</v>
      </c>
      <c r="Q9" s="60">
        <v>17729848</v>
      </c>
      <c r="R9" s="60">
        <v>6523625</v>
      </c>
      <c r="S9" s="60">
        <v>3751819</v>
      </c>
      <c r="T9" s="60">
        <v>12518636</v>
      </c>
      <c r="U9" s="60">
        <v>22794080</v>
      </c>
      <c r="V9" s="60">
        <v>63298614</v>
      </c>
      <c r="W9" s="60">
        <v>137772125</v>
      </c>
      <c r="X9" s="60">
        <v>-74473511</v>
      </c>
      <c r="Y9" s="61">
        <v>-54.06</v>
      </c>
      <c r="Z9" s="62">
        <v>137772125</v>
      </c>
    </row>
    <row r="10" spans="1:26" ht="25.5">
      <c r="A10" s="63" t="s">
        <v>277</v>
      </c>
      <c r="B10" s="64">
        <f>SUM(B5:B9)</f>
        <v>1584978501</v>
      </c>
      <c r="C10" s="64">
        <f>SUM(C5:C9)</f>
        <v>0</v>
      </c>
      <c r="D10" s="65">
        <f aca="true" t="shared" si="0" ref="D10:Z10">SUM(D5:D9)</f>
        <v>1767633000</v>
      </c>
      <c r="E10" s="66">
        <f t="shared" si="0"/>
        <v>1767633000</v>
      </c>
      <c r="F10" s="66">
        <f t="shared" si="0"/>
        <v>245353306</v>
      </c>
      <c r="G10" s="66">
        <f t="shared" si="0"/>
        <v>121498420</v>
      </c>
      <c r="H10" s="66">
        <f t="shared" si="0"/>
        <v>92452608</v>
      </c>
      <c r="I10" s="66">
        <f t="shared" si="0"/>
        <v>459304334</v>
      </c>
      <c r="J10" s="66">
        <f t="shared" si="0"/>
        <v>129552022</v>
      </c>
      <c r="K10" s="66">
        <f t="shared" si="0"/>
        <v>193463740</v>
      </c>
      <c r="L10" s="66">
        <f t="shared" si="0"/>
        <v>86382051</v>
      </c>
      <c r="M10" s="66">
        <f t="shared" si="0"/>
        <v>409397813</v>
      </c>
      <c r="N10" s="66">
        <f t="shared" si="0"/>
        <v>163275586</v>
      </c>
      <c r="O10" s="66">
        <f t="shared" si="0"/>
        <v>-7820924</v>
      </c>
      <c r="P10" s="66">
        <f t="shared" si="0"/>
        <v>304161213</v>
      </c>
      <c r="Q10" s="66">
        <f t="shared" si="0"/>
        <v>459615875</v>
      </c>
      <c r="R10" s="66">
        <f t="shared" si="0"/>
        <v>111352620</v>
      </c>
      <c r="S10" s="66">
        <f t="shared" si="0"/>
        <v>99455717</v>
      </c>
      <c r="T10" s="66">
        <f t="shared" si="0"/>
        <v>93372544</v>
      </c>
      <c r="U10" s="66">
        <f t="shared" si="0"/>
        <v>304180881</v>
      </c>
      <c r="V10" s="66">
        <f t="shared" si="0"/>
        <v>1632498903</v>
      </c>
      <c r="W10" s="66">
        <f t="shared" si="0"/>
        <v>1767633000</v>
      </c>
      <c r="X10" s="66">
        <f t="shared" si="0"/>
        <v>-135134097</v>
      </c>
      <c r="Y10" s="67">
        <f>+IF(W10&lt;&gt;0,(X10/W10)*100,0)</f>
        <v>-7.644918204174736</v>
      </c>
      <c r="Z10" s="68">
        <f t="shared" si="0"/>
        <v>1767633000</v>
      </c>
    </row>
    <row r="11" spans="1:26" ht="13.5">
      <c r="A11" s="58" t="s">
        <v>37</v>
      </c>
      <c r="B11" s="19">
        <v>399033020</v>
      </c>
      <c r="C11" s="19"/>
      <c r="D11" s="59">
        <v>432560205</v>
      </c>
      <c r="E11" s="60">
        <v>432560205</v>
      </c>
      <c r="F11" s="60">
        <v>29135379</v>
      </c>
      <c r="G11" s="60">
        <v>31047103</v>
      </c>
      <c r="H11" s="60">
        <v>35636742</v>
      </c>
      <c r="I11" s="60">
        <v>95819224</v>
      </c>
      <c r="J11" s="60">
        <v>32023040</v>
      </c>
      <c r="K11" s="60">
        <v>32162188</v>
      </c>
      <c r="L11" s="60">
        <v>33282632</v>
      </c>
      <c r="M11" s="60">
        <v>97467860</v>
      </c>
      <c r="N11" s="60">
        <v>33315250</v>
      </c>
      <c r="O11" s="60">
        <v>30957726</v>
      </c>
      <c r="P11" s="60">
        <v>34745292</v>
      </c>
      <c r="Q11" s="60">
        <v>99018268</v>
      </c>
      <c r="R11" s="60">
        <v>32907075</v>
      </c>
      <c r="S11" s="60">
        <v>33679986</v>
      </c>
      <c r="T11" s="60">
        <v>33385229</v>
      </c>
      <c r="U11" s="60">
        <v>99972290</v>
      </c>
      <c r="V11" s="60">
        <v>392277642</v>
      </c>
      <c r="W11" s="60">
        <v>432560205</v>
      </c>
      <c r="X11" s="60">
        <v>-40282563</v>
      </c>
      <c r="Y11" s="61">
        <v>-9.31</v>
      </c>
      <c r="Z11" s="62">
        <v>432560205</v>
      </c>
    </row>
    <row r="12" spans="1:26" ht="13.5">
      <c r="A12" s="58" t="s">
        <v>38</v>
      </c>
      <c r="B12" s="19">
        <v>20614731</v>
      </c>
      <c r="C12" s="19"/>
      <c r="D12" s="59">
        <v>21456095</v>
      </c>
      <c r="E12" s="60">
        <v>21456095</v>
      </c>
      <c r="F12" s="60">
        <v>1499297</v>
      </c>
      <c r="G12" s="60">
        <v>1490438</v>
      </c>
      <c r="H12" s="60">
        <v>1490438</v>
      </c>
      <c r="I12" s="60">
        <v>4480173</v>
      </c>
      <c r="J12" s="60">
        <v>1492181</v>
      </c>
      <c r="K12" s="60">
        <v>1495986</v>
      </c>
      <c r="L12" s="60">
        <v>1492048</v>
      </c>
      <c r="M12" s="60">
        <v>4480215</v>
      </c>
      <c r="N12" s="60">
        <v>2006108</v>
      </c>
      <c r="O12" s="60">
        <v>1579609</v>
      </c>
      <c r="P12" s="60">
        <v>1592191</v>
      </c>
      <c r="Q12" s="60">
        <v>5177908</v>
      </c>
      <c r="R12" s="60">
        <v>1602005</v>
      </c>
      <c r="S12" s="60">
        <v>1598538</v>
      </c>
      <c r="T12" s="60">
        <v>1598538</v>
      </c>
      <c r="U12" s="60">
        <v>4799081</v>
      </c>
      <c r="V12" s="60">
        <v>18937377</v>
      </c>
      <c r="W12" s="60">
        <v>21456095</v>
      </c>
      <c r="X12" s="60">
        <v>-2518718</v>
      </c>
      <c r="Y12" s="61">
        <v>-11.74</v>
      </c>
      <c r="Z12" s="62">
        <v>21456095</v>
      </c>
    </row>
    <row r="13" spans="1:26" ht="13.5">
      <c r="A13" s="58" t="s">
        <v>278</v>
      </c>
      <c r="B13" s="19">
        <v>232456542</v>
      </c>
      <c r="C13" s="19"/>
      <c r="D13" s="59">
        <v>186997210</v>
      </c>
      <c r="E13" s="60">
        <v>186997210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186997210</v>
      </c>
      <c r="X13" s="60">
        <v>-186997210</v>
      </c>
      <c r="Y13" s="61">
        <v>-100</v>
      </c>
      <c r="Z13" s="62">
        <v>186997210</v>
      </c>
    </row>
    <row r="14" spans="1:26" ht="13.5">
      <c r="A14" s="58" t="s">
        <v>40</v>
      </c>
      <c r="B14" s="19">
        <v>29426803</v>
      </c>
      <c r="C14" s="19"/>
      <c r="D14" s="59">
        <v>31486400</v>
      </c>
      <c r="E14" s="60">
        <v>31486400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15503596</v>
      </c>
      <c r="M14" s="60">
        <v>15503596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13945491</v>
      </c>
      <c r="U14" s="60">
        <v>13945491</v>
      </c>
      <c r="V14" s="60">
        <v>29449087</v>
      </c>
      <c r="W14" s="60">
        <v>31486400</v>
      </c>
      <c r="X14" s="60">
        <v>-2037313</v>
      </c>
      <c r="Y14" s="61">
        <v>-6.47</v>
      </c>
      <c r="Z14" s="62">
        <v>31486400</v>
      </c>
    </row>
    <row r="15" spans="1:26" ht="13.5">
      <c r="A15" s="58" t="s">
        <v>41</v>
      </c>
      <c r="B15" s="19">
        <v>615677932</v>
      </c>
      <c r="C15" s="19"/>
      <c r="D15" s="59">
        <v>664630315</v>
      </c>
      <c r="E15" s="60">
        <v>664630315</v>
      </c>
      <c r="F15" s="60">
        <v>59841384</v>
      </c>
      <c r="G15" s="60">
        <v>85417574</v>
      </c>
      <c r="H15" s="60">
        <v>55739289</v>
      </c>
      <c r="I15" s="60">
        <v>200998247</v>
      </c>
      <c r="J15" s="60">
        <v>48644897</v>
      </c>
      <c r="K15" s="60">
        <v>51510890</v>
      </c>
      <c r="L15" s="60">
        <v>52604522</v>
      </c>
      <c r="M15" s="60">
        <v>152760309</v>
      </c>
      <c r="N15" s="60">
        <v>46360207</v>
      </c>
      <c r="O15" s="60">
        <v>47202297</v>
      </c>
      <c r="P15" s="60">
        <v>44368553</v>
      </c>
      <c r="Q15" s="60">
        <v>137931057</v>
      </c>
      <c r="R15" s="60">
        <v>51824418</v>
      </c>
      <c r="S15" s="60">
        <v>47094979</v>
      </c>
      <c r="T15" s="60">
        <v>73040011</v>
      </c>
      <c r="U15" s="60">
        <v>171959408</v>
      </c>
      <c r="V15" s="60">
        <v>663649021</v>
      </c>
      <c r="W15" s="60">
        <v>664630315</v>
      </c>
      <c r="X15" s="60">
        <v>-981294</v>
      </c>
      <c r="Y15" s="61">
        <v>-0.15</v>
      </c>
      <c r="Z15" s="62">
        <v>664630315</v>
      </c>
    </row>
    <row r="16" spans="1:26" ht="13.5">
      <c r="A16" s="69" t="s">
        <v>42</v>
      </c>
      <c r="B16" s="19">
        <v>6121695</v>
      </c>
      <c r="C16" s="19"/>
      <c r="D16" s="59">
        <v>3240000</v>
      </c>
      <c r="E16" s="60">
        <v>3240000</v>
      </c>
      <c r="F16" s="60">
        <v>1520000</v>
      </c>
      <c r="G16" s="60">
        <v>20000</v>
      </c>
      <c r="H16" s="60">
        <v>0</v>
      </c>
      <c r="I16" s="60">
        <v>1540000</v>
      </c>
      <c r="J16" s="60">
        <v>0</v>
      </c>
      <c r="K16" s="60">
        <v>1500000</v>
      </c>
      <c r="L16" s="60">
        <v>20000</v>
      </c>
      <c r="M16" s="60">
        <v>1520000</v>
      </c>
      <c r="N16" s="60">
        <v>80000</v>
      </c>
      <c r="O16" s="60">
        <v>0</v>
      </c>
      <c r="P16" s="60">
        <v>2340000</v>
      </c>
      <c r="Q16" s="60">
        <v>2420000</v>
      </c>
      <c r="R16" s="60">
        <v>20000</v>
      </c>
      <c r="S16" s="60">
        <v>20000</v>
      </c>
      <c r="T16" s="60">
        <v>20000</v>
      </c>
      <c r="U16" s="60">
        <v>60000</v>
      </c>
      <c r="V16" s="60">
        <v>5540000</v>
      </c>
      <c r="W16" s="60">
        <v>3240000</v>
      </c>
      <c r="X16" s="60">
        <v>2300000</v>
      </c>
      <c r="Y16" s="61">
        <v>70.99</v>
      </c>
      <c r="Z16" s="62">
        <v>3240000</v>
      </c>
    </row>
    <row r="17" spans="1:26" ht="13.5">
      <c r="A17" s="58" t="s">
        <v>43</v>
      </c>
      <c r="B17" s="19">
        <v>318926288</v>
      </c>
      <c r="C17" s="19"/>
      <c r="D17" s="59">
        <v>329737775</v>
      </c>
      <c r="E17" s="60">
        <v>329737775</v>
      </c>
      <c r="F17" s="60">
        <v>14787794</v>
      </c>
      <c r="G17" s="60">
        <v>32019307</v>
      </c>
      <c r="H17" s="60">
        <v>13251952</v>
      </c>
      <c r="I17" s="60">
        <v>60059053</v>
      </c>
      <c r="J17" s="60">
        <v>16528980</v>
      </c>
      <c r="K17" s="60">
        <v>24097968</v>
      </c>
      <c r="L17" s="60">
        <v>19491093</v>
      </c>
      <c r="M17" s="60">
        <v>60118041</v>
      </c>
      <c r="N17" s="60">
        <v>23528059</v>
      </c>
      <c r="O17" s="60">
        <v>42221180</v>
      </c>
      <c r="P17" s="60">
        <v>28989609</v>
      </c>
      <c r="Q17" s="60">
        <v>94738848</v>
      </c>
      <c r="R17" s="60">
        <v>24974839</v>
      </c>
      <c r="S17" s="60">
        <v>25449137</v>
      </c>
      <c r="T17" s="60">
        <v>52241753</v>
      </c>
      <c r="U17" s="60">
        <v>102665729</v>
      </c>
      <c r="V17" s="60">
        <v>317581671</v>
      </c>
      <c r="W17" s="60">
        <v>329737775</v>
      </c>
      <c r="X17" s="60">
        <v>-12156104</v>
      </c>
      <c r="Y17" s="61">
        <v>-3.69</v>
      </c>
      <c r="Z17" s="62">
        <v>329737775</v>
      </c>
    </row>
    <row r="18" spans="1:26" ht="13.5">
      <c r="A18" s="70" t="s">
        <v>44</v>
      </c>
      <c r="B18" s="71">
        <f>SUM(B11:B17)</f>
        <v>1622257011</v>
      </c>
      <c r="C18" s="71">
        <f>SUM(C11:C17)</f>
        <v>0</v>
      </c>
      <c r="D18" s="72">
        <f aca="true" t="shared" si="1" ref="D18:Z18">SUM(D11:D17)</f>
        <v>1670108000</v>
      </c>
      <c r="E18" s="73">
        <f t="shared" si="1"/>
        <v>1670108000</v>
      </c>
      <c r="F18" s="73">
        <f t="shared" si="1"/>
        <v>106783854</v>
      </c>
      <c r="G18" s="73">
        <f t="shared" si="1"/>
        <v>149994422</v>
      </c>
      <c r="H18" s="73">
        <f t="shared" si="1"/>
        <v>106118421</v>
      </c>
      <c r="I18" s="73">
        <f t="shared" si="1"/>
        <v>362896697</v>
      </c>
      <c r="J18" s="73">
        <f t="shared" si="1"/>
        <v>98689098</v>
      </c>
      <c r="K18" s="73">
        <f t="shared" si="1"/>
        <v>110767032</v>
      </c>
      <c r="L18" s="73">
        <f t="shared" si="1"/>
        <v>122393891</v>
      </c>
      <c r="M18" s="73">
        <f t="shared" si="1"/>
        <v>331850021</v>
      </c>
      <c r="N18" s="73">
        <f t="shared" si="1"/>
        <v>105289624</v>
      </c>
      <c r="O18" s="73">
        <f t="shared" si="1"/>
        <v>121960812</v>
      </c>
      <c r="P18" s="73">
        <f t="shared" si="1"/>
        <v>112035645</v>
      </c>
      <c r="Q18" s="73">
        <f t="shared" si="1"/>
        <v>339286081</v>
      </c>
      <c r="R18" s="73">
        <f t="shared" si="1"/>
        <v>111328337</v>
      </c>
      <c r="S18" s="73">
        <f t="shared" si="1"/>
        <v>107842640</v>
      </c>
      <c r="T18" s="73">
        <f t="shared" si="1"/>
        <v>174231022</v>
      </c>
      <c r="U18" s="73">
        <f t="shared" si="1"/>
        <v>393401999</v>
      </c>
      <c r="V18" s="73">
        <f t="shared" si="1"/>
        <v>1427434798</v>
      </c>
      <c r="W18" s="73">
        <f t="shared" si="1"/>
        <v>1670108000</v>
      </c>
      <c r="X18" s="73">
        <f t="shared" si="1"/>
        <v>-242673202</v>
      </c>
      <c r="Y18" s="67">
        <f>+IF(W18&lt;&gt;0,(X18/W18)*100,0)</f>
        <v>-14.530389771200426</v>
      </c>
      <c r="Z18" s="74">
        <f t="shared" si="1"/>
        <v>1670108000</v>
      </c>
    </row>
    <row r="19" spans="1:26" ht="13.5">
      <c r="A19" s="70" t="s">
        <v>45</v>
      </c>
      <c r="B19" s="75">
        <f>+B10-B18</f>
        <v>-37278510</v>
      </c>
      <c r="C19" s="75">
        <f>+C10-C18</f>
        <v>0</v>
      </c>
      <c r="D19" s="76">
        <f aca="true" t="shared" si="2" ref="D19:Z19">+D10-D18</f>
        <v>97525000</v>
      </c>
      <c r="E19" s="77">
        <f t="shared" si="2"/>
        <v>97525000</v>
      </c>
      <c r="F19" s="77">
        <f t="shared" si="2"/>
        <v>138569452</v>
      </c>
      <c r="G19" s="77">
        <f t="shared" si="2"/>
        <v>-28496002</v>
      </c>
      <c r="H19" s="77">
        <f t="shared" si="2"/>
        <v>-13665813</v>
      </c>
      <c r="I19" s="77">
        <f t="shared" si="2"/>
        <v>96407637</v>
      </c>
      <c r="J19" s="77">
        <f t="shared" si="2"/>
        <v>30862924</v>
      </c>
      <c r="K19" s="77">
        <f t="shared" si="2"/>
        <v>82696708</v>
      </c>
      <c r="L19" s="77">
        <f t="shared" si="2"/>
        <v>-36011840</v>
      </c>
      <c r="M19" s="77">
        <f t="shared" si="2"/>
        <v>77547792</v>
      </c>
      <c r="N19" s="77">
        <f t="shared" si="2"/>
        <v>57985962</v>
      </c>
      <c r="O19" s="77">
        <f t="shared" si="2"/>
        <v>-129781736</v>
      </c>
      <c r="P19" s="77">
        <f t="shared" si="2"/>
        <v>192125568</v>
      </c>
      <c r="Q19" s="77">
        <f t="shared" si="2"/>
        <v>120329794</v>
      </c>
      <c r="R19" s="77">
        <f t="shared" si="2"/>
        <v>24283</v>
      </c>
      <c r="S19" s="77">
        <f t="shared" si="2"/>
        <v>-8386923</v>
      </c>
      <c r="T19" s="77">
        <f t="shared" si="2"/>
        <v>-80858478</v>
      </c>
      <c r="U19" s="77">
        <f t="shared" si="2"/>
        <v>-89221118</v>
      </c>
      <c r="V19" s="77">
        <f t="shared" si="2"/>
        <v>205064105</v>
      </c>
      <c r="W19" s="77">
        <f>IF(E10=E18,0,W10-W18)</f>
        <v>97525000</v>
      </c>
      <c r="X19" s="77">
        <f t="shared" si="2"/>
        <v>107539105</v>
      </c>
      <c r="Y19" s="78">
        <f>+IF(W19&lt;&gt;0,(X19/W19)*100,0)</f>
        <v>110.26824403998974</v>
      </c>
      <c r="Z19" s="79">
        <f t="shared" si="2"/>
        <v>97525000</v>
      </c>
    </row>
    <row r="20" spans="1:26" ht="13.5">
      <c r="A20" s="58" t="s">
        <v>46</v>
      </c>
      <c r="B20" s="19">
        <v>213510998</v>
      </c>
      <c r="C20" s="19"/>
      <c r="D20" s="59">
        <v>388070000</v>
      </c>
      <c r="E20" s="60">
        <v>388070000</v>
      </c>
      <c r="F20" s="60">
        <v>106118930</v>
      </c>
      <c r="G20" s="60">
        <v>3421053</v>
      </c>
      <c r="H20" s="60">
        <v>4985018</v>
      </c>
      <c r="I20" s="60">
        <v>114525001</v>
      </c>
      <c r="J20" s="60">
        <v>45958000</v>
      </c>
      <c r="K20" s="60">
        <v>69635000</v>
      </c>
      <c r="L20" s="60">
        <v>0</v>
      </c>
      <c r="M20" s="60">
        <v>115593000</v>
      </c>
      <c r="N20" s="60">
        <v>0</v>
      </c>
      <c r="O20" s="60">
        <v>1634000</v>
      </c>
      <c r="P20" s="60">
        <v>79765000</v>
      </c>
      <c r="Q20" s="60">
        <v>81399000</v>
      </c>
      <c r="R20" s="60">
        <v>0</v>
      </c>
      <c r="S20" s="60">
        <v>0</v>
      </c>
      <c r="T20" s="60">
        <v>0</v>
      </c>
      <c r="U20" s="60">
        <v>0</v>
      </c>
      <c r="V20" s="60">
        <v>311517001</v>
      </c>
      <c r="W20" s="60">
        <v>388070000</v>
      </c>
      <c r="X20" s="60">
        <v>-76552999</v>
      </c>
      <c r="Y20" s="61">
        <v>-19.73</v>
      </c>
      <c r="Z20" s="62">
        <v>388070000</v>
      </c>
    </row>
    <row r="21" spans="1:26" ht="13.5">
      <c r="A21" s="58" t="s">
        <v>279</v>
      </c>
      <c r="B21" s="80">
        <v>-36649036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139583452</v>
      </c>
      <c r="C22" s="86">
        <f>SUM(C19:C21)</f>
        <v>0</v>
      </c>
      <c r="D22" s="87">
        <f aca="true" t="shared" si="3" ref="D22:Z22">SUM(D19:D21)</f>
        <v>485595000</v>
      </c>
      <c r="E22" s="88">
        <f t="shared" si="3"/>
        <v>485595000</v>
      </c>
      <c r="F22" s="88">
        <f t="shared" si="3"/>
        <v>244688382</v>
      </c>
      <c r="G22" s="88">
        <f t="shared" si="3"/>
        <v>-25074949</v>
      </c>
      <c r="H22" s="88">
        <f t="shared" si="3"/>
        <v>-8680795</v>
      </c>
      <c r="I22" s="88">
        <f t="shared" si="3"/>
        <v>210932638</v>
      </c>
      <c r="J22" s="88">
        <f t="shared" si="3"/>
        <v>76820924</v>
      </c>
      <c r="K22" s="88">
        <f t="shared" si="3"/>
        <v>152331708</v>
      </c>
      <c r="L22" s="88">
        <f t="shared" si="3"/>
        <v>-36011840</v>
      </c>
      <c r="M22" s="88">
        <f t="shared" si="3"/>
        <v>193140792</v>
      </c>
      <c r="N22" s="88">
        <f t="shared" si="3"/>
        <v>57985962</v>
      </c>
      <c r="O22" s="88">
        <f t="shared" si="3"/>
        <v>-128147736</v>
      </c>
      <c r="P22" s="88">
        <f t="shared" si="3"/>
        <v>271890568</v>
      </c>
      <c r="Q22" s="88">
        <f t="shared" si="3"/>
        <v>201728794</v>
      </c>
      <c r="R22" s="88">
        <f t="shared" si="3"/>
        <v>24283</v>
      </c>
      <c r="S22" s="88">
        <f t="shared" si="3"/>
        <v>-8386923</v>
      </c>
      <c r="T22" s="88">
        <f t="shared" si="3"/>
        <v>-80858478</v>
      </c>
      <c r="U22" s="88">
        <f t="shared" si="3"/>
        <v>-89221118</v>
      </c>
      <c r="V22" s="88">
        <f t="shared" si="3"/>
        <v>516581106</v>
      </c>
      <c r="W22" s="88">
        <f t="shared" si="3"/>
        <v>485595000</v>
      </c>
      <c r="X22" s="88">
        <f t="shared" si="3"/>
        <v>30986106</v>
      </c>
      <c r="Y22" s="89">
        <f>+IF(W22&lt;&gt;0,(X22/W22)*100,0)</f>
        <v>6.381059524912736</v>
      </c>
      <c r="Z22" s="90">
        <f t="shared" si="3"/>
        <v>485595000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139583452</v>
      </c>
      <c r="C24" s="75">
        <f>SUM(C22:C23)</f>
        <v>0</v>
      </c>
      <c r="D24" s="76">
        <f aca="true" t="shared" si="4" ref="D24:Z24">SUM(D22:D23)</f>
        <v>485595000</v>
      </c>
      <c r="E24" s="77">
        <f t="shared" si="4"/>
        <v>485595000</v>
      </c>
      <c r="F24" s="77">
        <f t="shared" si="4"/>
        <v>244688382</v>
      </c>
      <c r="G24" s="77">
        <f t="shared" si="4"/>
        <v>-25074949</v>
      </c>
      <c r="H24" s="77">
        <f t="shared" si="4"/>
        <v>-8680795</v>
      </c>
      <c r="I24" s="77">
        <f t="shared" si="4"/>
        <v>210932638</v>
      </c>
      <c r="J24" s="77">
        <f t="shared" si="4"/>
        <v>76820924</v>
      </c>
      <c r="K24" s="77">
        <f t="shared" si="4"/>
        <v>152331708</v>
      </c>
      <c r="L24" s="77">
        <f t="shared" si="4"/>
        <v>-36011840</v>
      </c>
      <c r="M24" s="77">
        <f t="shared" si="4"/>
        <v>193140792</v>
      </c>
      <c r="N24" s="77">
        <f t="shared" si="4"/>
        <v>57985962</v>
      </c>
      <c r="O24" s="77">
        <f t="shared" si="4"/>
        <v>-128147736</v>
      </c>
      <c r="P24" s="77">
        <f t="shared" si="4"/>
        <v>271890568</v>
      </c>
      <c r="Q24" s="77">
        <f t="shared" si="4"/>
        <v>201728794</v>
      </c>
      <c r="R24" s="77">
        <f t="shared" si="4"/>
        <v>24283</v>
      </c>
      <c r="S24" s="77">
        <f t="shared" si="4"/>
        <v>-8386923</v>
      </c>
      <c r="T24" s="77">
        <f t="shared" si="4"/>
        <v>-80858478</v>
      </c>
      <c r="U24" s="77">
        <f t="shared" si="4"/>
        <v>-89221118</v>
      </c>
      <c r="V24" s="77">
        <f t="shared" si="4"/>
        <v>516581106</v>
      </c>
      <c r="W24" s="77">
        <f t="shared" si="4"/>
        <v>485595000</v>
      </c>
      <c r="X24" s="77">
        <f t="shared" si="4"/>
        <v>30986106</v>
      </c>
      <c r="Y24" s="78">
        <f>+IF(W24&lt;&gt;0,(X24/W24)*100,0)</f>
        <v>6.381059524912736</v>
      </c>
      <c r="Z24" s="79">
        <f t="shared" si="4"/>
        <v>485595000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354503404</v>
      </c>
      <c r="C27" s="22"/>
      <c r="D27" s="99">
        <v>485070000</v>
      </c>
      <c r="E27" s="100">
        <v>485070000</v>
      </c>
      <c r="F27" s="100">
        <v>9008645</v>
      </c>
      <c r="G27" s="100">
        <v>37809888</v>
      </c>
      <c r="H27" s="100">
        <v>38119065</v>
      </c>
      <c r="I27" s="100">
        <v>84937598</v>
      </c>
      <c r="J27" s="100">
        <v>23073699</v>
      </c>
      <c r="K27" s="100">
        <v>39852806</v>
      </c>
      <c r="L27" s="100">
        <v>30081755</v>
      </c>
      <c r="M27" s="100">
        <v>93008260</v>
      </c>
      <c r="N27" s="100">
        <v>13030708</v>
      </c>
      <c r="O27" s="100">
        <v>16496404</v>
      </c>
      <c r="P27" s="100">
        <v>25547759</v>
      </c>
      <c r="Q27" s="100">
        <v>55074871</v>
      </c>
      <c r="R27" s="100">
        <v>31734448</v>
      </c>
      <c r="S27" s="100">
        <v>30427472</v>
      </c>
      <c r="T27" s="100">
        <v>74846265</v>
      </c>
      <c r="U27" s="100">
        <v>137008185</v>
      </c>
      <c r="V27" s="100">
        <v>370028914</v>
      </c>
      <c r="W27" s="100">
        <v>485070000</v>
      </c>
      <c r="X27" s="100">
        <v>-115041086</v>
      </c>
      <c r="Y27" s="101">
        <v>-23.72</v>
      </c>
      <c r="Z27" s="102">
        <v>485070000</v>
      </c>
    </row>
    <row r="28" spans="1:26" ht="13.5">
      <c r="A28" s="103" t="s">
        <v>46</v>
      </c>
      <c r="B28" s="19">
        <v>216313179</v>
      </c>
      <c r="C28" s="19"/>
      <c r="D28" s="59">
        <v>388070000</v>
      </c>
      <c r="E28" s="60">
        <v>388070000</v>
      </c>
      <c r="F28" s="60">
        <v>1570067</v>
      </c>
      <c r="G28" s="60">
        <v>23527058</v>
      </c>
      <c r="H28" s="60">
        <v>20593656</v>
      </c>
      <c r="I28" s="60">
        <v>45690781</v>
      </c>
      <c r="J28" s="60">
        <v>18737638</v>
      </c>
      <c r="K28" s="60">
        <v>17145408</v>
      </c>
      <c r="L28" s="60">
        <v>19191658</v>
      </c>
      <c r="M28" s="60">
        <v>55074704</v>
      </c>
      <c r="N28" s="60">
        <v>3753627</v>
      </c>
      <c r="O28" s="60">
        <v>6202878</v>
      </c>
      <c r="P28" s="60">
        <v>13867284</v>
      </c>
      <c r="Q28" s="60">
        <v>23823789</v>
      </c>
      <c r="R28" s="60">
        <v>24475715</v>
      </c>
      <c r="S28" s="60">
        <v>24959146</v>
      </c>
      <c r="T28" s="60">
        <v>72319627</v>
      </c>
      <c r="U28" s="60">
        <v>121754488</v>
      </c>
      <c r="V28" s="60">
        <v>246343762</v>
      </c>
      <c r="W28" s="60">
        <v>388070000</v>
      </c>
      <c r="X28" s="60">
        <v>-141726238</v>
      </c>
      <c r="Y28" s="61">
        <v>-36.52</v>
      </c>
      <c r="Z28" s="62">
        <v>388070000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138190225</v>
      </c>
      <c r="C31" s="19"/>
      <c r="D31" s="59">
        <v>97000000</v>
      </c>
      <c r="E31" s="60">
        <v>97000000</v>
      </c>
      <c r="F31" s="60">
        <v>7438578</v>
      </c>
      <c r="G31" s="60">
        <v>14282830</v>
      </c>
      <c r="H31" s="60">
        <v>17525409</v>
      </c>
      <c r="I31" s="60">
        <v>39246817</v>
      </c>
      <c r="J31" s="60">
        <v>4336061</v>
      </c>
      <c r="K31" s="60">
        <v>22707398</v>
      </c>
      <c r="L31" s="60">
        <v>10890097</v>
      </c>
      <c r="M31" s="60">
        <v>37933556</v>
      </c>
      <c r="N31" s="60">
        <v>9277081</v>
      </c>
      <c r="O31" s="60">
        <v>10293526</v>
      </c>
      <c r="P31" s="60">
        <v>11680475</v>
      </c>
      <c r="Q31" s="60">
        <v>31251082</v>
      </c>
      <c r="R31" s="60">
        <v>7258733</v>
      </c>
      <c r="S31" s="60">
        <v>5468326</v>
      </c>
      <c r="T31" s="60">
        <v>2526638</v>
      </c>
      <c r="U31" s="60">
        <v>15253697</v>
      </c>
      <c r="V31" s="60">
        <v>123685152</v>
      </c>
      <c r="W31" s="60">
        <v>97000000</v>
      </c>
      <c r="X31" s="60">
        <v>26685152</v>
      </c>
      <c r="Y31" s="61">
        <v>27.51</v>
      </c>
      <c r="Z31" s="62">
        <v>97000000</v>
      </c>
    </row>
    <row r="32" spans="1:26" ht="13.5">
      <c r="A32" s="70" t="s">
        <v>54</v>
      </c>
      <c r="B32" s="22">
        <f>SUM(B28:B31)</f>
        <v>354503404</v>
      </c>
      <c r="C32" s="22">
        <f>SUM(C28:C31)</f>
        <v>0</v>
      </c>
      <c r="D32" s="99">
        <f aca="true" t="shared" si="5" ref="D32:Z32">SUM(D28:D31)</f>
        <v>485070000</v>
      </c>
      <c r="E32" s="100">
        <f t="shared" si="5"/>
        <v>485070000</v>
      </c>
      <c r="F32" s="100">
        <f t="shared" si="5"/>
        <v>9008645</v>
      </c>
      <c r="G32" s="100">
        <f t="shared" si="5"/>
        <v>37809888</v>
      </c>
      <c r="H32" s="100">
        <f t="shared" si="5"/>
        <v>38119065</v>
      </c>
      <c r="I32" s="100">
        <f t="shared" si="5"/>
        <v>84937598</v>
      </c>
      <c r="J32" s="100">
        <f t="shared" si="5"/>
        <v>23073699</v>
      </c>
      <c r="K32" s="100">
        <f t="shared" si="5"/>
        <v>39852806</v>
      </c>
      <c r="L32" s="100">
        <f t="shared" si="5"/>
        <v>30081755</v>
      </c>
      <c r="M32" s="100">
        <f t="shared" si="5"/>
        <v>93008260</v>
      </c>
      <c r="N32" s="100">
        <f t="shared" si="5"/>
        <v>13030708</v>
      </c>
      <c r="O32" s="100">
        <f t="shared" si="5"/>
        <v>16496404</v>
      </c>
      <c r="P32" s="100">
        <f t="shared" si="5"/>
        <v>25547759</v>
      </c>
      <c r="Q32" s="100">
        <f t="shared" si="5"/>
        <v>55074871</v>
      </c>
      <c r="R32" s="100">
        <f t="shared" si="5"/>
        <v>31734448</v>
      </c>
      <c r="S32" s="100">
        <f t="shared" si="5"/>
        <v>30427472</v>
      </c>
      <c r="T32" s="100">
        <f t="shared" si="5"/>
        <v>74846265</v>
      </c>
      <c r="U32" s="100">
        <f t="shared" si="5"/>
        <v>137008185</v>
      </c>
      <c r="V32" s="100">
        <f t="shared" si="5"/>
        <v>370028914</v>
      </c>
      <c r="W32" s="100">
        <f t="shared" si="5"/>
        <v>485070000</v>
      </c>
      <c r="X32" s="100">
        <f t="shared" si="5"/>
        <v>-115041086</v>
      </c>
      <c r="Y32" s="101">
        <f>+IF(W32&lt;&gt;0,(X32/W32)*100,0)</f>
        <v>-23.71638856247552</v>
      </c>
      <c r="Z32" s="102">
        <f t="shared" si="5"/>
        <v>485070000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646161939</v>
      </c>
      <c r="C35" s="19"/>
      <c r="D35" s="59">
        <v>592280000</v>
      </c>
      <c r="E35" s="60">
        <v>592280000</v>
      </c>
      <c r="F35" s="60">
        <v>677687407</v>
      </c>
      <c r="G35" s="60">
        <v>553352588</v>
      </c>
      <c r="H35" s="60">
        <v>550114139</v>
      </c>
      <c r="I35" s="60">
        <v>550114139</v>
      </c>
      <c r="J35" s="60">
        <v>544025476</v>
      </c>
      <c r="K35" s="60">
        <v>887928630</v>
      </c>
      <c r="L35" s="60">
        <v>516933073</v>
      </c>
      <c r="M35" s="60">
        <v>516933073</v>
      </c>
      <c r="N35" s="60">
        <v>531218673</v>
      </c>
      <c r="O35" s="60">
        <v>440426423</v>
      </c>
      <c r="P35" s="60">
        <v>695433446</v>
      </c>
      <c r="Q35" s="60">
        <v>695433446</v>
      </c>
      <c r="R35" s="60">
        <v>738672245</v>
      </c>
      <c r="S35" s="60">
        <v>614275531</v>
      </c>
      <c r="T35" s="60">
        <v>496242514</v>
      </c>
      <c r="U35" s="60">
        <v>496242514</v>
      </c>
      <c r="V35" s="60">
        <v>496242514</v>
      </c>
      <c r="W35" s="60">
        <v>592280000</v>
      </c>
      <c r="X35" s="60">
        <v>-96037486</v>
      </c>
      <c r="Y35" s="61">
        <v>-16.21</v>
      </c>
      <c r="Z35" s="62">
        <v>592280000</v>
      </c>
    </row>
    <row r="36" spans="1:26" ht="13.5">
      <c r="A36" s="58" t="s">
        <v>57</v>
      </c>
      <c r="B36" s="19">
        <v>5829489585</v>
      </c>
      <c r="C36" s="19"/>
      <c r="D36" s="59">
        <v>6496577000</v>
      </c>
      <c r="E36" s="60">
        <v>6496577000</v>
      </c>
      <c r="F36" s="60">
        <v>5336314314</v>
      </c>
      <c r="G36" s="60">
        <v>5707015056</v>
      </c>
      <c r="H36" s="60">
        <v>5767458841</v>
      </c>
      <c r="I36" s="60">
        <v>5767458841</v>
      </c>
      <c r="J36" s="60">
        <v>5815769441</v>
      </c>
      <c r="K36" s="60">
        <v>5529021172</v>
      </c>
      <c r="L36" s="60">
        <v>5670914740</v>
      </c>
      <c r="M36" s="60">
        <v>5670914740</v>
      </c>
      <c r="N36" s="60">
        <v>5718758554</v>
      </c>
      <c r="O36" s="60">
        <v>5662600282</v>
      </c>
      <c r="P36" s="60">
        <v>5781653028</v>
      </c>
      <c r="Q36" s="60">
        <v>5781653028</v>
      </c>
      <c r="R36" s="60">
        <v>5530337269</v>
      </c>
      <c r="S36" s="60">
        <v>5574837338</v>
      </c>
      <c r="T36" s="60">
        <v>5897993999</v>
      </c>
      <c r="U36" s="60">
        <v>5897993999</v>
      </c>
      <c r="V36" s="60">
        <v>5897993999</v>
      </c>
      <c r="W36" s="60">
        <v>6496577000</v>
      </c>
      <c r="X36" s="60">
        <v>-598583001</v>
      </c>
      <c r="Y36" s="61">
        <v>-9.21</v>
      </c>
      <c r="Z36" s="62">
        <v>6496577000</v>
      </c>
    </row>
    <row r="37" spans="1:26" ht="13.5">
      <c r="A37" s="58" t="s">
        <v>58</v>
      </c>
      <c r="B37" s="19">
        <v>493463098</v>
      </c>
      <c r="C37" s="19"/>
      <c r="D37" s="59">
        <v>389507000</v>
      </c>
      <c r="E37" s="60">
        <v>389507000</v>
      </c>
      <c r="F37" s="60">
        <v>538807015</v>
      </c>
      <c r="G37" s="60">
        <v>575812866</v>
      </c>
      <c r="H37" s="60">
        <v>616608057</v>
      </c>
      <c r="I37" s="60">
        <v>616608057</v>
      </c>
      <c r="J37" s="60">
        <v>573851790</v>
      </c>
      <c r="K37" s="60">
        <v>617724601</v>
      </c>
      <c r="L37" s="60">
        <v>581238870</v>
      </c>
      <c r="M37" s="60">
        <v>581238870</v>
      </c>
      <c r="N37" s="60">
        <v>563037835</v>
      </c>
      <c r="O37" s="60">
        <v>602221011</v>
      </c>
      <c r="P37" s="60">
        <v>576226247</v>
      </c>
      <c r="Q37" s="60">
        <v>576226247</v>
      </c>
      <c r="R37" s="60">
        <v>639999667</v>
      </c>
      <c r="S37" s="60">
        <v>568596399</v>
      </c>
      <c r="T37" s="60">
        <v>647426939</v>
      </c>
      <c r="U37" s="60">
        <v>647426939</v>
      </c>
      <c r="V37" s="60">
        <v>647426939</v>
      </c>
      <c r="W37" s="60">
        <v>389507000</v>
      </c>
      <c r="X37" s="60">
        <v>257919939</v>
      </c>
      <c r="Y37" s="61">
        <v>66.22</v>
      </c>
      <c r="Z37" s="62">
        <v>389507000</v>
      </c>
    </row>
    <row r="38" spans="1:26" ht="13.5">
      <c r="A38" s="58" t="s">
        <v>59</v>
      </c>
      <c r="B38" s="19">
        <v>476339665</v>
      </c>
      <c r="C38" s="19"/>
      <c r="D38" s="59">
        <v>478207000</v>
      </c>
      <c r="E38" s="60">
        <v>478207000</v>
      </c>
      <c r="F38" s="60">
        <v>336992827</v>
      </c>
      <c r="G38" s="60">
        <v>336992827</v>
      </c>
      <c r="H38" s="60">
        <v>336992827</v>
      </c>
      <c r="I38" s="60">
        <v>336992827</v>
      </c>
      <c r="J38" s="60">
        <v>336992827</v>
      </c>
      <c r="K38" s="60">
        <v>336992827</v>
      </c>
      <c r="L38" s="60">
        <v>319160270</v>
      </c>
      <c r="M38" s="60">
        <v>319160270</v>
      </c>
      <c r="N38" s="60">
        <v>319160270</v>
      </c>
      <c r="O38" s="60">
        <v>319160270</v>
      </c>
      <c r="P38" s="60">
        <v>319160270</v>
      </c>
      <c r="Q38" s="60">
        <v>319160270</v>
      </c>
      <c r="R38" s="60">
        <v>319160270</v>
      </c>
      <c r="S38" s="60">
        <v>319160270</v>
      </c>
      <c r="T38" s="60">
        <v>301184920</v>
      </c>
      <c r="U38" s="60">
        <v>301184920</v>
      </c>
      <c r="V38" s="60">
        <v>301184920</v>
      </c>
      <c r="W38" s="60">
        <v>478207000</v>
      </c>
      <c r="X38" s="60">
        <v>-177022080</v>
      </c>
      <c r="Y38" s="61">
        <v>-37.02</v>
      </c>
      <c r="Z38" s="62">
        <v>478207000</v>
      </c>
    </row>
    <row r="39" spans="1:26" ht="13.5">
      <c r="A39" s="58" t="s">
        <v>60</v>
      </c>
      <c r="B39" s="19">
        <v>5505848761</v>
      </c>
      <c r="C39" s="19"/>
      <c r="D39" s="59">
        <v>6221143000</v>
      </c>
      <c r="E39" s="60">
        <v>6221143000</v>
      </c>
      <c r="F39" s="60">
        <v>5138201879</v>
      </c>
      <c r="G39" s="60">
        <v>5347561951</v>
      </c>
      <c r="H39" s="60">
        <v>5363972096</v>
      </c>
      <c r="I39" s="60">
        <v>5363972096</v>
      </c>
      <c r="J39" s="60">
        <v>5448950300</v>
      </c>
      <c r="K39" s="60">
        <v>5462232374</v>
      </c>
      <c r="L39" s="60">
        <v>5287448673</v>
      </c>
      <c r="M39" s="60">
        <v>5287448673</v>
      </c>
      <c r="N39" s="60">
        <v>5367779122</v>
      </c>
      <c r="O39" s="60">
        <v>5181645424</v>
      </c>
      <c r="P39" s="60">
        <v>5581699957</v>
      </c>
      <c r="Q39" s="60">
        <v>5581699957</v>
      </c>
      <c r="R39" s="60">
        <v>5309849577</v>
      </c>
      <c r="S39" s="60">
        <v>5301356200</v>
      </c>
      <c r="T39" s="60">
        <v>5445624654</v>
      </c>
      <c r="U39" s="60">
        <v>5445624654</v>
      </c>
      <c r="V39" s="60">
        <v>5445624654</v>
      </c>
      <c r="W39" s="60">
        <v>6221143000</v>
      </c>
      <c r="X39" s="60">
        <v>-775518346</v>
      </c>
      <c r="Y39" s="61">
        <v>-12.47</v>
      </c>
      <c r="Z39" s="62">
        <v>6221143000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405275508</v>
      </c>
      <c r="C42" s="19"/>
      <c r="D42" s="59">
        <v>672592002</v>
      </c>
      <c r="E42" s="60">
        <v>672592002</v>
      </c>
      <c r="F42" s="60">
        <v>257051456</v>
      </c>
      <c r="G42" s="60">
        <v>-23831154</v>
      </c>
      <c r="H42" s="60">
        <v>-52220810</v>
      </c>
      <c r="I42" s="60">
        <v>180999492</v>
      </c>
      <c r="J42" s="60">
        <v>60732685</v>
      </c>
      <c r="K42" s="60">
        <v>385744028</v>
      </c>
      <c r="L42" s="60">
        <v>-278513880</v>
      </c>
      <c r="M42" s="60">
        <v>167962833</v>
      </c>
      <c r="N42" s="60">
        <v>-10795455</v>
      </c>
      <c r="O42" s="60">
        <v>-18835006</v>
      </c>
      <c r="P42" s="60">
        <v>227500195</v>
      </c>
      <c r="Q42" s="60">
        <v>197869734</v>
      </c>
      <c r="R42" s="60">
        <v>-3909795</v>
      </c>
      <c r="S42" s="60">
        <v>-14266888</v>
      </c>
      <c r="T42" s="60">
        <v>-80372831</v>
      </c>
      <c r="U42" s="60">
        <v>-98549514</v>
      </c>
      <c r="V42" s="60">
        <v>448282545</v>
      </c>
      <c r="W42" s="60">
        <v>672592002</v>
      </c>
      <c r="X42" s="60">
        <v>-224309457</v>
      </c>
      <c r="Y42" s="61">
        <v>-33.35</v>
      </c>
      <c r="Z42" s="62">
        <v>672592002</v>
      </c>
    </row>
    <row r="43" spans="1:26" ht="13.5">
      <c r="A43" s="58" t="s">
        <v>63</v>
      </c>
      <c r="B43" s="19">
        <v>-403719056</v>
      </c>
      <c r="C43" s="19"/>
      <c r="D43" s="59">
        <v>-483070000</v>
      </c>
      <c r="E43" s="60">
        <v>-483070000</v>
      </c>
      <c r="F43" s="60">
        <v>-17041175</v>
      </c>
      <c r="G43" s="60">
        <v>-37215571</v>
      </c>
      <c r="H43" s="60">
        <v>-37678491</v>
      </c>
      <c r="I43" s="60">
        <v>-91935237</v>
      </c>
      <c r="J43" s="60">
        <v>-22662897</v>
      </c>
      <c r="K43" s="60">
        <v>-39802608</v>
      </c>
      <c r="L43" s="60">
        <v>-29606279</v>
      </c>
      <c r="M43" s="60">
        <v>-92071784</v>
      </c>
      <c r="N43" s="60">
        <v>-12655546</v>
      </c>
      <c r="O43" s="60">
        <v>-37420586</v>
      </c>
      <c r="P43" s="60">
        <v>-25881855</v>
      </c>
      <c r="Q43" s="60">
        <v>-75957987</v>
      </c>
      <c r="R43" s="60">
        <v>-31168270</v>
      </c>
      <c r="S43" s="60">
        <v>-30129457</v>
      </c>
      <c r="T43" s="60">
        <v>-69646242</v>
      </c>
      <c r="U43" s="60">
        <v>-130943969</v>
      </c>
      <c r="V43" s="60">
        <v>-390908977</v>
      </c>
      <c r="W43" s="60">
        <v>-483070000</v>
      </c>
      <c r="X43" s="60">
        <v>92161023</v>
      </c>
      <c r="Y43" s="61">
        <v>-19.08</v>
      </c>
      <c r="Z43" s="62">
        <v>-483070000</v>
      </c>
    </row>
    <row r="44" spans="1:26" ht="13.5">
      <c r="A44" s="58" t="s">
        <v>64</v>
      </c>
      <c r="B44" s="19">
        <v>4475768</v>
      </c>
      <c r="C44" s="19"/>
      <c r="D44" s="59">
        <v>-23507000</v>
      </c>
      <c r="E44" s="60">
        <v>-23507000</v>
      </c>
      <c r="F44" s="60">
        <v>401266</v>
      </c>
      <c r="G44" s="60">
        <v>366422</v>
      </c>
      <c r="H44" s="60">
        <v>242569</v>
      </c>
      <c r="I44" s="60">
        <v>1010257</v>
      </c>
      <c r="J44" s="60">
        <v>351248</v>
      </c>
      <c r="K44" s="60">
        <v>301534</v>
      </c>
      <c r="L44" s="60">
        <v>-17616751</v>
      </c>
      <c r="M44" s="60">
        <v>-16963969</v>
      </c>
      <c r="N44" s="60">
        <v>410033</v>
      </c>
      <c r="O44" s="60">
        <v>322425</v>
      </c>
      <c r="P44" s="60">
        <v>271728</v>
      </c>
      <c r="Q44" s="60">
        <v>1004186</v>
      </c>
      <c r="R44" s="60">
        <v>487579</v>
      </c>
      <c r="S44" s="60">
        <v>298914</v>
      </c>
      <c r="T44" s="60">
        <v>-17515668</v>
      </c>
      <c r="U44" s="60">
        <v>-16729175</v>
      </c>
      <c r="V44" s="60">
        <v>-31678701</v>
      </c>
      <c r="W44" s="60">
        <v>-23507000</v>
      </c>
      <c r="X44" s="60">
        <v>-8171701</v>
      </c>
      <c r="Y44" s="61">
        <v>34.76</v>
      </c>
      <c r="Z44" s="62">
        <v>-23507000</v>
      </c>
    </row>
    <row r="45" spans="1:26" ht="13.5">
      <c r="A45" s="70" t="s">
        <v>65</v>
      </c>
      <c r="B45" s="22">
        <v>11273530</v>
      </c>
      <c r="C45" s="22"/>
      <c r="D45" s="99">
        <v>176015002</v>
      </c>
      <c r="E45" s="100">
        <v>176015002</v>
      </c>
      <c r="F45" s="100">
        <v>251685077</v>
      </c>
      <c r="G45" s="100">
        <v>191004774</v>
      </c>
      <c r="H45" s="100">
        <v>101348042</v>
      </c>
      <c r="I45" s="100">
        <v>101348042</v>
      </c>
      <c r="J45" s="100">
        <v>139769078</v>
      </c>
      <c r="K45" s="100">
        <v>486012032</v>
      </c>
      <c r="L45" s="100">
        <v>160275122</v>
      </c>
      <c r="M45" s="100">
        <v>160275122</v>
      </c>
      <c r="N45" s="100">
        <v>137234154</v>
      </c>
      <c r="O45" s="100">
        <v>81300987</v>
      </c>
      <c r="P45" s="100">
        <v>283191055</v>
      </c>
      <c r="Q45" s="100">
        <v>137234154</v>
      </c>
      <c r="R45" s="100">
        <v>248600569</v>
      </c>
      <c r="S45" s="100">
        <v>204503138</v>
      </c>
      <c r="T45" s="100">
        <v>36968397</v>
      </c>
      <c r="U45" s="100">
        <v>36968397</v>
      </c>
      <c r="V45" s="100">
        <v>36968397</v>
      </c>
      <c r="W45" s="100">
        <v>176015002</v>
      </c>
      <c r="X45" s="100">
        <v>-139046605</v>
      </c>
      <c r="Y45" s="101">
        <v>-79</v>
      </c>
      <c r="Z45" s="102">
        <v>176015002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74873380</v>
      </c>
      <c r="C49" s="52"/>
      <c r="D49" s="129">
        <v>27796913</v>
      </c>
      <c r="E49" s="54">
        <v>18599605</v>
      </c>
      <c r="F49" s="54">
        <v>0</v>
      </c>
      <c r="G49" s="54">
        <v>0</v>
      </c>
      <c r="H49" s="54">
        <v>0</v>
      </c>
      <c r="I49" s="54">
        <v>17394845</v>
      </c>
      <c r="J49" s="54">
        <v>0</v>
      </c>
      <c r="K49" s="54">
        <v>0</v>
      </c>
      <c r="L49" s="54">
        <v>0</v>
      </c>
      <c r="M49" s="54">
        <v>16142770</v>
      </c>
      <c r="N49" s="54">
        <v>0</v>
      </c>
      <c r="O49" s="54">
        <v>0</v>
      </c>
      <c r="P49" s="54">
        <v>0</v>
      </c>
      <c r="Q49" s="54">
        <v>13041688</v>
      </c>
      <c r="R49" s="54">
        <v>0</v>
      </c>
      <c r="S49" s="54">
        <v>0</v>
      </c>
      <c r="T49" s="54">
        <v>0</v>
      </c>
      <c r="U49" s="54">
        <v>92560428</v>
      </c>
      <c r="V49" s="54">
        <v>264323718</v>
      </c>
      <c r="W49" s="54">
        <v>524733347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109451985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109451985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94.07397403988111</v>
      </c>
      <c r="E58" s="7">
        <f t="shared" si="6"/>
        <v>94.07397403988111</v>
      </c>
      <c r="F58" s="7">
        <f t="shared" si="6"/>
        <v>62.77004438399294</v>
      </c>
      <c r="G58" s="7">
        <f t="shared" si="6"/>
        <v>68.05012388399014</v>
      </c>
      <c r="H58" s="7">
        <f t="shared" si="6"/>
        <v>67.30429652363927</v>
      </c>
      <c r="I58" s="7">
        <f t="shared" si="6"/>
        <v>65.9882335933491</v>
      </c>
      <c r="J58" s="7">
        <f t="shared" si="6"/>
        <v>58.7230304375211</v>
      </c>
      <c r="K58" s="7">
        <f t="shared" si="6"/>
        <v>127.59887624370432</v>
      </c>
      <c r="L58" s="7">
        <f t="shared" si="6"/>
        <v>78.40178600810293</v>
      </c>
      <c r="M58" s="7">
        <f t="shared" si="6"/>
        <v>80.21656474325249</v>
      </c>
      <c r="N58" s="7">
        <f t="shared" si="6"/>
        <v>56.634052212427534</v>
      </c>
      <c r="O58" s="7">
        <f t="shared" si="6"/>
        <v>-735.8417903876255</v>
      </c>
      <c r="P58" s="7">
        <f t="shared" si="6"/>
        <v>29.276279917240288</v>
      </c>
      <c r="Q58" s="7">
        <f t="shared" si="6"/>
        <v>69.0062582215424</v>
      </c>
      <c r="R58" s="7">
        <f t="shared" si="6"/>
        <v>78.73437454969344</v>
      </c>
      <c r="S58" s="7">
        <f t="shared" si="6"/>
        <v>95.73829108765422</v>
      </c>
      <c r="T58" s="7">
        <f t="shared" si="6"/>
        <v>106.42374696753316</v>
      </c>
      <c r="U58" s="7">
        <f t="shared" si="6"/>
        <v>92.39131825010085</v>
      </c>
      <c r="V58" s="7">
        <f t="shared" si="6"/>
        <v>76.41057824701669</v>
      </c>
      <c r="W58" s="7">
        <f t="shared" si="6"/>
        <v>94.07397403988111</v>
      </c>
      <c r="X58" s="7">
        <f t="shared" si="6"/>
        <v>0</v>
      </c>
      <c r="Y58" s="7">
        <f t="shared" si="6"/>
        <v>0</v>
      </c>
      <c r="Z58" s="8">
        <f t="shared" si="6"/>
        <v>94.07397403988111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69.92446383268766</v>
      </c>
      <c r="G59" s="10">
        <f t="shared" si="7"/>
        <v>64.83730578437577</v>
      </c>
      <c r="H59" s="10">
        <f t="shared" si="7"/>
        <v>61.983978935965666</v>
      </c>
      <c r="I59" s="10">
        <f t="shared" si="7"/>
        <v>65.5779048861122</v>
      </c>
      <c r="J59" s="10">
        <f t="shared" si="7"/>
        <v>79.87938593907147</v>
      </c>
      <c r="K59" s="10">
        <f t="shared" si="7"/>
        <v>74.62734233134165</v>
      </c>
      <c r="L59" s="10">
        <f t="shared" si="7"/>
        <v>67.96154282046281</v>
      </c>
      <c r="M59" s="10">
        <f t="shared" si="7"/>
        <v>74.1549822964626</v>
      </c>
      <c r="N59" s="10">
        <f t="shared" si="7"/>
        <v>79.45299434192783</v>
      </c>
      <c r="O59" s="10">
        <f t="shared" si="7"/>
        <v>74.61051679784548</v>
      </c>
      <c r="P59" s="10">
        <f t="shared" si="7"/>
        <v>74.30717511968221</v>
      </c>
      <c r="Q59" s="10">
        <f t="shared" si="7"/>
        <v>76.1256581006903</v>
      </c>
      <c r="R59" s="10">
        <f t="shared" si="7"/>
        <v>83.3418055776089</v>
      </c>
      <c r="S59" s="10">
        <f t="shared" si="7"/>
        <v>83.01901249638286</v>
      </c>
      <c r="T59" s="10">
        <f t="shared" si="7"/>
        <v>76.69604677546033</v>
      </c>
      <c r="U59" s="10">
        <f t="shared" si="7"/>
        <v>81.02703233450592</v>
      </c>
      <c r="V59" s="10">
        <f t="shared" si="7"/>
        <v>74.23078587794802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92.39892012825507</v>
      </c>
      <c r="E60" s="13">
        <f t="shared" si="7"/>
        <v>92.39892012825507</v>
      </c>
      <c r="F60" s="13">
        <f t="shared" si="7"/>
        <v>60.67654422829206</v>
      </c>
      <c r="G60" s="13">
        <f t="shared" si="7"/>
        <v>68.00141795106178</v>
      </c>
      <c r="H60" s="13">
        <f t="shared" si="7"/>
        <v>68.9005980570802</v>
      </c>
      <c r="I60" s="13">
        <f t="shared" si="7"/>
        <v>65.72974550630889</v>
      </c>
      <c r="J60" s="13">
        <f t="shared" si="7"/>
        <v>54.23398861895341</v>
      </c>
      <c r="K60" s="13">
        <f t="shared" si="7"/>
        <v>157.91429171090348</v>
      </c>
      <c r="L60" s="13">
        <f t="shared" si="7"/>
        <v>82.05797425637452</v>
      </c>
      <c r="M60" s="13">
        <f t="shared" si="7"/>
        <v>82.10296968427468</v>
      </c>
      <c r="N60" s="13">
        <f t="shared" si="7"/>
        <v>52.6161859496061</v>
      </c>
      <c r="O60" s="13">
        <f t="shared" si="7"/>
        <v>-212.30523751035548</v>
      </c>
      <c r="P60" s="13">
        <f t="shared" si="7"/>
        <v>23.556812019136935</v>
      </c>
      <c r="Q60" s="13">
        <f t="shared" si="7"/>
        <v>66.99873246775468</v>
      </c>
      <c r="R60" s="13">
        <f t="shared" si="7"/>
        <v>77.30342235426147</v>
      </c>
      <c r="S60" s="13">
        <f t="shared" si="7"/>
        <v>100.7969683407334</v>
      </c>
      <c r="T60" s="13">
        <f t="shared" si="7"/>
        <v>118.8189742140995</v>
      </c>
      <c r="U60" s="13">
        <f t="shared" si="7"/>
        <v>96.5529219447633</v>
      </c>
      <c r="V60" s="13">
        <f t="shared" si="7"/>
        <v>76.96147993999855</v>
      </c>
      <c r="W60" s="13">
        <f t="shared" si="7"/>
        <v>92.39892012825507</v>
      </c>
      <c r="X60" s="13">
        <f t="shared" si="7"/>
        <v>0</v>
      </c>
      <c r="Y60" s="13">
        <f t="shared" si="7"/>
        <v>0</v>
      </c>
      <c r="Z60" s="14">
        <f t="shared" si="7"/>
        <v>92.39892012825507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93.19294452354556</v>
      </c>
      <c r="E61" s="13">
        <f t="shared" si="7"/>
        <v>93.19294452354556</v>
      </c>
      <c r="F61" s="13">
        <f t="shared" si="7"/>
        <v>76.92379402940175</v>
      </c>
      <c r="G61" s="13">
        <f t="shared" si="7"/>
        <v>79.2647518215375</v>
      </c>
      <c r="H61" s="13">
        <f t="shared" si="7"/>
        <v>78.33835625254011</v>
      </c>
      <c r="I61" s="13">
        <f t="shared" si="7"/>
        <v>78.2002492953125</v>
      </c>
      <c r="J61" s="13">
        <f t="shared" si="7"/>
        <v>49.630212336738424</v>
      </c>
      <c r="K61" s="13">
        <f t="shared" si="7"/>
        <v>315.31447645267804</v>
      </c>
      <c r="L61" s="13">
        <f t="shared" si="7"/>
        <v>88.19641666932839</v>
      </c>
      <c r="M61" s="13">
        <f t="shared" si="7"/>
        <v>88.45111743762891</v>
      </c>
      <c r="N61" s="13">
        <f t="shared" si="7"/>
        <v>48.25915108255757</v>
      </c>
      <c r="O61" s="13">
        <f t="shared" si="7"/>
        <v>91.73472148450823</v>
      </c>
      <c r="P61" s="13">
        <f t="shared" si="7"/>
        <v>89.4409201027968</v>
      </c>
      <c r="Q61" s="13">
        <f t="shared" si="7"/>
        <v>68.53148837568531</v>
      </c>
      <c r="R61" s="13">
        <f t="shared" si="7"/>
        <v>79.92330975376616</v>
      </c>
      <c r="S61" s="13">
        <f t="shared" si="7"/>
        <v>112.99231561186343</v>
      </c>
      <c r="T61" s="13">
        <f t="shared" si="7"/>
        <v>108.14653844633331</v>
      </c>
      <c r="U61" s="13">
        <f t="shared" si="7"/>
        <v>99.00350867377863</v>
      </c>
      <c r="V61" s="13">
        <f t="shared" si="7"/>
        <v>82.25777322180986</v>
      </c>
      <c r="W61" s="13">
        <f t="shared" si="7"/>
        <v>93.19294452354556</v>
      </c>
      <c r="X61" s="13">
        <f t="shared" si="7"/>
        <v>0</v>
      </c>
      <c r="Y61" s="13">
        <f t="shared" si="7"/>
        <v>0</v>
      </c>
      <c r="Z61" s="14">
        <f t="shared" si="7"/>
        <v>93.19294452354556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89.00189111057419</v>
      </c>
      <c r="E62" s="13">
        <f t="shared" si="7"/>
        <v>89.00189111057419</v>
      </c>
      <c r="F62" s="13">
        <f t="shared" si="7"/>
        <v>35.527965972385026</v>
      </c>
      <c r="G62" s="13">
        <f t="shared" si="7"/>
        <v>56.51869439546615</v>
      </c>
      <c r="H62" s="13">
        <f t="shared" si="7"/>
        <v>49.577998065228265</v>
      </c>
      <c r="I62" s="13">
        <f t="shared" si="7"/>
        <v>46.562923754830315</v>
      </c>
      <c r="J62" s="13">
        <f t="shared" si="7"/>
        <v>65.1909848209423</v>
      </c>
      <c r="K62" s="13">
        <f t="shared" si="7"/>
        <v>78.55177189431964</v>
      </c>
      <c r="L62" s="13">
        <f t="shared" si="7"/>
        <v>75.44583532995934</v>
      </c>
      <c r="M62" s="13">
        <f t="shared" si="7"/>
        <v>72.66340564804473</v>
      </c>
      <c r="N62" s="13">
        <f t="shared" si="7"/>
        <v>66.66773253082073</v>
      </c>
      <c r="O62" s="13">
        <f t="shared" si="7"/>
        <v>-27.783730168158126</v>
      </c>
      <c r="P62" s="13">
        <f t="shared" si="7"/>
        <v>-4.665068185776673</v>
      </c>
      <c r="Q62" s="13">
        <f t="shared" si="7"/>
        <v>60.01449094116917</v>
      </c>
      <c r="R62" s="13">
        <f t="shared" si="7"/>
        <v>70.31670872899336</v>
      </c>
      <c r="S62" s="13">
        <f t="shared" si="7"/>
        <v>71.36456433615074</v>
      </c>
      <c r="T62" s="13">
        <f t="shared" si="7"/>
        <v>215.2217195634563</v>
      </c>
      <c r="U62" s="13">
        <f t="shared" si="7"/>
        <v>95.19616328475755</v>
      </c>
      <c r="V62" s="13">
        <f t="shared" si="7"/>
        <v>66.1384421481231</v>
      </c>
      <c r="W62" s="13">
        <f t="shared" si="7"/>
        <v>89.00189111057419</v>
      </c>
      <c r="X62" s="13">
        <f t="shared" si="7"/>
        <v>0</v>
      </c>
      <c r="Y62" s="13">
        <f t="shared" si="7"/>
        <v>0</v>
      </c>
      <c r="Z62" s="14">
        <f t="shared" si="7"/>
        <v>89.00189111057419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80.47098002504775</v>
      </c>
      <c r="E63" s="13">
        <f t="shared" si="7"/>
        <v>80.47098002504775</v>
      </c>
      <c r="F63" s="13">
        <f t="shared" si="7"/>
        <v>33.6911786018703</v>
      </c>
      <c r="G63" s="13">
        <f t="shared" si="7"/>
        <v>13.715101459855127</v>
      </c>
      <c r="H63" s="13">
        <f t="shared" si="7"/>
        <v>47.36816716534643</v>
      </c>
      <c r="I63" s="13">
        <f t="shared" si="7"/>
        <v>27.42542186967844</v>
      </c>
      <c r="J63" s="13">
        <f t="shared" si="7"/>
        <v>69.31954581534471</v>
      </c>
      <c r="K63" s="13">
        <f t="shared" si="7"/>
        <v>64.40891054286317</v>
      </c>
      <c r="L63" s="13">
        <f t="shared" si="7"/>
        <v>72.4004717354806</v>
      </c>
      <c r="M63" s="13">
        <f t="shared" si="7"/>
        <v>68.32202563708691</v>
      </c>
      <c r="N63" s="13">
        <f t="shared" si="7"/>
        <v>72.57114858757497</v>
      </c>
      <c r="O63" s="13">
        <f t="shared" si="7"/>
        <v>58.74637569877316</v>
      </c>
      <c r="P63" s="13">
        <f t="shared" si="7"/>
        <v>52.012316467795316</v>
      </c>
      <c r="Q63" s="13">
        <f t="shared" si="7"/>
        <v>61.278371594454995</v>
      </c>
      <c r="R63" s="13">
        <f t="shared" si="7"/>
        <v>67.40303286005974</v>
      </c>
      <c r="S63" s="13">
        <f t="shared" si="7"/>
        <v>72.81864860981689</v>
      </c>
      <c r="T63" s="13">
        <f t="shared" si="7"/>
        <v>77.75440031796413</v>
      </c>
      <c r="U63" s="13">
        <f t="shared" si="7"/>
        <v>72.45527492506557</v>
      </c>
      <c r="V63" s="13">
        <f t="shared" si="7"/>
        <v>55.89000568258332</v>
      </c>
      <c r="W63" s="13">
        <f t="shared" si="7"/>
        <v>80.47098002504775</v>
      </c>
      <c r="X63" s="13">
        <f t="shared" si="7"/>
        <v>0</v>
      </c>
      <c r="Y63" s="13">
        <f t="shared" si="7"/>
        <v>0</v>
      </c>
      <c r="Z63" s="14">
        <f t="shared" si="7"/>
        <v>80.47098002504775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99.99999102937879</v>
      </c>
      <c r="E64" s="13">
        <f t="shared" si="7"/>
        <v>99.99999102937879</v>
      </c>
      <c r="F64" s="13">
        <f t="shared" si="7"/>
        <v>72.81363350729448</v>
      </c>
      <c r="G64" s="13">
        <f t="shared" si="7"/>
        <v>65.84767323133363</v>
      </c>
      <c r="H64" s="13">
        <f t="shared" si="7"/>
        <v>67.61744133092597</v>
      </c>
      <c r="I64" s="13">
        <f t="shared" si="7"/>
        <v>68.70537380124289</v>
      </c>
      <c r="J64" s="13">
        <f t="shared" si="7"/>
        <v>71.07840509931643</v>
      </c>
      <c r="K64" s="13">
        <f t="shared" si="7"/>
        <v>81.65301640530429</v>
      </c>
      <c r="L64" s="13">
        <f t="shared" si="7"/>
        <v>69.58157276205858</v>
      </c>
      <c r="M64" s="13">
        <f t="shared" si="7"/>
        <v>74.0871875011625</v>
      </c>
      <c r="N64" s="13">
        <f t="shared" si="7"/>
        <v>80.64508842861338</v>
      </c>
      <c r="O64" s="13">
        <f t="shared" si="7"/>
        <v>74.47895575754964</v>
      </c>
      <c r="P64" s="13">
        <f t="shared" si="7"/>
        <v>75.80028269532704</v>
      </c>
      <c r="Q64" s="13">
        <f t="shared" si="7"/>
        <v>76.97505797942182</v>
      </c>
      <c r="R64" s="13">
        <f t="shared" si="7"/>
        <v>77.80464944024669</v>
      </c>
      <c r="S64" s="13">
        <f t="shared" si="7"/>
        <v>98.12901249733686</v>
      </c>
      <c r="T64" s="13">
        <f t="shared" si="7"/>
        <v>101.59777839198362</v>
      </c>
      <c r="U64" s="13">
        <f t="shared" si="7"/>
        <v>91.55037966850449</v>
      </c>
      <c r="V64" s="13">
        <f t="shared" si="7"/>
        <v>77.51925574320435</v>
      </c>
      <c r="W64" s="13">
        <f t="shared" si="7"/>
        <v>99.99999102937879</v>
      </c>
      <c r="X64" s="13">
        <f t="shared" si="7"/>
        <v>0</v>
      </c>
      <c r="Y64" s="13">
        <f t="shared" si="7"/>
        <v>0</v>
      </c>
      <c r="Z64" s="14">
        <f t="shared" si="7"/>
        <v>99.99999102937879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125.23084485689347</v>
      </c>
      <c r="E65" s="13">
        <f t="shared" si="7"/>
        <v>125.23084485689347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91.55687012637806</v>
      </c>
      <c r="W65" s="13">
        <f t="shared" si="7"/>
        <v>125.23084485689347</v>
      </c>
      <c r="X65" s="13">
        <f t="shared" si="7"/>
        <v>0</v>
      </c>
      <c r="Y65" s="13">
        <f t="shared" si="7"/>
        <v>0</v>
      </c>
      <c r="Z65" s="14">
        <f t="shared" si="7"/>
        <v>125.23084485689347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99.999984</v>
      </c>
      <c r="E66" s="16">
        <f t="shared" si="7"/>
        <v>99.999984</v>
      </c>
      <c r="F66" s="16">
        <f t="shared" si="7"/>
        <v>105.6039862656442</v>
      </c>
      <c r="G66" s="16">
        <f t="shared" si="7"/>
        <v>-35.829057844282694</v>
      </c>
      <c r="H66" s="16">
        <f t="shared" si="7"/>
        <v>84.46377982918072</v>
      </c>
      <c r="I66" s="16">
        <f t="shared" si="7"/>
        <v>-270.81987643410156</v>
      </c>
      <c r="J66" s="16">
        <f t="shared" si="7"/>
        <v>100</v>
      </c>
      <c r="K66" s="16">
        <f t="shared" si="7"/>
        <v>100.9904107628453</v>
      </c>
      <c r="L66" s="16">
        <f t="shared" si="7"/>
        <v>86.0857401861002</v>
      </c>
      <c r="M66" s="16">
        <f t="shared" si="7"/>
        <v>89.91010686211153</v>
      </c>
      <c r="N66" s="16">
        <f t="shared" si="7"/>
        <v>99.50183450061293</v>
      </c>
      <c r="O66" s="16">
        <f t="shared" si="7"/>
        <v>100.36112707353173</v>
      </c>
      <c r="P66" s="16">
        <f t="shared" si="7"/>
        <v>99.64363644829102</v>
      </c>
      <c r="Q66" s="16">
        <f t="shared" si="7"/>
        <v>99.8759964463208</v>
      </c>
      <c r="R66" s="16">
        <f t="shared" si="7"/>
        <v>99.61241174359982</v>
      </c>
      <c r="S66" s="16">
        <f t="shared" si="7"/>
        <v>-4.279941219691404</v>
      </c>
      <c r="T66" s="16">
        <f t="shared" si="7"/>
        <v>-26.48122733221461</v>
      </c>
      <c r="U66" s="16">
        <f t="shared" si="7"/>
        <v>28.809604945357155</v>
      </c>
      <c r="V66" s="16">
        <f t="shared" si="7"/>
        <v>84.03371487561752</v>
      </c>
      <c r="W66" s="16">
        <f t="shared" si="7"/>
        <v>99.999984</v>
      </c>
      <c r="X66" s="16">
        <f t="shared" si="7"/>
        <v>0</v>
      </c>
      <c r="Y66" s="16">
        <f t="shared" si="7"/>
        <v>0</v>
      </c>
      <c r="Z66" s="17">
        <f t="shared" si="7"/>
        <v>99.999984</v>
      </c>
    </row>
    <row r="67" spans="1:26" ht="13.5" hidden="1">
      <c r="A67" s="41" t="s">
        <v>285</v>
      </c>
      <c r="B67" s="24">
        <v>1028382623</v>
      </c>
      <c r="C67" s="24"/>
      <c r="D67" s="25">
        <v>1243278590</v>
      </c>
      <c r="E67" s="26">
        <v>1243278590</v>
      </c>
      <c r="F67" s="26">
        <v>97660659</v>
      </c>
      <c r="G67" s="26">
        <v>95355340</v>
      </c>
      <c r="H67" s="26">
        <v>89416871</v>
      </c>
      <c r="I67" s="26">
        <v>282432870</v>
      </c>
      <c r="J67" s="26">
        <v>123261779</v>
      </c>
      <c r="K67" s="26">
        <v>59006388</v>
      </c>
      <c r="L67" s="26">
        <v>80741403</v>
      </c>
      <c r="M67" s="26">
        <v>263009570</v>
      </c>
      <c r="N67" s="26">
        <v>153170124</v>
      </c>
      <c r="O67" s="26">
        <v>-12400890</v>
      </c>
      <c r="P67" s="26">
        <v>203518354</v>
      </c>
      <c r="Q67" s="26">
        <v>344287588</v>
      </c>
      <c r="R67" s="26">
        <v>105102011</v>
      </c>
      <c r="S67" s="26">
        <v>96765478</v>
      </c>
      <c r="T67" s="26">
        <v>79209440</v>
      </c>
      <c r="U67" s="26">
        <v>281076929</v>
      </c>
      <c r="V67" s="26">
        <v>1170806957</v>
      </c>
      <c r="W67" s="26">
        <v>1243278590</v>
      </c>
      <c r="X67" s="26"/>
      <c r="Y67" s="25"/>
      <c r="Z67" s="27">
        <v>1243278590</v>
      </c>
    </row>
    <row r="68" spans="1:26" ht="13.5" hidden="1">
      <c r="A68" s="37" t="s">
        <v>31</v>
      </c>
      <c r="B68" s="19">
        <v>229422699</v>
      </c>
      <c r="C68" s="19"/>
      <c r="D68" s="20">
        <v>248982000</v>
      </c>
      <c r="E68" s="21">
        <v>248982000</v>
      </c>
      <c r="F68" s="21">
        <v>21107637</v>
      </c>
      <c r="G68" s="21">
        <v>21141901</v>
      </c>
      <c r="H68" s="21">
        <v>21171253</v>
      </c>
      <c r="I68" s="21">
        <v>63420791</v>
      </c>
      <c r="J68" s="21">
        <v>21216266</v>
      </c>
      <c r="K68" s="21">
        <v>21358208</v>
      </c>
      <c r="L68" s="21">
        <v>21238479</v>
      </c>
      <c r="M68" s="21">
        <v>63812953</v>
      </c>
      <c r="N68" s="21">
        <v>21301425</v>
      </c>
      <c r="O68" s="21">
        <v>21260673</v>
      </c>
      <c r="P68" s="21">
        <v>21261722</v>
      </c>
      <c r="Q68" s="21">
        <v>63823820</v>
      </c>
      <c r="R68" s="21">
        <v>21261584</v>
      </c>
      <c r="S68" s="21">
        <v>21259912</v>
      </c>
      <c r="T68" s="21">
        <v>21141855</v>
      </c>
      <c r="U68" s="21">
        <v>63663351</v>
      </c>
      <c r="V68" s="21">
        <v>254720915</v>
      </c>
      <c r="W68" s="21">
        <v>248982000</v>
      </c>
      <c r="X68" s="21"/>
      <c r="Y68" s="20"/>
      <c r="Z68" s="23">
        <v>248982000</v>
      </c>
    </row>
    <row r="69" spans="1:26" ht="13.5" hidden="1">
      <c r="A69" s="38" t="s">
        <v>32</v>
      </c>
      <c r="B69" s="19">
        <v>781281433</v>
      </c>
      <c r="C69" s="19"/>
      <c r="D69" s="20">
        <v>969296590</v>
      </c>
      <c r="E69" s="21">
        <v>969296590</v>
      </c>
      <c r="F69" s="21">
        <v>76347115</v>
      </c>
      <c r="G69" s="21">
        <v>74902444</v>
      </c>
      <c r="H69" s="21">
        <v>68008057</v>
      </c>
      <c r="I69" s="21">
        <v>219257616</v>
      </c>
      <c r="J69" s="21">
        <v>101843885</v>
      </c>
      <c r="K69" s="21">
        <v>37473505</v>
      </c>
      <c r="L69" s="21">
        <v>58464881</v>
      </c>
      <c r="M69" s="21">
        <v>197782271</v>
      </c>
      <c r="N69" s="21">
        <v>130935475</v>
      </c>
      <c r="O69" s="21">
        <v>-34916246</v>
      </c>
      <c r="P69" s="21">
        <v>181139795</v>
      </c>
      <c r="Q69" s="21">
        <v>277159024</v>
      </c>
      <c r="R69" s="21">
        <v>82853813</v>
      </c>
      <c r="S69" s="21">
        <v>74443986</v>
      </c>
      <c r="T69" s="21">
        <v>57439491</v>
      </c>
      <c r="U69" s="21">
        <v>214737290</v>
      </c>
      <c r="V69" s="21">
        <v>908936201</v>
      </c>
      <c r="W69" s="21">
        <v>969296590</v>
      </c>
      <c r="X69" s="21"/>
      <c r="Y69" s="20"/>
      <c r="Z69" s="23">
        <v>969296590</v>
      </c>
    </row>
    <row r="70" spans="1:26" ht="13.5" hidden="1">
      <c r="A70" s="39" t="s">
        <v>103</v>
      </c>
      <c r="B70" s="19">
        <v>556892476</v>
      </c>
      <c r="C70" s="19"/>
      <c r="D70" s="20">
        <v>609206200</v>
      </c>
      <c r="E70" s="21">
        <v>609206200</v>
      </c>
      <c r="F70" s="21">
        <v>42961122</v>
      </c>
      <c r="G70" s="21">
        <v>45920685</v>
      </c>
      <c r="H70" s="21">
        <v>43120675</v>
      </c>
      <c r="I70" s="21">
        <v>132002482</v>
      </c>
      <c r="J70" s="21">
        <v>74329954</v>
      </c>
      <c r="K70" s="21">
        <v>12756440</v>
      </c>
      <c r="L70" s="21">
        <v>33029885</v>
      </c>
      <c r="M70" s="21">
        <v>120116279</v>
      </c>
      <c r="N70" s="21">
        <v>104415925</v>
      </c>
      <c r="O70" s="21">
        <v>47473984</v>
      </c>
      <c r="P70" s="21">
        <v>48552488</v>
      </c>
      <c r="Q70" s="21">
        <v>200442397</v>
      </c>
      <c r="R70" s="21">
        <v>57734591</v>
      </c>
      <c r="S70" s="21">
        <v>49732782</v>
      </c>
      <c r="T70" s="21">
        <v>44392855</v>
      </c>
      <c r="U70" s="21">
        <v>151860228</v>
      </c>
      <c r="V70" s="21">
        <v>604421386</v>
      </c>
      <c r="W70" s="21">
        <v>609206200</v>
      </c>
      <c r="X70" s="21"/>
      <c r="Y70" s="20"/>
      <c r="Z70" s="23">
        <v>609206200</v>
      </c>
    </row>
    <row r="71" spans="1:26" ht="13.5" hidden="1">
      <c r="A71" s="39" t="s">
        <v>104</v>
      </c>
      <c r="B71" s="19">
        <v>137850018</v>
      </c>
      <c r="C71" s="19"/>
      <c r="D71" s="20">
        <v>230494190</v>
      </c>
      <c r="E71" s="21">
        <v>230494190</v>
      </c>
      <c r="F71" s="21">
        <v>22747877</v>
      </c>
      <c r="G71" s="21">
        <v>19446256</v>
      </c>
      <c r="H71" s="21">
        <v>19044107</v>
      </c>
      <c r="I71" s="21">
        <v>61238240</v>
      </c>
      <c r="J71" s="21">
        <v>19485004</v>
      </c>
      <c r="K71" s="21">
        <v>16224585</v>
      </c>
      <c r="L71" s="21">
        <v>17992854</v>
      </c>
      <c r="M71" s="21">
        <v>53702443</v>
      </c>
      <c r="N71" s="21">
        <v>18451382</v>
      </c>
      <c r="O71" s="21">
        <v>-90493990</v>
      </c>
      <c r="P71" s="21">
        <v>124737598</v>
      </c>
      <c r="Q71" s="21">
        <v>52694990</v>
      </c>
      <c r="R71" s="21">
        <v>17191948</v>
      </c>
      <c r="S71" s="21">
        <v>16307791</v>
      </c>
      <c r="T71" s="21">
        <v>6801610</v>
      </c>
      <c r="U71" s="21">
        <v>40301349</v>
      </c>
      <c r="V71" s="21">
        <v>207937022</v>
      </c>
      <c r="W71" s="21">
        <v>230494190</v>
      </c>
      <c r="X71" s="21"/>
      <c r="Y71" s="20"/>
      <c r="Z71" s="23">
        <v>230494190</v>
      </c>
    </row>
    <row r="72" spans="1:26" ht="13.5" hidden="1">
      <c r="A72" s="39" t="s">
        <v>105</v>
      </c>
      <c r="B72" s="19">
        <v>39311034</v>
      </c>
      <c r="C72" s="19"/>
      <c r="D72" s="20">
        <v>63239200</v>
      </c>
      <c r="E72" s="21">
        <v>63239200</v>
      </c>
      <c r="F72" s="21">
        <v>6513616</v>
      </c>
      <c r="G72" s="21">
        <v>5238328</v>
      </c>
      <c r="H72" s="21">
        <v>1554772</v>
      </c>
      <c r="I72" s="21">
        <v>13306716</v>
      </c>
      <c r="J72" s="21">
        <v>3719016</v>
      </c>
      <c r="K72" s="21">
        <v>4210877</v>
      </c>
      <c r="L72" s="21">
        <v>3130568</v>
      </c>
      <c r="M72" s="21">
        <v>11060461</v>
      </c>
      <c r="N72" s="21">
        <v>3773687</v>
      </c>
      <c r="O72" s="21">
        <v>3809355</v>
      </c>
      <c r="P72" s="21">
        <v>3558163</v>
      </c>
      <c r="Q72" s="21">
        <v>11141205</v>
      </c>
      <c r="R72" s="21">
        <v>3639403</v>
      </c>
      <c r="S72" s="21">
        <v>4113379</v>
      </c>
      <c r="T72" s="21">
        <v>3187781</v>
      </c>
      <c r="U72" s="21">
        <v>10940563</v>
      </c>
      <c r="V72" s="21">
        <v>46448945</v>
      </c>
      <c r="W72" s="21">
        <v>63239200</v>
      </c>
      <c r="X72" s="21"/>
      <c r="Y72" s="20"/>
      <c r="Z72" s="23">
        <v>63239200</v>
      </c>
    </row>
    <row r="73" spans="1:26" ht="13.5" hidden="1">
      <c r="A73" s="39" t="s">
        <v>106</v>
      </c>
      <c r="B73" s="19">
        <v>47227905</v>
      </c>
      <c r="C73" s="19"/>
      <c r="D73" s="20">
        <v>44590000</v>
      </c>
      <c r="E73" s="21">
        <v>44590000</v>
      </c>
      <c r="F73" s="21">
        <v>4121610</v>
      </c>
      <c r="G73" s="21">
        <v>4292627</v>
      </c>
      <c r="H73" s="21">
        <v>4288503</v>
      </c>
      <c r="I73" s="21">
        <v>12702740</v>
      </c>
      <c r="J73" s="21">
        <v>4309911</v>
      </c>
      <c r="K73" s="21">
        <v>4281603</v>
      </c>
      <c r="L73" s="21">
        <v>4311574</v>
      </c>
      <c r="M73" s="21">
        <v>12903088</v>
      </c>
      <c r="N73" s="21">
        <v>4294481</v>
      </c>
      <c r="O73" s="21">
        <v>4294405</v>
      </c>
      <c r="P73" s="21">
        <v>4291546</v>
      </c>
      <c r="Q73" s="21">
        <v>12880432</v>
      </c>
      <c r="R73" s="21">
        <v>4287871</v>
      </c>
      <c r="S73" s="21">
        <v>4290034</v>
      </c>
      <c r="T73" s="21">
        <v>3057245</v>
      </c>
      <c r="U73" s="21">
        <v>11635150</v>
      </c>
      <c r="V73" s="21">
        <v>50121410</v>
      </c>
      <c r="W73" s="21">
        <v>44590000</v>
      </c>
      <c r="X73" s="21"/>
      <c r="Y73" s="20"/>
      <c r="Z73" s="23">
        <v>44590000</v>
      </c>
    </row>
    <row r="74" spans="1:26" ht="13.5" hidden="1">
      <c r="A74" s="39" t="s">
        <v>107</v>
      </c>
      <c r="B74" s="19"/>
      <c r="C74" s="19"/>
      <c r="D74" s="20">
        <v>21767000</v>
      </c>
      <c r="E74" s="21">
        <v>21767000</v>
      </c>
      <c r="F74" s="21">
        <v>2890</v>
      </c>
      <c r="G74" s="21">
        <v>4548</v>
      </c>
      <c r="H74" s="21"/>
      <c r="I74" s="21">
        <v>7438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7438</v>
      </c>
      <c r="W74" s="21">
        <v>21767000</v>
      </c>
      <c r="X74" s="21"/>
      <c r="Y74" s="20"/>
      <c r="Z74" s="23">
        <v>21767000</v>
      </c>
    </row>
    <row r="75" spans="1:26" ht="13.5" hidden="1">
      <c r="A75" s="40" t="s">
        <v>110</v>
      </c>
      <c r="B75" s="28">
        <v>17678491</v>
      </c>
      <c r="C75" s="28"/>
      <c r="D75" s="29">
        <v>25000000</v>
      </c>
      <c r="E75" s="30">
        <v>25000000</v>
      </c>
      <c r="F75" s="30">
        <v>205907</v>
      </c>
      <c r="G75" s="30">
        <v>-689005</v>
      </c>
      <c r="H75" s="30">
        <v>237561</v>
      </c>
      <c r="I75" s="30">
        <v>-245537</v>
      </c>
      <c r="J75" s="30">
        <v>201628</v>
      </c>
      <c r="K75" s="30">
        <v>174675</v>
      </c>
      <c r="L75" s="30">
        <v>1038043</v>
      </c>
      <c r="M75" s="30">
        <v>1414346</v>
      </c>
      <c r="N75" s="30">
        <v>933224</v>
      </c>
      <c r="O75" s="30">
        <v>1254683</v>
      </c>
      <c r="P75" s="30">
        <v>1116837</v>
      </c>
      <c r="Q75" s="30">
        <v>3304744</v>
      </c>
      <c r="R75" s="30">
        <v>986614</v>
      </c>
      <c r="S75" s="30">
        <v>1061580</v>
      </c>
      <c r="T75" s="30">
        <v>628094</v>
      </c>
      <c r="U75" s="30">
        <v>2676288</v>
      </c>
      <c r="V75" s="30">
        <v>7149841</v>
      </c>
      <c r="W75" s="30">
        <v>25000000</v>
      </c>
      <c r="X75" s="30"/>
      <c r="Y75" s="29"/>
      <c r="Z75" s="31">
        <v>25000000</v>
      </c>
    </row>
    <row r="76" spans="1:26" ht="13.5" hidden="1">
      <c r="A76" s="42" t="s">
        <v>286</v>
      </c>
      <c r="B76" s="32">
        <v>1028382623</v>
      </c>
      <c r="C76" s="32"/>
      <c r="D76" s="33">
        <v>1169601578</v>
      </c>
      <c r="E76" s="34">
        <v>1169601578</v>
      </c>
      <c r="F76" s="34">
        <v>61301639</v>
      </c>
      <c r="G76" s="34">
        <v>64889427</v>
      </c>
      <c r="H76" s="34">
        <v>60181396</v>
      </c>
      <c r="I76" s="34">
        <v>186372462</v>
      </c>
      <c r="J76" s="34">
        <v>72383052</v>
      </c>
      <c r="K76" s="34">
        <v>75291488</v>
      </c>
      <c r="L76" s="34">
        <v>63302702</v>
      </c>
      <c r="M76" s="34">
        <v>210977242</v>
      </c>
      <c r="N76" s="34">
        <v>86746448</v>
      </c>
      <c r="O76" s="34">
        <v>91250931</v>
      </c>
      <c r="P76" s="34">
        <v>59582603</v>
      </c>
      <c r="Q76" s="34">
        <v>237579982</v>
      </c>
      <c r="R76" s="34">
        <v>82751411</v>
      </c>
      <c r="S76" s="34">
        <v>92641615</v>
      </c>
      <c r="T76" s="34">
        <v>84297654</v>
      </c>
      <c r="U76" s="34">
        <v>259690680</v>
      </c>
      <c r="V76" s="34">
        <v>894620366</v>
      </c>
      <c r="W76" s="34">
        <v>1169601578</v>
      </c>
      <c r="X76" s="34"/>
      <c r="Y76" s="33"/>
      <c r="Z76" s="35">
        <v>1169601578</v>
      </c>
    </row>
    <row r="77" spans="1:26" ht="13.5" hidden="1">
      <c r="A77" s="37" t="s">
        <v>31</v>
      </c>
      <c r="B77" s="19">
        <v>229422699</v>
      </c>
      <c r="C77" s="19"/>
      <c r="D77" s="20">
        <v>248982000</v>
      </c>
      <c r="E77" s="21">
        <v>248982000</v>
      </c>
      <c r="F77" s="21">
        <v>14759402</v>
      </c>
      <c r="G77" s="21">
        <v>13707839</v>
      </c>
      <c r="H77" s="21">
        <v>13122785</v>
      </c>
      <c r="I77" s="21">
        <v>41590026</v>
      </c>
      <c r="J77" s="21">
        <v>16947423</v>
      </c>
      <c r="K77" s="21">
        <v>15939063</v>
      </c>
      <c r="L77" s="21">
        <v>14433998</v>
      </c>
      <c r="M77" s="21">
        <v>47320484</v>
      </c>
      <c r="N77" s="21">
        <v>16924620</v>
      </c>
      <c r="O77" s="21">
        <v>15862698</v>
      </c>
      <c r="P77" s="21">
        <v>15798985</v>
      </c>
      <c r="Q77" s="21">
        <v>48586303</v>
      </c>
      <c r="R77" s="21">
        <v>17719788</v>
      </c>
      <c r="S77" s="21">
        <v>17649769</v>
      </c>
      <c r="T77" s="21">
        <v>16214967</v>
      </c>
      <c r="U77" s="21">
        <v>51584524</v>
      </c>
      <c r="V77" s="21">
        <v>189081337</v>
      </c>
      <c r="W77" s="21">
        <v>248982000</v>
      </c>
      <c r="X77" s="21"/>
      <c r="Y77" s="20"/>
      <c r="Z77" s="23">
        <v>248982000</v>
      </c>
    </row>
    <row r="78" spans="1:26" ht="13.5" hidden="1">
      <c r="A78" s="38" t="s">
        <v>32</v>
      </c>
      <c r="B78" s="19">
        <v>781281433</v>
      </c>
      <c r="C78" s="19"/>
      <c r="D78" s="20">
        <v>895619582</v>
      </c>
      <c r="E78" s="21">
        <v>895619582</v>
      </c>
      <c r="F78" s="21">
        <v>46324791</v>
      </c>
      <c r="G78" s="21">
        <v>50934724</v>
      </c>
      <c r="H78" s="21">
        <v>46857958</v>
      </c>
      <c r="I78" s="21">
        <v>144117473</v>
      </c>
      <c r="J78" s="21">
        <v>55234001</v>
      </c>
      <c r="K78" s="21">
        <v>59176020</v>
      </c>
      <c r="L78" s="21">
        <v>47975097</v>
      </c>
      <c r="M78" s="21">
        <v>162385118</v>
      </c>
      <c r="N78" s="21">
        <v>68893253</v>
      </c>
      <c r="O78" s="21">
        <v>74129019</v>
      </c>
      <c r="P78" s="21">
        <v>42670761</v>
      </c>
      <c r="Q78" s="21">
        <v>185693033</v>
      </c>
      <c r="R78" s="21">
        <v>64048833</v>
      </c>
      <c r="S78" s="21">
        <v>75037281</v>
      </c>
      <c r="T78" s="21">
        <v>68249014</v>
      </c>
      <c r="U78" s="21">
        <v>207335128</v>
      </c>
      <c r="V78" s="21">
        <v>699530752</v>
      </c>
      <c r="W78" s="21">
        <v>895619582</v>
      </c>
      <c r="X78" s="21"/>
      <c r="Y78" s="20"/>
      <c r="Z78" s="23">
        <v>895619582</v>
      </c>
    </row>
    <row r="79" spans="1:26" ht="13.5" hidden="1">
      <c r="A79" s="39" t="s">
        <v>103</v>
      </c>
      <c r="B79" s="19">
        <v>556892476</v>
      </c>
      <c r="C79" s="19"/>
      <c r="D79" s="20">
        <v>567737196</v>
      </c>
      <c r="E79" s="21">
        <v>567737196</v>
      </c>
      <c r="F79" s="21">
        <v>33047325</v>
      </c>
      <c r="G79" s="21">
        <v>36398917</v>
      </c>
      <c r="H79" s="21">
        <v>33780028</v>
      </c>
      <c r="I79" s="21">
        <v>103226270</v>
      </c>
      <c r="J79" s="21">
        <v>36890114</v>
      </c>
      <c r="K79" s="21">
        <v>40222902</v>
      </c>
      <c r="L79" s="21">
        <v>29131175</v>
      </c>
      <c r="M79" s="21">
        <v>106244191</v>
      </c>
      <c r="N79" s="21">
        <v>50390239</v>
      </c>
      <c r="O79" s="21">
        <v>43550127</v>
      </c>
      <c r="P79" s="21">
        <v>43425792</v>
      </c>
      <c r="Q79" s="21">
        <v>137366158</v>
      </c>
      <c r="R79" s="21">
        <v>46143396</v>
      </c>
      <c r="S79" s="21">
        <v>56194222</v>
      </c>
      <c r="T79" s="21">
        <v>48009336</v>
      </c>
      <c r="U79" s="21">
        <v>150346954</v>
      </c>
      <c r="V79" s="21">
        <v>497183573</v>
      </c>
      <c r="W79" s="21">
        <v>567737196</v>
      </c>
      <c r="X79" s="21"/>
      <c r="Y79" s="20"/>
      <c r="Z79" s="23">
        <v>567737196</v>
      </c>
    </row>
    <row r="80" spans="1:26" ht="13.5" hidden="1">
      <c r="A80" s="39" t="s">
        <v>104</v>
      </c>
      <c r="B80" s="19">
        <v>137850018</v>
      </c>
      <c r="C80" s="19"/>
      <c r="D80" s="20">
        <v>205144188</v>
      </c>
      <c r="E80" s="21">
        <v>205144188</v>
      </c>
      <c r="F80" s="21">
        <v>8081858</v>
      </c>
      <c r="G80" s="21">
        <v>10990770</v>
      </c>
      <c r="H80" s="21">
        <v>9441687</v>
      </c>
      <c r="I80" s="21">
        <v>28514315</v>
      </c>
      <c r="J80" s="21">
        <v>12702466</v>
      </c>
      <c r="K80" s="21">
        <v>12744699</v>
      </c>
      <c r="L80" s="21">
        <v>13574859</v>
      </c>
      <c r="M80" s="21">
        <v>39022024</v>
      </c>
      <c r="N80" s="21">
        <v>12301118</v>
      </c>
      <c r="O80" s="21">
        <v>25142606</v>
      </c>
      <c r="P80" s="21">
        <v>-5819094</v>
      </c>
      <c r="Q80" s="21">
        <v>31624630</v>
      </c>
      <c r="R80" s="21">
        <v>12088812</v>
      </c>
      <c r="S80" s="21">
        <v>11637984</v>
      </c>
      <c r="T80" s="21">
        <v>14638542</v>
      </c>
      <c r="U80" s="21">
        <v>38365338</v>
      </c>
      <c r="V80" s="21">
        <v>137526307</v>
      </c>
      <c r="W80" s="21">
        <v>205144188</v>
      </c>
      <c r="X80" s="21"/>
      <c r="Y80" s="20"/>
      <c r="Z80" s="23">
        <v>205144188</v>
      </c>
    </row>
    <row r="81" spans="1:26" ht="13.5" hidden="1">
      <c r="A81" s="39" t="s">
        <v>105</v>
      </c>
      <c r="B81" s="19">
        <v>39311034</v>
      </c>
      <c r="C81" s="19"/>
      <c r="D81" s="20">
        <v>50889204</v>
      </c>
      <c r="E81" s="21">
        <v>50889204</v>
      </c>
      <c r="F81" s="21">
        <v>2194514</v>
      </c>
      <c r="G81" s="21">
        <v>718442</v>
      </c>
      <c r="H81" s="21">
        <v>736467</v>
      </c>
      <c r="I81" s="21">
        <v>3649423</v>
      </c>
      <c r="J81" s="21">
        <v>2578005</v>
      </c>
      <c r="K81" s="21">
        <v>2712180</v>
      </c>
      <c r="L81" s="21">
        <v>2266546</v>
      </c>
      <c r="M81" s="21">
        <v>7556731</v>
      </c>
      <c r="N81" s="21">
        <v>2738608</v>
      </c>
      <c r="O81" s="21">
        <v>2237858</v>
      </c>
      <c r="P81" s="21">
        <v>1850683</v>
      </c>
      <c r="Q81" s="21">
        <v>6827149</v>
      </c>
      <c r="R81" s="21">
        <v>2453068</v>
      </c>
      <c r="S81" s="21">
        <v>2995307</v>
      </c>
      <c r="T81" s="21">
        <v>2478640</v>
      </c>
      <c r="U81" s="21">
        <v>7927015</v>
      </c>
      <c r="V81" s="21">
        <v>25960318</v>
      </c>
      <c r="W81" s="21">
        <v>50889204</v>
      </c>
      <c r="X81" s="21"/>
      <c r="Y81" s="20"/>
      <c r="Z81" s="23">
        <v>50889204</v>
      </c>
    </row>
    <row r="82" spans="1:26" ht="13.5" hidden="1">
      <c r="A82" s="39" t="s">
        <v>106</v>
      </c>
      <c r="B82" s="19">
        <v>47227905</v>
      </c>
      <c r="C82" s="19"/>
      <c r="D82" s="20">
        <v>44589996</v>
      </c>
      <c r="E82" s="21">
        <v>44589996</v>
      </c>
      <c r="F82" s="21">
        <v>3001094</v>
      </c>
      <c r="G82" s="21">
        <v>2826595</v>
      </c>
      <c r="H82" s="21">
        <v>2899776</v>
      </c>
      <c r="I82" s="21">
        <v>8727465</v>
      </c>
      <c r="J82" s="21">
        <v>3063416</v>
      </c>
      <c r="K82" s="21">
        <v>3496058</v>
      </c>
      <c r="L82" s="21">
        <v>3000061</v>
      </c>
      <c r="M82" s="21">
        <v>9559535</v>
      </c>
      <c r="N82" s="21">
        <v>3463288</v>
      </c>
      <c r="O82" s="21">
        <v>3198428</v>
      </c>
      <c r="P82" s="21">
        <v>3253004</v>
      </c>
      <c r="Q82" s="21">
        <v>9914720</v>
      </c>
      <c r="R82" s="21">
        <v>3336163</v>
      </c>
      <c r="S82" s="21">
        <v>4209768</v>
      </c>
      <c r="T82" s="21">
        <v>3106093</v>
      </c>
      <c r="U82" s="21">
        <v>10652024</v>
      </c>
      <c r="V82" s="21">
        <v>38853744</v>
      </c>
      <c r="W82" s="21">
        <v>44589996</v>
      </c>
      <c r="X82" s="21"/>
      <c r="Y82" s="20"/>
      <c r="Z82" s="23">
        <v>44589996</v>
      </c>
    </row>
    <row r="83" spans="1:26" ht="13.5" hidden="1">
      <c r="A83" s="39" t="s">
        <v>107</v>
      </c>
      <c r="B83" s="19"/>
      <c r="C83" s="19"/>
      <c r="D83" s="20">
        <v>27258998</v>
      </c>
      <c r="E83" s="21">
        <v>27258998</v>
      </c>
      <c r="F83" s="21"/>
      <c r="G83" s="21"/>
      <c r="H83" s="21"/>
      <c r="I83" s="21"/>
      <c r="J83" s="21"/>
      <c r="K83" s="21">
        <v>181</v>
      </c>
      <c r="L83" s="21">
        <v>2456</v>
      </c>
      <c r="M83" s="21">
        <v>2637</v>
      </c>
      <c r="N83" s="21"/>
      <c r="O83" s="21"/>
      <c r="P83" s="21">
        <v>-39624</v>
      </c>
      <c r="Q83" s="21">
        <v>-39624</v>
      </c>
      <c r="R83" s="21">
        <v>27394</v>
      </c>
      <c r="S83" s="21"/>
      <c r="T83" s="21">
        <v>16403</v>
      </c>
      <c r="U83" s="21">
        <v>43797</v>
      </c>
      <c r="V83" s="21">
        <v>6810</v>
      </c>
      <c r="W83" s="21">
        <v>27258998</v>
      </c>
      <c r="X83" s="21"/>
      <c r="Y83" s="20"/>
      <c r="Z83" s="23">
        <v>27258998</v>
      </c>
    </row>
    <row r="84" spans="1:26" ht="13.5" hidden="1">
      <c r="A84" s="40" t="s">
        <v>110</v>
      </c>
      <c r="B84" s="28">
        <v>17678491</v>
      </c>
      <c r="C84" s="28"/>
      <c r="D84" s="29">
        <v>24999996</v>
      </c>
      <c r="E84" s="30">
        <v>24999996</v>
      </c>
      <c r="F84" s="30">
        <v>217446</v>
      </c>
      <c r="G84" s="30">
        <v>246864</v>
      </c>
      <c r="H84" s="30">
        <v>200653</v>
      </c>
      <c r="I84" s="30">
        <v>664963</v>
      </c>
      <c r="J84" s="30">
        <v>201628</v>
      </c>
      <c r="K84" s="30">
        <v>176405</v>
      </c>
      <c r="L84" s="30">
        <v>893607</v>
      </c>
      <c r="M84" s="30">
        <v>1271640</v>
      </c>
      <c r="N84" s="30">
        <v>928575</v>
      </c>
      <c r="O84" s="30">
        <v>1259214</v>
      </c>
      <c r="P84" s="30">
        <v>1112857</v>
      </c>
      <c r="Q84" s="30">
        <v>3300646</v>
      </c>
      <c r="R84" s="30">
        <v>982790</v>
      </c>
      <c r="S84" s="30">
        <v>-45435</v>
      </c>
      <c r="T84" s="30">
        <v>-166327</v>
      </c>
      <c r="U84" s="30">
        <v>771028</v>
      </c>
      <c r="V84" s="30">
        <v>6008277</v>
      </c>
      <c r="W84" s="30">
        <v>24999996</v>
      </c>
      <c r="X84" s="30"/>
      <c r="Y84" s="29"/>
      <c r="Z84" s="31">
        <v>24999996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53165000</v>
      </c>
      <c r="F5" s="358">
        <f t="shared" si="0"/>
        <v>53165000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53165000</v>
      </c>
      <c r="Y5" s="358">
        <f t="shared" si="0"/>
        <v>-53165000</v>
      </c>
      <c r="Z5" s="359">
        <f>+IF(X5&lt;&gt;0,+(Y5/X5)*100,0)</f>
        <v>-100</v>
      </c>
      <c r="AA5" s="360">
        <f>+AA6+AA8+AA11+AA13+AA15</f>
        <v>53165000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10265000</v>
      </c>
      <c r="F6" s="59">
        <f t="shared" si="1"/>
        <v>10265000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10265000</v>
      </c>
      <c r="Y6" s="59">
        <f t="shared" si="1"/>
        <v>-10265000</v>
      </c>
      <c r="Z6" s="61">
        <f>+IF(X6&lt;&gt;0,+(Y6/X6)*100,0)</f>
        <v>-100</v>
      </c>
      <c r="AA6" s="62">
        <f t="shared" si="1"/>
        <v>10265000</v>
      </c>
    </row>
    <row r="7" spans="1:27" ht="13.5">
      <c r="A7" s="291" t="s">
        <v>228</v>
      </c>
      <c r="B7" s="142"/>
      <c r="C7" s="60"/>
      <c r="D7" s="340"/>
      <c r="E7" s="60">
        <v>10265000</v>
      </c>
      <c r="F7" s="59">
        <v>10265000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10265000</v>
      </c>
      <c r="Y7" s="59">
        <v>-10265000</v>
      </c>
      <c r="Z7" s="61">
        <v>-100</v>
      </c>
      <c r="AA7" s="62">
        <v>10265000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16698000</v>
      </c>
      <c r="F8" s="59">
        <f t="shared" si="2"/>
        <v>16698000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16698000</v>
      </c>
      <c r="Y8" s="59">
        <f t="shared" si="2"/>
        <v>-16698000</v>
      </c>
      <c r="Z8" s="61">
        <f>+IF(X8&lt;&gt;0,+(Y8/X8)*100,0)</f>
        <v>-100</v>
      </c>
      <c r="AA8" s="62">
        <f>SUM(AA9:AA10)</f>
        <v>16698000</v>
      </c>
    </row>
    <row r="9" spans="1:27" ht="13.5">
      <c r="A9" s="291" t="s">
        <v>229</v>
      </c>
      <c r="B9" s="142"/>
      <c r="C9" s="60"/>
      <c r="D9" s="340"/>
      <c r="E9" s="60">
        <v>16698000</v>
      </c>
      <c r="F9" s="59">
        <v>16698000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16698000</v>
      </c>
      <c r="Y9" s="59">
        <v>-16698000</v>
      </c>
      <c r="Z9" s="61">
        <v>-100</v>
      </c>
      <c r="AA9" s="62">
        <v>16698000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21148000</v>
      </c>
      <c r="F11" s="364">
        <f t="shared" si="3"/>
        <v>21148000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21148000</v>
      </c>
      <c r="Y11" s="364">
        <f t="shared" si="3"/>
        <v>-21148000</v>
      </c>
      <c r="Z11" s="365">
        <f>+IF(X11&lt;&gt;0,+(Y11/X11)*100,0)</f>
        <v>-100</v>
      </c>
      <c r="AA11" s="366">
        <f t="shared" si="3"/>
        <v>21148000</v>
      </c>
    </row>
    <row r="12" spans="1:27" ht="13.5">
      <c r="A12" s="291" t="s">
        <v>231</v>
      </c>
      <c r="B12" s="136"/>
      <c r="C12" s="60"/>
      <c r="D12" s="340"/>
      <c r="E12" s="60">
        <v>21148000</v>
      </c>
      <c r="F12" s="59">
        <v>21148000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21148000</v>
      </c>
      <c r="Y12" s="59">
        <v>-21148000</v>
      </c>
      <c r="Z12" s="61">
        <v>-100</v>
      </c>
      <c r="AA12" s="62">
        <v>21148000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4996000</v>
      </c>
      <c r="F13" s="342">
        <f t="shared" si="4"/>
        <v>4996000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4996000</v>
      </c>
      <c r="Y13" s="342">
        <f t="shared" si="4"/>
        <v>-4996000</v>
      </c>
      <c r="Z13" s="335">
        <f>+IF(X13&lt;&gt;0,+(Y13/X13)*100,0)</f>
        <v>-100</v>
      </c>
      <c r="AA13" s="273">
        <f t="shared" si="4"/>
        <v>4996000</v>
      </c>
    </row>
    <row r="14" spans="1:27" ht="13.5">
      <c r="A14" s="291" t="s">
        <v>232</v>
      </c>
      <c r="B14" s="136"/>
      <c r="C14" s="60"/>
      <c r="D14" s="340"/>
      <c r="E14" s="60">
        <v>4996000</v>
      </c>
      <c r="F14" s="59">
        <v>4996000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4996000</v>
      </c>
      <c r="Y14" s="59">
        <v>-4996000</v>
      </c>
      <c r="Z14" s="61">
        <v>-100</v>
      </c>
      <c r="AA14" s="62">
        <v>4996000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58000</v>
      </c>
      <c r="F15" s="59">
        <f t="shared" si="5"/>
        <v>58000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58000</v>
      </c>
      <c r="Y15" s="59">
        <f t="shared" si="5"/>
        <v>-58000</v>
      </c>
      <c r="Z15" s="61">
        <f>+IF(X15&lt;&gt;0,+(Y15/X15)*100,0)</f>
        <v>-100</v>
      </c>
      <c r="AA15" s="62">
        <f>SUM(AA16:AA20)</f>
        <v>58000</v>
      </c>
    </row>
    <row r="16" spans="1:27" ht="13.5">
      <c r="A16" s="291" t="s">
        <v>233</v>
      </c>
      <c r="B16" s="300"/>
      <c r="C16" s="60"/>
      <c r="D16" s="340"/>
      <c r="E16" s="60">
        <v>58000</v>
      </c>
      <c r="F16" s="59">
        <v>58000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58000</v>
      </c>
      <c r="Y16" s="59">
        <v>-58000</v>
      </c>
      <c r="Z16" s="61">
        <v>-100</v>
      </c>
      <c r="AA16" s="62">
        <v>58000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31183000</v>
      </c>
      <c r="F22" s="345">
        <f t="shared" si="6"/>
        <v>31183000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31183000</v>
      </c>
      <c r="Y22" s="345">
        <f t="shared" si="6"/>
        <v>-31183000</v>
      </c>
      <c r="Z22" s="336">
        <f>+IF(X22&lt;&gt;0,+(Y22/X22)*100,0)</f>
        <v>-100</v>
      </c>
      <c r="AA22" s="350">
        <f>SUM(AA23:AA32)</f>
        <v>31183000</v>
      </c>
    </row>
    <row r="23" spans="1:27" ht="13.5">
      <c r="A23" s="361" t="s">
        <v>236</v>
      </c>
      <c r="B23" s="142"/>
      <c r="C23" s="60"/>
      <c r="D23" s="340"/>
      <c r="E23" s="60">
        <v>3796000</v>
      </c>
      <c r="F23" s="59">
        <v>3796000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3796000</v>
      </c>
      <c r="Y23" s="59">
        <v>-3796000</v>
      </c>
      <c r="Z23" s="61">
        <v>-100</v>
      </c>
      <c r="AA23" s="62">
        <v>3796000</v>
      </c>
    </row>
    <row r="24" spans="1:27" ht="13.5">
      <c r="A24" s="361" t="s">
        <v>237</v>
      </c>
      <c r="B24" s="142"/>
      <c r="C24" s="60"/>
      <c r="D24" s="340"/>
      <c r="E24" s="60">
        <v>7862000</v>
      </c>
      <c r="F24" s="59">
        <v>7862000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7862000</v>
      </c>
      <c r="Y24" s="59">
        <v>-7862000</v>
      </c>
      <c r="Z24" s="61">
        <v>-100</v>
      </c>
      <c r="AA24" s="62">
        <v>7862000</v>
      </c>
    </row>
    <row r="25" spans="1:27" ht="13.5">
      <c r="A25" s="361" t="s">
        <v>238</v>
      </c>
      <c r="B25" s="142"/>
      <c r="C25" s="60"/>
      <c r="D25" s="340"/>
      <c r="E25" s="60">
        <v>66000</v>
      </c>
      <c r="F25" s="59">
        <v>66000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66000</v>
      </c>
      <c r="Y25" s="59">
        <v>-66000</v>
      </c>
      <c r="Z25" s="61">
        <v>-100</v>
      </c>
      <c r="AA25" s="62">
        <v>66000</v>
      </c>
    </row>
    <row r="26" spans="1:27" ht="13.5">
      <c r="A26" s="361" t="s">
        <v>239</v>
      </c>
      <c r="B26" s="302"/>
      <c r="C26" s="362"/>
      <c r="D26" s="363"/>
      <c r="E26" s="362">
        <v>113000</v>
      </c>
      <c r="F26" s="364">
        <v>113000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113000</v>
      </c>
      <c r="Y26" s="364">
        <v>-113000</v>
      </c>
      <c r="Z26" s="365">
        <v>-100</v>
      </c>
      <c r="AA26" s="366">
        <v>113000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1000</v>
      </c>
      <c r="F30" s="59">
        <v>1000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1000</v>
      </c>
      <c r="Y30" s="59">
        <v>-1000</v>
      </c>
      <c r="Z30" s="61">
        <v>-100</v>
      </c>
      <c r="AA30" s="62">
        <v>1000</v>
      </c>
    </row>
    <row r="31" spans="1:27" ht="13.5">
      <c r="A31" s="361" t="s">
        <v>244</v>
      </c>
      <c r="B31" s="300"/>
      <c r="C31" s="60"/>
      <c r="D31" s="340"/>
      <c r="E31" s="60">
        <v>53000</v>
      </c>
      <c r="F31" s="59">
        <v>53000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53000</v>
      </c>
      <c r="Y31" s="59">
        <v>-53000</v>
      </c>
      <c r="Z31" s="61">
        <v>-100</v>
      </c>
      <c r="AA31" s="62">
        <v>53000</v>
      </c>
    </row>
    <row r="32" spans="1:27" ht="13.5">
      <c r="A32" s="361" t="s">
        <v>93</v>
      </c>
      <c r="B32" s="136"/>
      <c r="C32" s="60"/>
      <c r="D32" s="340"/>
      <c r="E32" s="60">
        <v>19292000</v>
      </c>
      <c r="F32" s="59">
        <v>19292000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19292000</v>
      </c>
      <c r="Y32" s="59">
        <v>-19292000</v>
      </c>
      <c r="Z32" s="61">
        <v>-100</v>
      </c>
      <c r="AA32" s="62">
        <v>19292000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84348000</v>
      </c>
      <c r="F60" s="264">
        <f t="shared" si="14"/>
        <v>84348000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84348000</v>
      </c>
      <c r="Y60" s="264">
        <f t="shared" si="14"/>
        <v>-84348000</v>
      </c>
      <c r="Z60" s="337">
        <f>+IF(X60&lt;&gt;0,+(Y60/X60)*100,0)</f>
        <v>-100</v>
      </c>
      <c r="AA60" s="232">
        <f>+AA57+AA54+AA51+AA40+AA37+AA34+AA22+AA5</f>
        <v>84348000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980559030</v>
      </c>
      <c r="D5" s="153">
        <f>SUM(D6:D8)</f>
        <v>0</v>
      </c>
      <c r="E5" s="154">
        <f t="shared" si="0"/>
        <v>1206504410</v>
      </c>
      <c r="F5" s="100">
        <f t="shared" si="0"/>
        <v>1206504410</v>
      </c>
      <c r="G5" s="100">
        <f t="shared" si="0"/>
        <v>273848237</v>
      </c>
      <c r="H5" s="100">
        <f t="shared" si="0"/>
        <v>45492472</v>
      </c>
      <c r="I5" s="100">
        <f t="shared" si="0"/>
        <v>27633785</v>
      </c>
      <c r="J5" s="100">
        <f t="shared" si="0"/>
        <v>346974494</v>
      </c>
      <c r="K5" s="100">
        <f t="shared" si="0"/>
        <v>70515873</v>
      </c>
      <c r="L5" s="100">
        <f t="shared" si="0"/>
        <v>222741580</v>
      </c>
      <c r="M5" s="100">
        <f t="shared" si="0"/>
        <v>23607877</v>
      </c>
      <c r="N5" s="100">
        <f t="shared" si="0"/>
        <v>316865330</v>
      </c>
      <c r="O5" s="100">
        <f t="shared" si="0"/>
        <v>24710300</v>
      </c>
      <c r="P5" s="100">
        <f t="shared" si="0"/>
        <v>25877844</v>
      </c>
      <c r="Q5" s="100">
        <f t="shared" si="0"/>
        <v>199409915</v>
      </c>
      <c r="R5" s="100">
        <f t="shared" si="0"/>
        <v>249998059</v>
      </c>
      <c r="S5" s="100">
        <f t="shared" si="0"/>
        <v>24543006</v>
      </c>
      <c r="T5" s="100">
        <f t="shared" si="0"/>
        <v>22279192</v>
      </c>
      <c r="U5" s="100">
        <f t="shared" si="0"/>
        <v>26990516</v>
      </c>
      <c r="V5" s="100">
        <f t="shared" si="0"/>
        <v>73812714</v>
      </c>
      <c r="W5" s="100">
        <f t="shared" si="0"/>
        <v>987650597</v>
      </c>
      <c r="X5" s="100">
        <f t="shared" si="0"/>
        <v>1206504410</v>
      </c>
      <c r="Y5" s="100">
        <f t="shared" si="0"/>
        <v>-218853813</v>
      </c>
      <c r="Z5" s="137">
        <f>+IF(X5&lt;&gt;0,+(Y5/X5)*100,0)</f>
        <v>-18.139495486800584</v>
      </c>
      <c r="AA5" s="153">
        <f>SUM(AA6:AA8)</f>
        <v>1206504410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980559030</v>
      </c>
      <c r="D7" s="157"/>
      <c r="E7" s="158">
        <v>1206504410</v>
      </c>
      <c r="F7" s="159">
        <v>1206504410</v>
      </c>
      <c r="G7" s="159">
        <v>273594834</v>
      </c>
      <c r="H7" s="159">
        <v>45490472</v>
      </c>
      <c r="I7" s="159">
        <v>27631785</v>
      </c>
      <c r="J7" s="159">
        <v>346717091</v>
      </c>
      <c r="K7" s="159">
        <v>22770471</v>
      </c>
      <c r="L7" s="159">
        <v>22133931</v>
      </c>
      <c r="M7" s="159">
        <v>23605877</v>
      </c>
      <c r="N7" s="159">
        <v>68510279</v>
      </c>
      <c r="O7" s="159">
        <v>23129957</v>
      </c>
      <c r="P7" s="159">
        <v>23150844</v>
      </c>
      <c r="Q7" s="159">
        <v>22584915</v>
      </c>
      <c r="R7" s="159">
        <v>68865716</v>
      </c>
      <c r="S7" s="159">
        <v>24391935</v>
      </c>
      <c r="T7" s="159">
        <v>22277192</v>
      </c>
      <c r="U7" s="159">
        <v>26642848</v>
      </c>
      <c r="V7" s="159">
        <v>73311975</v>
      </c>
      <c r="W7" s="159">
        <v>557405061</v>
      </c>
      <c r="X7" s="159">
        <v>1206504410</v>
      </c>
      <c r="Y7" s="159">
        <v>-649099349</v>
      </c>
      <c r="Z7" s="141">
        <v>-53.8</v>
      </c>
      <c r="AA7" s="157">
        <v>1206504410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253403</v>
      </c>
      <c r="H8" s="60">
        <v>2000</v>
      </c>
      <c r="I8" s="60">
        <v>2000</v>
      </c>
      <c r="J8" s="60">
        <v>257403</v>
      </c>
      <c r="K8" s="60">
        <v>47745402</v>
      </c>
      <c r="L8" s="60">
        <v>200607649</v>
      </c>
      <c r="M8" s="60">
        <v>2000</v>
      </c>
      <c r="N8" s="60">
        <v>248355051</v>
      </c>
      <c r="O8" s="60">
        <v>1580343</v>
      </c>
      <c r="P8" s="60">
        <v>2727000</v>
      </c>
      <c r="Q8" s="60">
        <v>176825000</v>
      </c>
      <c r="R8" s="60">
        <v>181132343</v>
      </c>
      <c r="S8" s="60">
        <v>151071</v>
      </c>
      <c r="T8" s="60">
        <v>2000</v>
      </c>
      <c r="U8" s="60">
        <v>347668</v>
      </c>
      <c r="V8" s="60">
        <v>500739</v>
      </c>
      <c r="W8" s="60">
        <v>430245536</v>
      </c>
      <c r="X8" s="60"/>
      <c r="Y8" s="60">
        <v>430245536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466358</v>
      </c>
      <c r="H9" s="100">
        <f t="shared" si="1"/>
        <v>2259134</v>
      </c>
      <c r="I9" s="100">
        <f t="shared" si="1"/>
        <v>671546</v>
      </c>
      <c r="J9" s="100">
        <f t="shared" si="1"/>
        <v>3397038</v>
      </c>
      <c r="K9" s="100">
        <f t="shared" si="1"/>
        <v>709496</v>
      </c>
      <c r="L9" s="100">
        <f t="shared" si="1"/>
        <v>810851</v>
      </c>
      <c r="M9" s="100">
        <f t="shared" si="1"/>
        <v>2616198</v>
      </c>
      <c r="N9" s="100">
        <f t="shared" si="1"/>
        <v>4136545</v>
      </c>
      <c r="O9" s="100">
        <f t="shared" si="1"/>
        <v>693150</v>
      </c>
      <c r="P9" s="100">
        <f t="shared" si="1"/>
        <v>616398</v>
      </c>
      <c r="Q9" s="100">
        <f t="shared" si="1"/>
        <v>1337939</v>
      </c>
      <c r="R9" s="100">
        <f t="shared" si="1"/>
        <v>2647487</v>
      </c>
      <c r="S9" s="100">
        <f t="shared" si="1"/>
        <v>1503747</v>
      </c>
      <c r="T9" s="100">
        <f t="shared" si="1"/>
        <v>917164</v>
      </c>
      <c r="U9" s="100">
        <f t="shared" si="1"/>
        <v>419346</v>
      </c>
      <c r="V9" s="100">
        <f t="shared" si="1"/>
        <v>2840257</v>
      </c>
      <c r="W9" s="100">
        <f t="shared" si="1"/>
        <v>13021327</v>
      </c>
      <c r="X9" s="100">
        <f t="shared" si="1"/>
        <v>0</v>
      </c>
      <c r="Y9" s="100">
        <f t="shared" si="1"/>
        <v>13021327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98845</v>
      </c>
      <c r="H10" s="60">
        <v>149740</v>
      </c>
      <c r="I10" s="60">
        <v>167377</v>
      </c>
      <c r="J10" s="60">
        <v>415962</v>
      </c>
      <c r="K10" s="60">
        <v>192784</v>
      </c>
      <c r="L10" s="60">
        <v>166095</v>
      </c>
      <c r="M10" s="60">
        <v>88293</v>
      </c>
      <c r="N10" s="60">
        <v>447172</v>
      </c>
      <c r="O10" s="60">
        <v>154584</v>
      </c>
      <c r="P10" s="60">
        <v>125861</v>
      </c>
      <c r="Q10" s="60">
        <v>111806</v>
      </c>
      <c r="R10" s="60">
        <v>392251</v>
      </c>
      <c r="S10" s="60">
        <v>155518</v>
      </c>
      <c r="T10" s="60">
        <v>162468</v>
      </c>
      <c r="U10" s="60">
        <v>176645</v>
      </c>
      <c r="V10" s="60">
        <v>494631</v>
      </c>
      <c r="W10" s="60">
        <v>1750016</v>
      </c>
      <c r="X10" s="60"/>
      <c r="Y10" s="60">
        <v>1750016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178836</v>
      </c>
      <c r="H11" s="60">
        <v>1841379</v>
      </c>
      <c r="I11" s="60">
        <v>391679</v>
      </c>
      <c r="J11" s="60">
        <v>2411894</v>
      </c>
      <c r="K11" s="60">
        <v>231835</v>
      </c>
      <c r="L11" s="60">
        <v>252545</v>
      </c>
      <c r="M11" s="60">
        <v>2327644</v>
      </c>
      <c r="N11" s="60">
        <v>2812024</v>
      </c>
      <c r="O11" s="60">
        <v>150385</v>
      </c>
      <c r="P11" s="60">
        <v>165466</v>
      </c>
      <c r="Q11" s="60">
        <v>839893</v>
      </c>
      <c r="R11" s="60">
        <v>1155744</v>
      </c>
      <c r="S11" s="60">
        <v>1155066</v>
      </c>
      <c r="T11" s="60">
        <v>476329</v>
      </c>
      <c r="U11" s="60">
        <v>-64459</v>
      </c>
      <c r="V11" s="60">
        <v>1566936</v>
      </c>
      <c r="W11" s="60">
        <v>7946598</v>
      </c>
      <c r="X11" s="60"/>
      <c r="Y11" s="60">
        <v>7946598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187750</v>
      </c>
      <c r="H12" s="60">
        <v>267035</v>
      </c>
      <c r="I12" s="60">
        <v>111576</v>
      </c>
      <c r="J12" s="60">
        <v>566361</v>
      </c>
      <c r="K12" s="60">
        <v>283967</v>
      </c>
      <c r="L12" s="60">
        <v>391249</v>
      </c>
      <c r="M12" s="60">
        <v>198434</v>
      </c>
      <c r="N12" s="60">
        <v>873650</v>
      </c>
      <c r="O12" s="60">
        <v>387263</v>
      </c>
      <c r="P12" s="60">
        <v>324153</v>
      </c>
      <c r="Q12" s="60">
        <v>385330</v>
      </c>
      <c r="R12" s="60">
        <v>1096746</v>
      </c>
      <c r="S12" s="60">
        <v>192210</v>
      </c>
      <c r="T12" s="60">
        <v>277440</v>
      </c>
      <c r="U12" s="60">
        <v>306233</v>
      </c>
      <c r="V12" s="60">
        <v>775883</v>
      </c>
      <c r="W12" s="60">
        <v>3312640</v>
      </c>
      <c r="X12" s="60"/>
      <c r="Y12" s="60">
        <v>3312640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927</v>
      </c>
      <c r="H13" s="60">
        <v>980</v>
      </c>
      <c r="I13" s="60">
        <v>914</v>
      </c>
      <c r="J13" s="60">
        <v>2821</v>
      </c>
      <c r="K13" s="60">
        <v>910</v>
      </c>
      <c r="L13" s="60">
        <v>962</v>
      </c>
      <c r="M13" s="60">
        <v>1827</v>
      </c>
      <c r="N13" s="60">
        <v>3699</v>
      </c>
      <c r="O13" s="60">
        <v>918</v>
      </c>
      <c r="P13" s="60">
        <v>918</v>
      </c>
      <c r="Q13" s="60">
        <v>910</v>
      </c>
      <c r="R13" s="60">
        <v>2746</v>
      </c>
      <c r="S13" s="60">
        <v>953</v>
      </c>
      <c r="T13" s="60">
        <v>927</v>
      </c>
      <c r="U13" s="60">
        <v>927</v>
      </c>
      <c r="V13" s="60">
        <v>2807</v>
      </c>
      <c r="W13" s="60">
        <v>12073</v>
      </c>
      <c r="X13" s="60"/>
      <c r="Y13" s="60">
        <v>12073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502431</v>
      </c>
      <c r="H15" s="100">
        <f t="shared" si="2"/>
        <v>2111074</v>
      </c>
      <c r="I15" s="100">
        <f t="shared" si="2"/>
        <v>1091813</v>
      </c>
      <c r="J15" s="100">
        <f t="shared" si="2"/>
        <v>3705318</v>
      </c>
      <c r="K15" s="100">
        <f t="shared" si="2"/>
        <v>2305995</v>
      </c>
      <c r="L15" s="100">
        <f t="shared" si="2"/>
        <v>2019717</v>
      </c>
      <c r="M15" s="100">
        <f t="shared" si="2"/>
        <v>1579770</v>
      </c>
      <c r="N15" s="100">
        <f t="shared" si="2"/>
        <v>5905482</v>
      </c>
      <c r="O15" s="100">
        <f t="shared" si="2"/>
        <v>6931453</v>
      </c>
      <c r="P15" s="100">
        <f t="shared" si="2"/>
        <v>2090000</v>
      </c>
      <c r="Q15" s="100">
        <f t="shared" si="2"/>
        <v>1907871</v>
      </c>
      <c r="R15" s="100">
        <f t="shared" si="2"/>
        <v>10929324</v>
      </c>
      <c r="S15" s="100">
        <f t="shared" si="2"/>
        <v>2306234</v>
      </c>
      <c r="T15" s="100">
        <f t="shared" si="2"/>
        <v>1739136</v>
      </c>
      <c r="U15" s="100">
        <f t="shared" si="2"/>
        <v>8413400</v>
      </c>
      <c r="V15" s="100">
        <f t="shared" si="2"/>
        <v>12458770</v>
      </c>
      <c r="W15" s="100">
        <f t="shared" si="2"/>
        <v>32998894</v>
      </c>
      <c r="X15" s="100">
        <f t="shared" si="2"/>
        <v>0</v>
      </c>
      <c r="Y15" s="100">
        <f t="shared" si="2"/>
        <v>32998894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140497</v>
      </c>
      <c r="H16" s="60">
        <v>1526647</v>
      </c>
      <c r="I16" s="60">
        <v>773738</v>
      </c>
      <c r="J16" s="60">
        <v>2440882</v>
      </c>
      <c r="K16" s="60">
        <v>1561857</v>
      </c>
      <c r="L16" s="60">
        <v>1661081</v>
      </c>
      <c r="M16" s="60">
        <v>1156944</v>
      </c>
      <c r="N16" s="60">
        <v>4379882</v>
      </c>
      <c r="O16" s="60">
        <v>6547068</v>
      </c>
      <c r="P16" s="60">
        <v>1603175</v>
      </c>
      <c r="Q16" s="60">
        <v>1399018</v>
      </c>
      <c r="R16" s="60">
        <v>9549261</v>
      </c>
      <c r="S16" s="60">
        <v>1794751</v>
      </c>
      <c r="T16" s="60">
        <v>1169544</v>
      </c>
      <c r="U16" s="60">
        <v>7856007</v>
      </c>
      <c r="V16" s="60">
        <v>10820302</v>
      </c>
      <c r="W16" s="60">
        <v>27190327</v>
      </c>
      <c r="X16" s="60"/>
      <c r="Y16" s="60">
        <v>27190327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197369</v>
      </c>
      <c r="H17" s="60">
        <v>361998</v>
      </c>
      <c r="I17" s="60">
        <v>144555</v>
      </c>
      <c r="J17" s="60">
        <v>703922</v>
      </c>
      <c r="K17" s="60">
        <v>424828</v>
      </c>
      <c r="L17" s="60">
        <v>241113</v>
      </c>
      <c r="M17" s="60">
        <v>296932</v>
      </c>
      <c r="N17" s="60">
        <v>962873</v>
      </c>
      <c r="O17" s="60">
        <v>210820</v>
      </c>
      <c r="P17" s="60">
        <v>386703</v>
      </c>
      <c r="Q17" s="60">
        <v>425058</v>
      </c>
      <c r="R17" s="60">
        <v>1022581</v>
      </c>
      <c r="S17" s="60">
        <v>406821</v>
      </c>
      <c r="T17" s="60">
        <v>326734</v>
      </c>
      <c r="U17" s="60">
        <v>393521</v>
      </c>
      <c r="V17" s="60">
        <v>1127076</v>
      </c>
      <c r="W17" s="60">
        <v>3816452</v>
      </c>
      <c r="X17" s="60"/>
      <c r="Y17" s="60">
        <v>3816452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164565</v>
      </c>
      <c r="H18" s="60">
        <v>222429</v>
      </c>
      <c r="I18" s="60">
        <v>173520</v>
      </c>
      <c r="J18" s="60">
        <v>560514</v>
      </c>
      <c r="K18" s="60">
        <v>319310</v>
      </c>
      <c r="L18" s="60">
        <v>117523</v>
      </c>
      <c r="M18" s="60">
        <v>125894</v>
      </c>
      <c r="N18" s="60">
        <v>562727</v>
      </c>
      <c r="O18" s="60">
        <v>173565</v>
      </c>
      <c r="P18" s="60">
        <v>100122</v>
      </c>
      <c r="Q18" s="60">
        <v>83795</v>
      </c>
      <c r="R18" s="60">
        <v>357482</v>
      </c>
      <c r="S18" s="60">
        <v>104662</v>
      </c>
      <c r="T18" s="60">
        <v>242858</v>
      </c>
      <c r="U18" s="60">
        <v>163872</v>
      </c>
      <c r="V18" s="60">
        <v>511392</v>
      </c>
      <c r="W18" s="60">
        <v>1992115</v>
      </c>
      <c r="X18" s="60"/>
      <c r="Y18" s="60">
        <v>1992115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781281433</v>
      </c>
      <c r="D19" s="153">
        <f>SUM(D20:D23)</f>
        <v>0</v>
      </c>
      <c r="E19" s="154">
        <f t="shared" si="3"/>
        <v>949198590</v>
      </c>
      <c r="F19" s="100">
        <f t="shared" si="3"/>
        <v>949198590</v>
      </c>
      <c r="G19" s="100">
        <f t="shared" si="3"/>
        <v>76655210</v>
      </c>
      <c r="H19" s="100">
        <f t="shared" si="3"/>
        <v>75056793</v>
      </c>
      <c r="I19" s="100">
        <f t="shared" si="3"/>
        <v>68040482</v>
      </c>
      <c r="J19" s="100">
        <f t="shared" si="3"/>
        <v>219752485</v>
      </c>
      <c r="K19" s="100">
        <f t="shared" si="3"/>
        <v>101978658</v>
      </c>
      <c r="L19" s="100">
        <f t="shared" si="3"/>
        <v>37526592</v>
      </c>
      <c r="M19" s="100">
        <f t="shared" si="3"/>
        <v>58578206</v>
      </c>
      <c r="N19" s="100">
        <f t="shared" si="3"/>
        <v>198083456</v>
      </c>
      <c r="O19" s="100">
        <f t="shared" si="3"/>
        <v>130940683</v>
      </c>
      <c r="P19" s="100">
        <f t="shared" si="3"/>
        <v>-34771166</v>
      </c>
      <c r="Q19" s="100">
        <f t="shared" si="3"/>
        <v>181270488</v>
      </c>
      <c r="R19" s="100">
        <f t="shared" si="3"/>
        <v>277440005</v>
      </c>
      <c r="S19" s="100">
        <f t="shared" si="3"/>
        <v>82999633</v>
      </c>
      <c r="T19" s="100">
        <f t="shared" si="3"/>
        <v>74520225</v>
      </c>
      <c r="U19" s="100">
        <f t="shared" si="3"/>
        <v>57549282</v>
      </c>
      <c r="V19" s="100">
        <f t="shared" si="3"/>
        <v>215069140</v>
      </c>
      <c r="W19" s="100">
        <f t="shared" si="3"/>
        <v>910345086</v>
      </c>
      <c r="X19" s="100">
        <f t="shared" si="3"/>
        <v>949198590</v>
      </c>
      <c r="Y19" s="100">
        <f t="shared" si="3"/>
        <v>-38853504</v>
      </c>
      <c r="Z19" s="137">
        <f>+IF(X19&lt;&gt;0,+(Y19/X19)*100,0)</f>
        <v>-4.093295587385986</v>
      </c>
      <c r="AA19" s="153">
        <f>SUM(AA20:AA23)</f>
        <v>949198590</v>
      </c>
    </row>
    <row r="20" spans="1:27" ht="13.5">
      <c r="A20" s="138" t="s">
        <v>89</v>
      </c>
      <c r="B20" s="136"/>
      <c r="C20" s="155">
        <v>556892476</v>
      </c>
      <c r="D20" s="155"/>
      <c r="E20" s="156">
        <v>609339200</v>
      </c>
      <c r="F20" s="60">
        <v>609339200</v>
      </c>
      <c r="G20" s="60">
        <v>42965208</v>
      </c>
      <c r="H20" s="60">
        <v>45926395</v>
      </c>
      <c r="I20" s="60">
        <v>43126450</v>
      </c>
      <c r="J20" s="60">
        <v>132018053</v>
      </c>
      <c r="K20" s="60">
        <v>74334872</v>
      </c>
      <c r="L20" s="60">
        <v>12760108</v>
      </c>
      <c r="M20" s="60">
        <v>33034672</v>
      </c>
      <c r="N20" s="60">
        <v>120129652</v>
      </c>
      <c r="O20" s="60">
        <v>104421133</v>
      </c>
      <c r="P20" s="60">
        <v>47477904</v>
      </c>
      <c r="Q20" s="60">
        <v>48556688</v>
      </c>
      <c r="R20" s="60">
        <v>200455725</v>
      </c>
      <c r="S20" s="60">
        <v>57740926</v>
      </c>
      <c r="T20" s="60">
        <v>49735976</v>
      </c>
      <c r="U20" s="60">
        <v>44397522</v>
      </c>
      <c r="V20" s="60">
        <v>151874424</v>
      </c>
      <c r="W20" s="60">
        <v>604477854</v>
      </c>
      <c r="X20" s="60">
        <v>609339200</v>
      </c>
      <c r="Y20" s="60">
        <v>-4861346</v>
      </c>
      <c r="Z20" s="140">
        <v>-0.8</v>
      </c>
      <c r="AA20" s="155">
        <v>609339200</v>
      </c>
    </row>
    <row r="21" spans="1:27" ht="13.5">
      <c r="A21" s="138" t="s">
        <v>90</v>
      </c>
      <c r="B21" s="136"/>
      <c r="C21" s="155">
        <v>137850018</v>
      </c>
      <c r="D21" s="155"/>
      <c r="E21" s="156">
        <v>230544190</v>
      </c>
      <c r="F21" s="60">
        <v>230544190</v>
      </c>
      <c r="G21" s="60">
        <v>22747877</v>
      </c>
      <c r="H21" s="60">
        <v>19446256</v>
      </c>
      <c r="I21" s="60">
        <v>19044107</v>
      </c>
      <c r="J21" s="60">
        <v>61238240</v>
      </c>
      <c r="K21" s="60">
        <v>19485004</v>
      </c>
      <c r="L21" s="60">
        <v>16224585</v>
      </c>
      <c r="M21" s="60">
        <v>17992854</v>
      </c>
      <c r="N21" s="60">
        <v>53702443</v>
      </c>
      <c r="O21" s="60">
        <v>18451382</v>
      </c>
      <c r="P21" s="60">
        <v>-90493990</v>
      </c>
      <c r="Q21" s="60">
        <v>124737598</v>
      </c>
      <c r="R21" s="60">
        <v>52694990</v>
      </c>
      <c r="S21" s="60">
        <v>17191984</v>
      </c>
      <c r="T21" s="60">
        <v>16307791</v>
      </c>
      <c r="U21" s="60">
        <v>6801610</v>
      </c>
      <c r="V21" s="60">
        <v>40301385</v>
      </c>
      <c r="W21" s="60">
        <v>207937058</v>
      </c>
      <c r="X21" s="60">
        <v>230544190</v>
      </c>
      <c r="Y21" s="60">
        <v>-22607132</v>
      </c>
      <c r="Z21" s="140">
        <v>-9.81</v>
      </c>
      <c r="AA21" s="155">
        <v>230544190</v>
      </c>
    </row>
    <row r="22" spans="1:27" ht="13.5">
      <c r="A22" s="138" t="s">
        <v>91</v>
      </c>
      <c r="B22" s="136"/>
      <c r="C22" s="157">
        <v>39311034</v>
      </c>
      <c r="D22" s="157"/>
      <c r="E22" s="158">
        <v>63239200</v>
      </c>
      <c r="F22" s="159">
        <v>63239200</v>
      </c>
      <c r="G22" s="159">
        <v>6513616</v>
      </c>
      <c r="H22" s="159">
        <v>5238328</v>
      </c>
      <c r="I22" s="159">
        <v>1554772</v>
      </c>
      <c r="J22" s="159">
        <v>13306716</v>
      </c>
      <c r="K22" s="159">
        <v>3719016</v>
      </c>
      <c r="L22" s="159">
        <v>4210877</v>
      </c>
      <c r="M22" s="159">
        <v>3130568</v>
      </c>
      <c r="N22" s="159">
        <v>11060461</v>
      </c>
      <c r="O22" s="159">
        <v>3773687</v>
      </c>
      <c r="P22" s="159">
        <v>3809355</v>
      </c>
      <c r="Q22" s="159">
        <v>3558163</v>
      </c>
      <c r="R22" s="159">
        <v>11141205</v>
      </c>
      <c r="S22" s="159">
        <v>3639403</v>
      </c>
      <c r="T22" s="159">
        <v>4113379</v>
      </c>
      <c r="U22" s="159">
        <v>3187781</v>
      </c>
      <c r="V22" s="159">
        <v>10940563</v>
      </c>
      <c r="W22" s="159">
        <v>46448945</v>
      </c>
      <c r="X22" s="159">
        <v>63239200</v>
      </c>
      <c r="Y22" s="159">
        <v>-16790255</v>
      </c>
      <c r="Z22" s="141">
        <v>-26.55</v>
      </c>
      <c r="AA22" s="157">
        <v>63239200</v>
      </c>
    </row>
    <row r="23" spans="1:27" ht="13.5">
      <c r="A23" s="138" t="s">
        <v>92</v>
      </c>
      <c r="B23" s="136"/>
      <c r="C23" s="155">
        <v>47227905</v>
      </c>
      <c r="D23" s="155"/>
      <c r="E23" s="156">
        <v>46076000</v>
      </c>
      <c r="F23" s="60">
        <v>46076000</v>
      </c>
      <c r="G23" s="60">
        <v>4428509</v>
      </c>
      <c r="H23" s="60">
        <v>4445814</v>
      </c>
      <c r="I23" s="60">
        <v>4315153</v>
      </c>
      <c r="J23" s="60">
        <v>13189476</v>
      </c>
      <c r="K23" s="60">
        <v>4439766</v>
      </c>
      <c r="L23" s="60">
        <v>4331022</v>
      </c>
      <c r="M23" s="60">
        <v>4420112</v>
      </c>
      <c r="N23" s="60">
        <v>13190900</v>
      </c>
      <c r="O23" s="60">
        <v>4294481</v>
      </c>
      <c r="P23" s="60">
        <v>4435565</v>
      </c>
      <c r="Q23" s="60">
        <v>4418039</v>
      </c>
      <c r="R23" s="60">
        <v>13148085</v>
      </c>
      <c r="S23" s="60">
        <v>4427320</v>
      </c>
      <c r="T23" s="60">
        <v>4363079</v>
      </c>
      <c r="U23" s="60">
        <v>3162369</v>
      </c>
      <c r="V23" s="60">
        <v>11952768</v>
      </c>
      <c r="W23" s="60">
        <v>51481229</v>
      </c>
      <c r="X23" s="60">
        <v>46076000</v>
      </c>
      <c r="Y23" s="60">
        <v>5405229</v>
      </c>
      <c r="Z23" s="140">
        <v>11.73</v>
      </c>
      <c r="AA23" s="155">
        <v>46076000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1761840463</v>
      </c>
      <c r="D25" s="168">
        <f>+D5+D9+D15+D19+D24</f>
        <v>0</v>
      </c>
      <c r="E25" s="169">
        <f t="shared" si="4"/>
        <v>2155703000</v>
      </c>
      <c r="F25" s="73">
        <f t="shared" si="4"/>
        <v>2155703000</v>
      </c>
      <c r="G25" s="73">
        <f t="shared" si="4"/>
        <v>351472236</v>
      </c>
      <c r="H25" s="73">
        <f t="shared" si="4"/>
        <v>124919473</v>
      </c>
      <c r="I25" s="73">
        <f t="shared" si="4"/>
        <v>97437626</v>
      </c>
      <c r="J25" s="73">
        <f t="shared" si="4"/>
        <v>573829335</v>
      </c>
      <c r="K25" s="73">
        <f t="shared" si="4"/>
        <v>175510022</v>
      </c>
      <c r="L25" s="73">
        <f t="shared" si="4"/>
        <v>263098740</v>
      </c>
      <c r="M25" s="73">
        <f t="shared" si="4"/>
        <v>86382051</v>
      </c>
      <c r="N25" s="73">
        <f t="shared" si="4"/>
        <v>524990813</v>
      </c>
      <c r="O25" s="73">
        <f t="shared" si="4"/>
        <v>163275586</v>
      </c>
      <c r="P25" s="73">
        <f t="shared" si="4"/>
        <v>-6186924</v>
      </c>
      <c r="Q25" s="73">
        <f t="shared" si="4"/>
        <v>383926213</v>
      </c>
      <c r="R25" s="73">
        <f t="shared" si="4"/>
        <v>541014875</v>
      </c>
      <c r="S25" s="73">
        <f t="shared" si="4"/>
        <v>111352620</v>
      </c>
      <c r="T25" s="73">
        <f t="shared" si="4"/>
        <v>99455717</v>
      </c>
      <c r="U25" s="73">
        <f t="shared" si="4"/>
        <v>93372544</v>
      </c>
      <c r="V25" s="73">
        <f t="shared" si="4"/>
        <v>304180881</v>
      </c>
      <c r="W25" s="73">
        <f t="shared" si="4"/>
        <v>1944015904</v>
      </c>
      <c r="X25" s="73">
        <f t="shared" si="4"/>
        <v>2155703000</v>
      </c>
      <c r="Y25" s="73">
        <f t="shared" si="4"/>
        <v>-211687096</v>
      </c>
      <c r="Z25" s="170">
        <f>+IF(X25&lt;&gt;0,+(Y25/X25)*100,0)</f>
        <v>-9.819863682520273</v>
      </c>
      <c r="AA25" s="168">
        <f>+AA5+AA9+AA15+AA19+AA24</f>
        <v>2155703000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1103460473</v>
      </c>
      <c r="D28" s="153">
        <f>SUM(D29:D31)</f>
        <v>0</v>
      </c>
      <c r="E28" s="154">
        <f t="shared" si="5"/>
        <v>847700305</v>
      </c>
      <c r="F28" s="100">
        <f t="shared" si="5"/>
        <v>847700305</v>
      </c>
      <c r="G28" s="100">
        <f t="shared" si="5"/>
        <v>15314696</v>
      </c>
      <c r="H28" s="100">
        <f t="shared" si="5"/>
        <v>26902314</v>
      </c>
      <c r="I28" s="100">
        <f t="shared" si="5"/>
        <v>17919204</v>
      </c>
      <c r="J28" s="100">
        <f t="shared" si="5"/>
        <v>60136214</v>
      </c>
      <c r="K28" s="100">
        <f t="shared" si="5"/>
        <v>17744056</v>
      </c>
      <c r="L28" s="100">
        <f t="shared" si="5"/>
        <v>25541366</v>
      </c>
      <c r="M28" s="100">
        <f t="shared" si="5"/>
        <v>34834845</v>
      </c>
      <c r="N28" s="100">
        <f t="shared" si="5"/>
        <v>78120267</v>
      </c>
      <c r="O28" s="100">
        <f t="shared" si="5"/>
        <v>25100515</v>
      </c>
      <c r="P28" s="100">
        <f t="shared" si="5"/>
        <v>18542846</v>
      </c>
      <c r="Q28" s="100">
        <f t="shared" si="5"/>
        <v>28090821</v>
      </c>
      <c r="R28" s="100">
        <f t="shared" si="5"/>
        <v>71734182</v>
      </c>
      <c r="S28" s="100">
        <f t="shared" si="5"/>
        <v>23681197</v>
      </c>
      <c r="T28" s="100">
        <f t="shared" si="5"/>
        <v>25644085</v>
      </c>
      <c r="U28" s="100">
        <f t="shared" si="5"/>
        <v>48548153</v>
      </c>
      <c r="V28" s="100">
        <f t="shared" si="5"/>
        <v>97873435</v>
      </c>
      <c r="W28" s="100">
        <f t="shared" si="5"/>
        <v>307864098</v>
      </c>
      <c r="X28" s="100">
        <f t="shared" si="5"/>
        <v>847700305</v>
      </c>
      <c r="Y28" s="100">
        <f t="shared" si="5"/>
        <v>-539836207</v>
      </c>
      <c r="Z28" s="137">
        <f>+IF(X28&lt;&gt;0,+(Y28/X28)*100,0)</f>
        <v>-63.68243632990082</v>
      </c>
      <c r="AA28" s="153">
        <f>SUM(AA29:AA31)</f>
        <v>847700305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4377757</v>
      </c>
      <c r="H29" s="60">
        <v>6997841</v>
      </c>
      <c r="I29" s="60">
        <v>3074742</v>
      </c>
      <c r="J29" s="60">
        <v>14450340</v>
      </c>
      <c r="K29" s="60">
        <v>3459943</v>
      </c>
      <c r="L29" s="60">
        <v>4809151</v>
      </c>
      <c r="M29" s="60">
        <v>3322650</v>
      </c>
      <c r="N29" s="60">
        <v>11591744</v>
      </c>
      <c r="O29" s="60">
        <v>3993969</v>
      </c>
      <c r="P29" s="60">
        <v>3528353</v>
      </c>
      <c r="Q29" s="60">
        <v>5904693</v>
      </c>
      <c r="R29" s="60">
        <v>13427015</v>
      </c>
      <c r="S29" s="60">
        <v>3521095</v>
      </c>
      <c r="T29" s="60">
        <v>3527030</v>
      </c>
      <c r="U29" s="60">
        <v>4222280</v>
      </c>
      <c r="V29" s="60">
        <v>11270405</v>
      </c>
      <c r="W29" s="60">
        <v>50739504</v>
      </c>
      <c r="X29" s="60"/>
      <c r="Y29" s="60">
        <v>50739504</v>
      </c>
      <c r="Z29" s="140">
        <v>0</v>
      </c>
      <c r="AA29" s="155"/>
    </row>
    <row r="30" spans="1:27" ht="13.5">
      <c r="A30" s="138" t="s">
        <v>76</v>
      </c>
      <c r="B30" s="136"/>
      <c r="C30" s="157">
        <v>1103460473</v>
      </c>
      <c r="D30" s="157"/>
      <c r="E30" s="158">
        <v>847700305</v>
      </c>
      <c r="F30" s="159">
        <v>847700305</v>
      </c>
      <c r="G30" s="159">
        <v>3774352</v>
      </c>
      <c r="H30" s="159">
        <v>6280080</v>
      </c>
      <c r="I30" s="159">
        <v>4301679</v>
      </c>
      <c r="J30" s="159">
        <v>14356111</v>
      </c>
      <c r="K30" s="159">
        <v>4574199</v>
      </c>
      <c r="L30" s="159">
        <v>6199362</v>
      </c>
      <c r="M30" s="159">
        <v>22005010</v>
      </c>
      <c r="N30" s="159">
        <v>32778571</v>
      </c>
      <c r="O30" s="159">
        <v>8257626</v>
      </c>
      <c r="P30" s="159">
        <v>4200410</v>
      </c>
      <c r="Q30" s="159">
        <v>5300423</v>
      </c>
      <c r="R30" s="159">
        <v>17758459</v>
      </c>
      <c r="S30" s="159">
        <v>5922422</v>
      </c>
      <c r="T30" s="159">
        <v>4884316</v>
      </c>
      <c r="U30" s="159">
        <v>23791804</v>
      </c>
      <c r="V30" s="159">
        <v>34598542</v>
      </c>
      <c r="W30" s="159">
        <v>99491683</v>
      </c>
      <c r="X30" s="159">
        <v>847700305</v>
      </c>
      <c r="Y30" s="159">
        <v>-748208622</v>
      </c>
      <c r="Z30" s="141">
        <v>-88.26</v>
      </c>
      <c r="AA30" s="157">
        <v>847700305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7162587</v>
      </c>
      <c r="H31" s="60">
        <v>13624393</v>
      </c>
      <c r="I31" s="60">
        <v>10542783</v>
      </c>
      <c r="J31" s="60">
        <v>31329763</v>
      </c>
      <c r="K31" s="60">
        <v>9709914</v>
      </c>
      <c r="L31" s="60">
        <v>14532853</v>
      </c>
      <c r="M31" s="60">
        <v>9507185</v>
      </c>
      <c r="N31" s="60">
        <v>33749952</v>
      </c>
      <c r="O31" s="60">
        <v>12848920</v>
      </c>
      <c r="P31" s="60">
        <v>10814083</v>
      </c>
      <c r="Q31" s="60">
        <v>16885705</v>
      </c>
      <c r="R31" s="60">
        <v>40548708</v>
      </c>
      <c r="S31" s="60">
        <v>14237680</v>
      </c>
      <c r="T31" s="60">
        <v>17232739</v>
      </c>
      <c r="U31" s="60">
        <v>20534069</v>
      </c>
      <c r="V31" s="60">
        <v>52004488</v>
      </c>
      <c r="W31" s="60">
        <v>157632911</v>
      </c>
      <c r="X31" s="60"/>
      <c r="Y31" s="60">
        <v>157632911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17208222</v>
      </c>
      <c r="H32" s="100">
        <f t="shared" si="6"/>
        <v>21259260</v>
      </c>
      <c r="I32" s="100">
        <f t="shared" si="6"/>
        <v>15938403</v>
      </c>
      <c r="J32" s="100">
        <f t="shared" si="6"/>
        <v>54405885</v>
      </c>
      <c r="K32" s="100">
        <f t="shared" si="6"/>
        <v>17539967</v>
      </c>
      <c r="L32" s="100">
        <f t="shared" si="6"/>
        <v>19172399</v>
      </c>
      <c r="M32" s="100">
        <f t="shared" si="6"/>
        <v>19160957</v>
      </c>
      <c r="N32" s="100">
        <f t="shared" si="6"/>
        <v>55873323</v>
      </c>
      <c r="O32" s="100">
        <f t="shared" si="6"/>
        <v>17459719</v>
      </c>
      <c r="P32" s="100">
        <f t="shared" si="6"/>
        <v>21012769</v>
      </c>
      <c r="Q32" s="100">
        <f t="shared" si="6"/>
        <v>23582182</v>
      </c>
      <c r="R32" s="100">
        <f t="shared" si="6"/>
        <v>62054670</v>
      </c>
      <c r="S32" s="100">
        <f t="shared" si="6"/>
        <v>20278910</v>
      </c>
      <c r="T32" s="100">
        <f t="shared" si="6"/>
        <v>18971468</v>
      </c>
      <c r="U32" s="100">
        <f t="shared" si="6"/>
        <v>26708008</v>
      </c>
      <c r="V32" s="100">
        <f t="shared" si="6"/>
        <v>65958386</v>
      </c>
      <c r="W32" s="100">
        <f t="shared" si="6"/>
        <v>238292264</v>
      </c>
      <c r="X32" s="100">
        <f t="shared" si="6"/>
        <v>0</v>
      </c>
      <c r="Y32" s="100">
        <f t="shared" si="6"/>
        <v>238292264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3896504</v>
      </c>
      <c r="H33" s="60">
        <v>4690780</v>
      </c>
      <c r="I33" s="60">
        <v>4327470</v>
      </c>
      <c r="J33" s="60">
        <v>12914754</v>
      </c>
      <c r="K33" s="60">
        <v>3667698</v>
      </c>
      <c r="L33" s="60">
        <v>5005440</v>
      </c>
      <c r="M33" s="60">
        <v>5507443</v>
      </c>
      <c r="N33" s="60">
        <v>14180581</v>
      </c>
      <c r="O33" s="60">
        <v>4515567</v>
      </c>
      <c r="P33" s="60">
        <v>5452755</v>
      </c>
      <c r="Q33" s="60">
        <v>5516775</v>
      </c>
      <c r="R33" s="60">
        <v>15485097</v>
      </c>
      <c r="S33" s="60">
        <v>4913892</v>
      </c>
      <c r="T33" s="60">
        <v>5332778</v>
      </c>
      <c r="U33" s="60">
        <v>5717532</v>
      </c>
      <c r="V33" s="60">
        <v>15964202</v>
      </c>
      <c r="W33" s="60">
        <v>58544634</v>
      </c>
      <c r="X33" s="60"/>
      <c r="Y33" s="60">
        <v>58544634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4739475</v>
      </c>
      <c r="H34" s="60">
        <v>2285873</v>
      </c>
      <c r="I34" s="60">
        <v>3904113</v>
      </c>
      <c r="J34" s="60">
        <v>10929461</v>
      </c>
      <c r="K34" s="60">
        <v>3931477</v>
      </c>
      <c r="L34" s="60">
        <v>4450939</v>
      </c>
      <c r="M34" s="60">
        <v>3620262</v>
      </c>
      <c r="N34" s="60">
        <v>12002678</v>
      </c>
      <c r="O34" s="60">
        <v>3464438</v>
      </c>
      <c r="P34" s="60">
        <v>5179943</v>
      </c>
      <c r="Q34" s="60">
        <v>8089961</v>
      </c>
      <c r="R34" s="60">
        <v>16734342</v>
      </c>
      <c r="S34" s="60">
        <v>5155457</v>
      </c>
      <c r="T34" s="60">
        <v>5860720</v>
      </c>
      <c r="U34" s="60">
        <v>5638814</v>
      </c>
      <c r="V34" s="60">
        <v>16654991</v>
      </c>
      <c r="W34" s="60">
        <v>56321472</v>
      </c>
      <c r="X34" s="60"/>
      <c r="Y34" s="60">
        <v>56321472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7828626</v>
      </c>
      <c r="H35" s="60">
        <v>13162798</v>
      </c>
      <c r="I35" s="60">
        <v>6799151</v>
      </c>
      <c r="J35" s="60">
        <v>27790575</v>
      </c>
      <c r="K35" s="60">
        <v>9146665</v>
      </c>
      <c r="L35" s="60">
        <v>8941001</v>
      </c>
      <c r="M35" s="60">
        <v>9225542</v>
      </c>
      <c r="N35" s="60">
        <v>27313208</v>
      </c>
      <c r="O35" s="60">
        <v>8695950</v>
      </c>
      <c r="P35" s="60">
        <v>9479885</v>
      </c>
      <c r="Q35" s="60">
        <v>9004570</v>
      </c>
      <c r="R35" s="60">
        <v>27180405</v>
      </c>
      <c r="S35" s="60">
        <v>9327800</v>
      </c>
      <c r="T35" s="60">
        <v>6935544</v>
      </c>
      <c r="U35" s="60">
        <v>14480110</v>
      </c>
      <c r="V35" s="60">
        <v>30743454</v>
      </c>
      <c r="W35" s="60">
        <v>113027642</v>
      </c>
      <c r="X35" s="60"/>
      <c r="Y35" s="60">
        <v>113027642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385748</v>
      </c>
      <c r="H36" s="60">
        <v>570054</v>
      </c>
      <c r="I36" s="60">
        <v>450732</v>
      </c>
      <c r="J36" s="60">
        <v>1406534</v>
      </c>
      <c r="K36" s="60">
        <v>387678</v>
      </c>
      <c r="L36" s="60">
        <v>364282</v>
      </c>
      <c r="M36" s="60">
        <v>406345</v>
      </c>
      <c r="N36" s="60">
        <v>1158305</v>
      </c>
      <c r="O36" s="60">
        <v>383016</v>
      </c>
      <c r="P36" s="60">
        <v>400690</v>
      </c>
      <c r="Q36" s="60">
        <v>520337</v>
      </c>
      <c r="R36" s="60">
        <v>1304043</v>
      </c>
      <c r="S36" s="60">
        <v>427331</v>
      </c>
      <c r="T36" s="60">
        <v>406043</v>
      </c>
      <c r="U36" s="60">
        <v>455128</v>
      </c>
      <c r="V36" s="60">
        <v>1288502</v>
      </c>
      <c r="W36" s="60">
        <v>5157384</v>
      </c>
      <c r="X36" s="60"/>
      <c r="Y36" s="60">
        <v>5157384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357869</v>
      </c>
      <c r="H37" s="159">
        <v>549755</v>
      </c>
      <c r="I37" s="159">
        <v>456937</v>
      </c>
      <c r="J37" s="159">
        <v>1364561</v>
      </c>
      <c r="K37" s="159">
        <v>406449</v>
      </c>
      <c r="L37" s="159">
        <v>410737</v>
      </c>
      <c r="M37" s="159">
        <v>401365</v>
      </c>
      <c r="N37" s="159">
        <v>1218551</v>
      </c>
      <c r="O37" s="159">
        <v>400748</v>
      </c>
      <c r="P37" s="159">
        <v>499496</v>
      </c>
      <c r="Q37" s="159">
        <v>450539</v>
      </c>
      <c r="R37" s="159">
        <v>1350783</v>
      </c>
      <c r="S37" s="159">
        <v>454430</v>
      </c>
      <c r="T37" s="159">
        <v>436383</v>
      </c>
      <c r="U37" s="159">
        <v>416424</v>
      </c>
      <c r="V37" s="159">
        <v>1307237</v>
      </c>
      <c r="W37" s="159">
        <v>5241132</v>
      </c>
      <c r="X37" s="159"/>
      <c r="Y37" s="159">
        <v>5241132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3520393</v>
      </c>
      <c r="H38" s="100">
        <f t="shared" si="7"/>
        <v>5809517</v>
      </c>
      <c r="I38" s="100">
        <f t="shared" si="7"/>
        <v>6557610</v>
      </c>
      <c r="J38" s="100">
        <f t="shared" si="7"/>
        <v>15887520</v>
      </c>
      <c r="K38" s="100">
        <f t="shared" si="7"/>
        <v>4208699</v>
      </c>
      <c r="L38" s="100">
        <f t="shared" si="7"/>
        <v>4045494</v>
      </c>
      <c r="M38" s="100">
        <f t="shared" si="7"/>
        <v>5879237</v>
      </c>
      <c r="N38" s="100">
        <f t="shared" si="7"/>
        <v>14133430</v>
      </c>
      <c r="O38" s="100">
        <f t="shared" si="7"/>
        <v>4408437</v>
      </c>
      <c r="P38" s="100">
        <f t="shared" si="7"/>
        <v>25163221</v>
      </c>
      <c r="Q38" s="100">
        <f t="shared" si="7"/>
        <v>5952388</v>
      </c>
      <c r="R38" s="100">
        <f t="shared" si="7"/>
        <v>35524046</v>
      </c>
      <c r="S38" s="100">
        <f t="shared" si="7"/>
        <v>5890915</v>
      </c>
      <c r="T38" s="100">
        <f t="shared" si="7"/>
        <v>6771285</v>
      </c>
      <c r="U38" s="100">
        <f t="shared" si="7"/>
        <v>20788394</v>
      </c>
      <c r="V38" s="100">
        <f t="shared" si="7"/>
        <v>33450594</v>
      </c>
      <c r="W38" s="100">
        <f t="shared" si="7"/>
        <v>98995590</v>
      </c>
      <c r="X38" s="100">
        <f t="shared" si="7"/>
        <v>0</v>
      </c>
      <c r="Y38" s="100">
        <f t="shared" si="7"/>
        <v>98995590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2196534</v>
      </c>
      <c r="H39" s="60">
        <v>2917202</v>
      </c>
      <c r="I39" s="60">
        <v>2803762</v>
      </c>
      <c r="J39" s="60">
        <v>7917498</v>
      </c>
      <c r="K39" s="60">
        <v>2680563</v>
      </c>
      <c r="L39" s="60">
        <v>2253057</v>
      </c>
      <c r="M39" s="60">
        <v>2648144</v>
      </c>
      <c r="N39" s="60">
        <v>7581764</v>
      </c>
      <c r="O39" s="60">
        <v>2290364</v>
      </c>
      <c r="P39" s="60">
        <v>22783293</v>
      </c>
      <c r="Q39" s="60">
        <v>2832105</v>
      </c>
      <c r="R39" s="60">
        <v>27905762</v>
      </c>
      <c r="S39" s="60">
        <v>2424118</v>
      </c>
      <c r="T39" s="60">
        <v>2531452</v>
      </c>
      <c r="U39" s="60">
        <v>2894789</v>
      </c>
      <c r="V39" s="60">
        <v>7850359</v>
      </c>
      <c r="W39" s="60">
        <v>51255383</v>
      </c>
      <c r="X39" s="60"/>
      <c r="Y39" s="60">
        <v>51255383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968832</v>
      </c>
      <c r="H40" s="60">
        <v>2334682</v>
      </c>
      <c r="I40" s="60">
        <v>3116986</v>
      </c>
      <c r="J40" s="60">
        <v>6420500</v>
      </c>
      <c r="K40" s="60">
        <v>1159301</v>
      </c>
      <c r="L40" s="60">
        <v>1279718</v>
      </c>
      <c r="M40" s="60">
        <v>2683306</v>
      </c>
      <c r="N40" s="60">
        <v>5122325</v>
      </c>
      <c r="O40" s="60">
        <v>1718039</v>
      </c>
      <c r="P40" s="60">
        <v>1703116</v>
      </c>
      <c r="Q40" s="60">
        <v>2660987</v>
      </c>
      <c r="R40" s="60">
        <v>6082142</v>
      </c>
      <c r="S40" s="60">
        <v>2913153</v>
      </c>
      <c r="T40" s="60">
        <v>3221274</v>
      </c>
      <c r="U40" s="60">
        <v>17042910</v>
      </c>
      <c r="V40" s="60">
        <v>23177337</v>
      </c>
      <c r="W40" s="60">
        <v>40802304</v>
      </c>
      <c r="X40" s="60"/>
      <c r="Y40" s="60">
        <v>40802304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355027</v>
      </c>
      <c r="H41" s="60">
        <v>557633</v>
      </c>
      <c r="I41" s="60">
        <v>636862</v>
      </c>
      <c r="J41" s="60">
        <v>1549522</v>
      </c>
      <c r="K41" s="60">
        <v>368835</v>
      </c>
      <c r="L41" s="60">
        <v>512719</v>
      </c>
      <c r="M41" s="60">
        <v>547787</v>
      </c>
      <c r="N41" s="60">
        <v>1429341</v>
      </c>
      <c r="O41" s="60">
        <v>400034</v>
      </c>
      <c r="P41" s="60">
        <v>676812</v>
      </c>
      <c r="Q41" s="60">
        <v>459296</v>
      </c>
      <c r="R41" s="60">
        <v>1536142</v>
      </c>
      <c r="S41" s="60">
        <v>553644</v>
      </c>
      <c r="T41" s="60">
        <v>1018559</v>
      </c>
      <c r="U41" s="60">
        <v>850695</v>
      </c>
      <c r="V41" s="60">
        <v>2422898</v>
      </c>
      <c r="W41" s="60">
        <v>6937903</v>
      </c>
      <c r="X41" s="60"/>
      <c r="Y41" s="60">
        <v>6937903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518796538</v>
      </c>
      <c r="D42" s="153">
        <f>SUM(D43:D46)</f>
        <v>0</v>
      </c>
      <c r="E42" s="154">
        <f t="shared" si="8"/>
        <v>822407695</v>
      </c>
      <c r="F42" s="100">
        <f t="shared" si="8"/>
        <v>822407695</v>
      </c>
      <c r="G42" s="100">
        <f t="shared" si="8"/>
        <v>70740543</v>
      </c>
      <c r="H42" s="100">
        <f t="shared" si="8"/>
        <v>96023331</v>
      </c>
      <c r="I42" s="100">
        <f t="shared" si="8"/>
        <v>65703204</v>
      </c>
      <c r="J42" s="100">
        <f t="shared" si="8"/>
        <v>232467078</v>
      </c>
      <c r="K42" s="100">
        <f t="shared" si="8"/>
        <v>59196376</v>
      </c>
      <c r="L42" s="100">
        <f t="shared" si="8"/>
        <v>62007773</v>
      </c>
      <c r="M42" s="100">
        <f t="shared" si="8"/>
        <v>62518852</v>
      </c>
      <c r="N42" s="100">
        <f t="shared" si="8"/>
        <v>183723001</v>
      </c>
      <c r="O42" s="100">
        <f t="shared" si="8"/>
        <v>58320953</v>
      </c>
      <c r="P42" s="100">
        <f t="shared" si="8"/>
        <v>57241976</v>
      </c>
      <c r="Q42" s="100">
        <f t="shared" si="8"/>
        <v>54410254</v>
      </c>
      <c r="R42" s="100">
        <f t="shared" si="8"/>
        <v>169973183</v>
      </c>
      <c r="S42" s="100">
        <f t="shared" si="8"/>
        <v>61477315</v>
      </c>
      <c r="T42" s="100">
        <f t="shared" si="8"/>
        <v>56455802</v>
      </c>
      <c r="U42" s="100">
        <f t="shared" si="8"/>
        <v>78186467</v>
      </c>
      <c r="V42" s="100">
        <f t="shared" si="8"/>
        <v>196119584</v>
      </c>
      <c r="W42" s="100">
        <f t="shared" si="8"/>
        <v>782282846</v>
      </c>
      <c r="X42" s="100">
        <f t="shared" si="8"/>
        <v>822407695</v>
      </c>
      <c r="Y42" s="100">
        <f t="shared" si="8"/>
        <v>-40124849</v>
      </c>
      <c r="Z42" s="137">
        <f>+IF(X42&lt;&gt;0,+(Y42/X42)*100,0)</f>
        <v>-4.878948633864619</v>
      </c>
      <c r="AA42" s="153">
        <f>SUM(AA43:AA46)</f>
        <v>822407695</v>
      </c>
    </row>
    <row r="43" spans="1:27" ht="13.5">
      <c r="A43" s="138" t="s">
        <v>89</v>
      </c>
      <c r="B43" s="136"/>
      <c r="C43" s="155">
        <v>402771978</v>
      </c>
      <c r="D43" s="155"/>
      <c r="E43" s="156">
        <v>535406040</v>
      </c>
      <c r="F43" s="60">
        <v>535406040</v>
      </c>
      <c r="G43" s="60">
        <v>61098866</v>
      </c>
      <c r="H43" s="60">
        <v>63698682</v>
      </c>
      <c r="I43" s="60">
        <v>41438320</v>
      </c>
      <c r="J43" s="60">
        <v>166235868</v>
      </c>
      <c r="K43" s="60">
        <v>35854379</v>
      </c>
      <c r="L43" s="60">
        <v>37769062</v>
      </c>
      <c r="M43" s="60">
        <v>35026654</v>
      </c>
      <c r="N43" s="60">
        <v>108650095</v>
      </c>
      <c r="O43" s="60">
        <v>36071635</v>
      </c>
      <c r="P43" s="60">
        <v>35648485</v>
      </c>
      <c r="Q43" s="60">
        <v>33493946</v>
      </c>
      <c r="R43" s="60">
        <v>105214066</v>
      </c>
      <c r="S43" s="60">
        <v>36314467</v>
      </c>
      <c r="T43" s="60">
        <v>35731432</v>
      </c>
      <c r="U43" s="60">
        <v>54358074</v>
      </c>
      <c r="V43" s="60">
        <v>126403973</v>
      </c>
      <c r="W43" s="60">
        <v>506504002</v>
      </c>
      <c r="X43" s="60">
        <v>535406040</v>
      </c>
      <c r="Y43" s="60">
        <v>-28902038</v>
      </c>
      <c r="Z43" s="140">
        <v>-5.4</v>
      </c>
      <c r="AA43" s="155">
        <v>535406040</v>
      </c>
    </row>
    <row r="44" spans="1:27" ht="13.5">
      <c r="A44" s="138" t="s">
        <v>90</v>
      </c>
      <c r="B44" s="136"/>
      <c r="C44" s="155">
        <v>116024560</v>
      </c>
      <c r="D44" s="155"/>
      <c r="E44" s="156">
        <v>196986875</v>
      </c>
      <c r="F44" s="60">
        <v>196986875</v>
      </c>
      <c r="G44" s="60">
        <v>3880027</v>
      </c>
      <c r="H44" s="60">
        <v>25154863</v>
      </c>
      <c r="I44" s="60">
        <v>16298781</v>
      </c>
      <c r="J44" s="60">
        <v>45333671</v>
      </c>
      <c r="K44" s="60">
        <v>16908313</v>
      </c>
      <c r="L44" s="60">
        <v>17017291</v>
      </c>
      <c r="M44" s="60">
        <v>18520249</v>
      </c>
      <c r="N44" s="60">
        <v>52445853</v>
      </c>
      <c r="O44" s="60">
        <v>14583286</v>
      </c>
      <c r="P44" s="60">
        <v>15180451</v>
      </c>
      <c r="Q44" s="60">
        <v>14234575</v>
      </c>
      <c r="R44" s="60">
        <v>43998312</v>
      </c>
      <c r="S44" s="60">
        <v>17934702</v>
      </c>
      <c r="T44" s="60">
        <v>13537133</v>
      </c>
      <c r="U44" s="60">
        <v>17520058</v>
      </c>
      <c r="V44" s="60">
        <v>48991893</v>
      </c>
      <c r="W44" s="60">
        <v>190769729</v>
      </c>
      <c r="X44" s="60">
        <v>196986875</v>
      </c>
      <c r="Y44" s="60">
        <v>-6217146</v>
      </c>
      <c r="Z44" s="140">
        <v>-3.16</v>
      </c>
      <c r="AA44" s="155">
        <v>196986875</v>
      </c>
    </row>
    <row r="45" spans="1:27" ht="13.5">
      <c r="A45" s="138" t="s">
        <v>91</v>
      </c>
      <c r="B45" s="136"/>
      <c r="C45" s="157"/>
      <c r="D45" s="157"/>
      <c r="E45" s="158">
        <v>35746130</v>
      </c>
      <c r="F45" s="159">
        <v>35746130</v>
      </c>
      <c r="G45" s="159">
        <v>2052398</v>
      </c>
      <c r="H45" s="159">
        <v>2953143</v>
      </c>
      <c r="I45" s="159">
        <v>3436022</v>
      </c>
      <c r="J45" s="159">
        <v>8441563</v>
      </c>
      <c r="K45" s="159">
        <v>2305273</v>
      </c>
      <c r="L45" s="159">
        <v>3086080</v>
      </c>
      <c r="M45" s="159">
        <v>2876416</v>
      </c>
      <c r="N45" s="159">
        <v>8267769</v>
      </c>
      <c r="O45" s="159">
        <v>3384529</v>
      </c>
      <c r="P45" s="159">
        <v>2725072</v>
      </c>
      <c r="Q45" s="159">
        <v>2561804</v>
      </c>
      <c r="R45" s="159">
        <v>8671405</v>
      </c>
      <c r="S45" s="159">
        <v>3374740</v>
      </c>
      <c r="T45" s="159">
        <v>2760702</v>
      </c>
      <c r="U45" s="159">
        <v>3226526</v>
      </c>
      <c r="V45" s="159">
        <v>9361968</v>
      </c>
      <c r="W45" s="159">
        <v>34742705</v>
      </c>
      <c r="X45" s="159">
        <v>35746130</v>
      </c>
      <c r="Y45" s="159">
        <v>-1003425</v>
      </c>
      <c r="Z45" s="141">
        <v>-2.81</v>
      </c>
      <c r="AA45" s="157">
        <v>35746130</v>
      </c>
    </row>
    <row r="46" spans="1:27" ht="13.5">
      <c r="A46" s="138" t="s">
        <v>92</v>
      </c>
      <c r="B46" s="136"/>
      <c r="C46" s="155"/>
      <c r="D46" s="155"/>
      <c r="E46" s="156">
        <v>54268650</v>
      </c>
      <c r="F46" s="60">
        <v>54268650</v>
      </c>
      <c r="G46" s="60">
        <v>3709252</v>
      </c>
      <c r="H46" s="60">
        <v>4216643</v>
      </c>
      <c r="I46" s="60">
        <v>4530081</v>
      </c>
      <c r="J46" s="60">
        <v>12455976</v>
      </c>
      <c r="K46" s="60">
        <v>4128411</v>
      </c>
      <c r="L46" s="60">
        <v>4135340</v>
      </c>
      <c r="M46" s="60">
        <v>6095533</v>
      </c>
      <c r="N46" s="60">
        <v>14359284</v>
      </c>
      <c r="O46" s="60">
        <v>4281503</v>
      </c>
      <c r="P46" s="60">
        <v>3687968</v>
      </c>
      <c r="Q46" s="60">
        <v>4119929</v>
      </c>
      <c r="R46" s="60">
        <v>12089400</v>
      </c>
      <c r="S46" s="60">
        <v>3853406</v>
      </c>
      <c r="T46" s="60">
        <v>4426535</v>
      </c>
      <c r="U46" s="60">
        <v>3081809</v>
      </c>
      <c r="V46" s="60">
        <v>11361750</v>
      </c>
      <c r="W46" s="60">
        <v>50266410</v>
      </c>
      <c r="X46" s="60">
        <v>54268650</v>
      </c>
      <c r="Y46" s="60">
        <v>-4002240</v>
      </c>
      <c r="Z46" s="140">
        <v>-7.37</v>
      </c>
      <c r="AA46" s="155">
        <v>54268650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1622257011</v>
      </c>
      <c r="D48" s="168">
        <f>+D28+D32+D38+D42+D47</f>
        <v>0</v>
      </c>
      <c r="E48" s="169">
        <f t="shared" si="9"/>
        <v>1670108000</v>
      </c>
      <c r="F48" s="73">
        <f t="shared" si="9"/>
        <v>1670108000</v>
      </c>
      <c r="G48" s="73">
        <f t="shared" si="9"/>
        <v>106783854</v>
      </c>
      <c r="H48" s="73">
        <f t="shared" si="9"/>
        <v>149994422</v>
      </c>
      <c r="I48" s="73">
        <f t="shared" si="9"/>
        <v>106118421</v>
      </c>
      <c r="J48" s="73">
        <f t="shared" si="9"/>
        <v>362896697</v>
      </c>
      <c r="K48" s="73">
        <f t="shared" si="9"/>
        <v>98689098</v>
      </c>
      <c r="L48" s="73">
        <f t="shared" si="9"/>
        <v>110767032</v>
      </c>
      <c r="M48" s="73">
        <f t="shared" si="9"/>
        <v>122393891</v>
      </c>
      <c r="N48" s="73">
        <f t="shared" si="9"/>
        <v>331850021</v>
      </c>
      <c r="O48" s="73">
        <f t="shared" si="9"/>
        <v>105289624</v>
      </c>
      <c r="P48" s="73">
        <f t="shared" si="9"/>
        <v>121960812</v>
      </c>
      <c r="Q48" s="73">
        <f t="shared" si="9"/>
        <v>112035645</v>
      </c>
      <c r="R48" s="73">
        <f t="shared" si="9"/>
        <v>339286081</v>
      </c>
      <c r="S48" s="73">
        <f t="shared" si="9"/>
        <v>111328337</v>
      </c>
      <c r="T48" s="73">
        <f t="shared" si="9"/>
        <v>107842640</v>
      </c>
      <c r="U48" s="73">
        <f t="shared" si="9"/>
        <v>174231022</v>
      </c>
      <c r="V48" s="73">
        <f t="shared" si="9"/>
        <v>393401999</v>
      </c>
      <c r="W48" s="73">
        <f t="shared" si="9"/>
        <v>1427434798</v>
      </c>
      <c r="X48" s="73">
        <f t="shared" si="9"/>
        <v>1670108000</v>
      </c>
      <c r="Y48" s="73">
        <f t="shared" si="9"/>
        <v>-242673202</v>
      </c>
      <c r="Z48" s="170">
        <f>+IF(X48&lt;&gt;0,+(Y48/X48)*100,0)</f>
        <v>-14.530389771200426</v>
      </c>
      <c r="AA48" s="168">
        <f>+AA28+AA32+AA38+AA42+AA47</f>
        <v>1670108000</v>
      </c>
    </row>
    <row r="49" spans="1:27" ht="13.5">
      <c r="A49" s="148" t="s">
        <v>49</v>
      </c>
      <c r="B49" s="149"/>
      <c r="C49" s="171">
        <f aca="true" t="shared" si="10" ref="C49:Y49">+C25-C48</f>
        <v>139583452</v>
      </c>
      <c r="D49" s="171">
        <f>+D25-D48</f>
        <v>0</v>
      </c>
      <c r="E49" s="172">
        <f t="shared" si="10"/>
        <v>485595000</v>
      </c>
      <c r="F49" s="173">
        <f t="shared" si="10"/>
        <v>485595000</v>
      </c>
      <c r="G49" s="173">
        <f t="shared" si="10"/>
        <v>244688382</v>
      </c>
      <c r="H49" s="173">
        <f t="shared" si="10"/>
        <v>-25074949</v>
      </c>
      <c r="I49" s="173">
        <f t="shared" si="10"/>
        <v>-8680795</v>
      </c>
      <c r="J49" s="173">
        <f t="shared" si="10"/>
        <v>210932638</v>
      </c>
      <c r="K49" s="173">
        <f t="shared" si="10"/>
        <v>76820924</v>
      </c>
      <c r="L49" s="173">
        <f t="shared" si="10"/>
        <v>152331708</v>
      </c>
      <c r="M49" s="173">
        <f t="shared" si="10"/>
        <v>-36011840</v>
      </c>
      <c r="N49" s="173">
        <f t="shared" si="10"/>
        <v>193140792</v>
      </c>
      <c r="O49" s="173">
        <f t="shared" si="10"/>
        <v>57985962</v>
      </c>
      <c r="P49" s="173">
        <f t="shared" si="10"/>
        <v>-128147736</v>
      </c>
      <c r="Q49" s="173">
        <f t="shared" si="10"/>
        <v>271890568</v>
      </c>
      <c r="R49" s="173">
        <f t="shared" si="10"/>
        <v>201728794</v>
      </c>
      <c r="S49" s="173">
        <f t="shared" si="10"/>
        <v>24283</v>
      </c>
      <c r="T49" s="173">
        <f t="shared" si="10"/>
        <v>-8386923</v>
      </c>
      <c r="U49" s="173">
        <f t="shared" si="10"/>
        <v>-80858478</v>
      </c>
      <c r="V49" s="173">
        <f t="shared" si="10"/>
        <v>-89221118</v>
      </c>
      <c r="W49" s="173">
        <f t="shared" si="10"/>
        <v>516581106</v>
      </c>
      <c r="X49" s="173">
        <f>IF(F25=F48,0,X25-X48)</f>
        <v>485595000</v>
      </c>
      <c r="Y49" s="173">
        <f t="shared" si="10"/>
        <v>30986106</v>
      </c>
      <c r="Z49" s="174">
        <f>+IF(X49&lt;&gt;0,+(Y49/X49)*100,0)</f>
        <v>6.381059524912736</v>
      </c>
      <c r="AA49" s="171">
        <f>+AA25-AA48</f>
        <v>485595000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229422699</v>
      </c>
      <c r="D5" s="155"/>
      <c r="E5" s="156">
        <v>248982000</v>
      </c>
      <c r="F5" s="60">
        <v>248982000</v>
      </c>
      <c r="G5" s="60">
        <v>21107637</v>
      </c>
      <c r="H5" s="60">
        <v>21141901</v>
      </c>
      <c r="I5" s="60">
        <v>21171253</v>
      </c>
      <c r="J5" s="60">
        <v>63420791</v>
      </c>
      <c r="K5" s="60">
        <v>21216266</v>
      </c>
      <c r="L5" s="60">
        <v>21358208</v>
      </c>
      <c r="M5" s="60">
        <v>21238479</v>
      </c>
      <c r="N5" s="60">
        <v>63812953</v>
      </c>
      <c r="O5" s="60">
        <v>21301425</v>
      </c>
      <c r="P5" s="60">
        <v>21260673</v>
      </c>
      <c r="Q5" s="60">
        <v>21261722</v>
      </c>
      <c r="R5" s="60">
        <v>63823820</v>
      </c>
      <c r="S5" s="60">
        <v>21261584</v>
      </c>
      <c r="T5" s="60">
        <v>21259912</v>
      </c>
      <c r="U5" s="60">
        <v>21141855</v>
      </c>
      <c r="V5" s="60">
        <v>63663351</v>
      </c>
      <c r="W5" s="60">
        <v>254720915</v>
      </c>
      <c r="X5" s="60">
        <v>248982000</v>
      </c>
      <c r="Y5" s="60">
        <v>5738915</v>
      </c>
      <c r="Z5" s="140">
        <v>2.3</v>
      </c>
      <c r="AA5" s="155">
        <v>248982000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556892476</v>
      </c>
      <c r="D7" s="155"/>
      <c r="E7" s="156">
        <v>609206200</v>
      </c>
      <c r="F7" s="60">
        <v>609206200</v>
      </c>
      <c r="G7" s="60">
        <v>42961122</v>
      </c>
      <c r="H7" s="60">
        <v>45920685</v>
      </c>
      <c r="I7" s="60">
        <v>43120675</v>
      </c>
      <c r="J7" s="60">
        <v>132002482</v>
      </c>
      <c r="K7" s="60">
        <v>74329954</v>
      </c>
      <c r="L7" s="60">
        <v>12756440</v>
      </c>
      <c r="M7" s="60">
        <v>33029885</v>
      </c>
      <c r="N7" s="60">
        <v>120116279</v>
      </c>
      <c r="O7" s="60">
        <v>104415925</v>
      </c>
      <c r="P7" s="60">
        <v>47473984</v>
      </c>
      <c r="Q7" s="60">
        <v>48552488</v>
      </c>
      <c r="R7" s="60">
        <v>200442397</v>
      </c>
      <c r="S7" s="60">
        <v>57734591</v>
      </c>
      <c r="T7" s="60">
        <v>49732782</v>
      </c>
      <c r="U7" s="60">
        <v>44392855</v>
      </c>
      <c r="V7" s="60">
        <v>151860228</v>
      </c>
      <c r="W7" s="60">
        <v>604421386</v>
      </c>
      <c r="X7" s="60">
        <v>609206200</v>
      </c>
      <c r="Y7" s="60">
        <v>-4784814</v>
      </c>
      <c r="Z7" s="140">
        <v>-0.79</v>
      </c>
      <c r="AA7" s="155">
        <v>609206200</v>
      </c>
    </row>
    <row r="8" spans="1:27" ht="13.5">
      <c r="A8" s="183" t="s">
        <v>104</v>
      </c>
      <c r="B8" s="182"/>
      <c r="C8" s="155">
        <v>137850018</v>
      </c>
      <c r="D8" s="155"/>
      <c r="E8" s="156">
        <v>230494190</v>
      </c>
      <c r="F8" s="60">
        <v>230494190</v>
      </c>
      <c r="G8" s="60">
        <v>22747877</v>
      </c>
      <c r="H8" s="60">
        <v>19446256</v>
      </c>
      <c r="I8" s="60">
        <v>19044107</v>
      </c>
      <c r="J8" s="60">
        <v>61238240</v>
      </c>
      <c r="K8" s="60">
        <v>19485004</v>
      </c>
      <c r="L8" s="60">
        <v>16224585</v>
      </c>
      <c r="M8" s="60">
        <v>17992854</v>
      </c>
      <c r="N8" s="60">
        <v>53702443</v>
      </c>
      <c r="O8" s="60">
        <v>18451382</v>
      </c>
      <c r="P8" s="60">
        <v>-90493990</v>
      </c>
      <c r="Q8" s="60">
        <v>124737598</v>
      </c>
      <c r="R8" s="60">
        <v>52694990</v>
      </c>
      <c r="S8" s="60">
        <v>17191948</v>
      </c>
      <c r="T8" s="60">
        <v>16307791</v>
      </c>
      <c r="U8" s="60">
        <v>6801610</v>
      </c>
      <c r="V8" s="60">
        <v>40301349</v>
      </c>
      <c r="W8" s="60">
        <v>207937022</v>
      </c>
      <c r="X8" s="60">
        <v>230494190</v>
      </c>
      <c r="Y8" s="60">
        <v>-22557168</v>
      </c>
      <c r="Z8" s="140">
        <v>-9.79</v>
      </c>
      <c r="AA8" s="155">
        <v>230494190</v>
      </c>
    </row>
    <row r="9" spans="1:27" ht="13.5">
      <c r="A9" s="183" t="s">
        <v>105</v>
      </c>
      <c r="B9" s="182"/>
      <c r="C9" s="155">
        <v>39311034</v>
      </c>
      <c r="D9" s="155"/>
      <c r="E9" s="156">
        <v>63239200</v>
      </c>
      <c r="F9" s="60">
        <v>63239200</v>
      </c>
      <c r="G9" s="60">
        <v>6513616</v>
      </c>
      <c r="H9" s="60">
        <v>5238328</v>
      </c>
      <c r="I9" s="60">
        <v>1554772</v>
      </c>
      <c r="J9" s="60">
        <v>13306716</v>
      </c>
      <c r="K9" s="60">
        <v>3719016</v>
      </c>
      <c r="L9" s="60">
        <v>4210877</v>
      </c>
      <c r="M9" s="60">
        <v>3130568</v>
      </c>
      <c r="N9" s="60">
        <v>11060461</v>
      </c>
      <c r="O9" s="60">
        <v>3773687</v>
      </c>
      <c r="P9" s="60">
        <v>3809355</v>
      </c>
      <c r="Q9" s="60">
        <v>3558163</v>
      </c>
      <c r="R9" s="60">
        <v>11141205</v>
      </c>
      <c r="S9" s="60">
        <v>3639403</v>
      </c>
      <c r="T9" s="60">
        <v>4113379</v>
      </c>
      <c r="U9" s="60">
        <v>3187781</v>
      </c>
      <c r="V9" s="60">
        <v>10940563</v>
      </c>
      <c r="W9" s="60">
        <v>46448945</v>
      </c>
      <c r="X9" s="60">
        <v>63239200</v>
      </c>
      <c r="Y9" s="60">
        <v>-16790255</v>
      </c>
      <c r="Z9" s="140">
        <v>-26.55</v>
      </c>
      <c r="AA9" s="155">
        <v>63239200</v>
      </c>
    </row>
    <row r="10" spans="1:27" ht="13.5">
      <c r="A10" s="183" t="s">
        <v>106</v>
      </c>
      <c r="B10" s="182"/>
      <c r="C10" s="155">
        <v>47227905</v>
      </c>
      <c r="D10" s="155"/>
      <c r="E10" s="156">
        <v>44590000</v>
      </c>
      <c r="F10" s="54">
        <v>44590000</v>
      </c>
      <c r="G10" s="54">
        <v>4121610</v>
      </c>
      <c r="H10" s="54">
        <v>4292627</v>
      </c>
      <c r="I10" s="54">
        <v>4288503</v>
      </c>
      <c r="J10" s="54">
        <v>12702740</v>
      </c>
      <c r="K10" s="54">
        <v>4309911</v>
      </c>
      <c r="L10" s="54">
        <v>4281603</v>
      </c>
      <c r="M10" s="54">
        <v>4311574</v>
      </c>
      <c r="N10" s="54">
        <v>12903088</v>
      </c>
      <c r="O10" s="54">
        <v>4294481</v>
      </c>
      <c r="P10" s="54">
        <v>4294405</v>
      </c>
      <c r="Q10" s="54">
        <v>4291546</v>
      </c>
      <c r="R10" s="54">
        <v>12880432</v>
      </c>
      <c r="S10" s="54">
        <v>4287871</v>
      </c>
      <c r="T10" s="54">
        <v>4290034</v>
      </c>
      <c r="U10" s="54">
        <v>3057245</v>
      </c>
      <c r="V10" s="54">
        <v>11635150</v>
      </c>
      <c r="W10" s="54">
        <v>50121410</v>
      </c>
      <c r="X10" s="54">
        <v>44590000</v>
      </c>
      <c r="Y10" s="54">
        <v>5531410</v>
      </c>
      <c r="Z10" s="184">
        <v>12.41</v>
      </c>
      <c r="AA10" s="130">
        <v>44590000</v>
      </c>
    </row>
    <row r="11" spans="1:27" ht="13.5">
      <c r="A11" s="183" t="s">
        <v>107</v>
      </c>
      <c r="B11" s="185"/>
      <c r="C11" s="155">
        <v>0</v>
      </c>
      <c r="D11" s="155"/>
      <c r="E11" s="156">
        <v>21767000</v>
      </c>
      <c r="F11" s="60">
        <v>21767000</v>
      </c>
      <c r="G11" s="60">
        <v>2890</v>
      </c>
      <c r="H11" s="60">
        <v>4548</v>
      </c>
      <c r="I11" s="60">
        <v>0</v>
      </c>
      <c r="J11" s="60">
        <v>7438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7438</v>
      </c>
      <c r="X11" s="60">
        <v>21767000</v>
      </c>
      <c r="Y11" s="60">
        <v>-21759562</v>
      </c>
      <c r="Z11" s="140">
        <v>-99.97</v>
      </c>
      <c r="AA11" s="155">
        <v>21767000</v>
      </c>
    </row>
    <row r="12" spans="1:27" ht="13.5">
      <c r="A12" s="183" t="s">
        <v>108</v>
      </c>
      <c r="B12" s="185"/>
      <c r="C12" s="155">
        <v>5509961</v>
      </c>
      <c r="D12" s="155"/>
      <c r="E12" s="156">
        <v>17071100</v>
      </c>
      <c r="F12" s="60">
        <v>17071100</v>
      </c>
      <c r="G12" s="60">
        <v>-552247</v>
      </c>
      <c r="H12" s="60">
        <v>2509848</v>
      </c>
      <c r="I12" s="60">
        <v>667291</v>
      </c>
      <c r="J12" s="60">
        <v>2624892</v>
      </c>
      <c r="K12" s="60">
        <v>652637</v>
      </c>
      <c r="L12" s="60">
        <v>1173654</v>
      </c>
      <c r="M12" s="60">
        <v>576839</v>
      </c>
      <c r="N12" s="60">
        <v>2403130</v>
      </c>
      <c r="O12" s="60">
        <v>465926</v>
      </c>
      <c r="P12" s="60">
        <v>441723</v>
      </c>
      <c r="Q12" s="60">
        <v>1086020</v>
      </c>
      <c r="R12" s="60">
        <v>1993669</v>
      </c>
      <c r="S12" s="60">
        <v>1733407</v>
      </c>
      <c r="T12" s="60">
        <v>816258</v>
      </c>
      <c r="U12" s="60">
        <v>449486</v>
      </c>
      <c r="V12" s="60">
        <v>2999151</v>
      </c>
      <c r="W12" s="60">
        <v>10020842</v>
      </c>
      <c r="X12" s="60">
        <v>17071100</v>
      </c>
      <c r="Y12" s="60">
        <v>-7050258</v>
      </c>
      <c r="Z12" s="140">
        <v>-41.3</v>
      </c>
      <c r="AA12" s="155">
        <v>17071100</v>
      </c>
    </row>
    <row r="13" spans="1:27" ht="13.5">
      <c r="A13" s="181" t="s">
        <v>109</v>
      </c>
      <c r="B13" s="185"/>
      <c r="C13" s="155">
        <v>24554093</v>
      </c>
      <c r="D13" s="155"/>
      <c r="E13" s="156">
        <v>8677285</v>
      </c>
      <c r="F13" s="60">
        <v>8677285</v>
      </c>
      <c r="G13" s="60">
        <v>0</v>
      </c>
      <c r="H13" s="60">
        <v>586431</v>
      </c>
      <c r="I13" s="60">
        <v>1047616</v>
      </c>
      <c r="J13" s="60">
        <v>1634047</v>
      </c>
      <c r="K13" s="60">
        <v>969023</v>
      </c>
      <c r="L13" s="60">
        <v>505506</v>
      </c>
      <c r="M13" s="60">
        <v>1189254</v>
      </c>
      <c r="N13" s="60">
        <v>2663783</v>
      </c>
      <c r="O13" s="60">
        <v>800402</v>
      </c>
      <c r="P13" s="60">
        <v>653781</v>
      </c>
      <c r="Q13" s="60">
        <v>0</v>
      </c>
      <c r="R13" s="60">
        <v>1454183</v>
      </c>
      <c r="S13" s="60">
        <v>713598</v>
      </c>
      <c r="T13" s="60">
        <v>0</v>
      </c>
      <c r="U13" s="60">
        <v>2272562</v>
      </c>
      <c r="V13" s="60">
        <v>2986160</v>
      </c>
      <c r="W13" s="60">
        <v>8738173</v>
      </c>
      <c r="X13" s="60">
        <v>8677285</v>
      </c>
      <c r="Y13" s="60">
        <v>60888</v>
      </c>
      <c r="Z13" s="140">
        <v>0.7</v>
      </c>
      <c r="AA13" s="155">
        <v>8677285</v>
      </c>
    </row>
    <row r="14" spans="1:27" ht="13.5">
      <c r="A14" s="181" t="s">
        <v>110</v>
      </c>
      <c r="B14" s="185"/>
      <c r="C14" s="155">
        <v>17678491</v>
      </c>
      <c r="D14" s="155"/>
      <c r="E14" s="156">
        <v>25000000</v>
      </c>
      <c r="F14" s="60">
        <v>25000000</v>
      </c>
      <c r="G14" s="60">
        <v>205907</v>
      </c>
      <c r="H14" s="60">
        <v>-689005</v>
      </c>
      <c r="I14" s="60">
        <v>237561</v>
      </c>
      <c r="J14" s="60">
        <v>-245537</v>
      </c>
      <c r="K14" s="60">
        <v>201628</v>
      </c>
      <c r="L14" s="60">
        <v>174675</v>
      </c>
      <c r="M14" s="60">
        <v>1038043</v>
      </c>
      <c r="N14" s="60">
        <v>1414346</v>
      </c>
      <c r="O14" s="60">
        <v>933224</v>
      </c>
      <c r="P14" s="60">
        <v>1254683</v>
      </c>
      <c r="Q14" s="60">
        <v>1116837</v>
      </c>
      <c r="R14" s="60">
        <v>3304744</v>
      </c>
      <c r="S14" s="60">
        <v>986614</v>
      </c>
      <c r="T14" s="60">
        <v>1061580</v>
      </c>
      <c r="U14" s="60">
        <v>628094</v>
      </c>
      <c r="V14" s="60">
        <v>2676288</v>
      </c>
      <c r="W14" s="60">
        <v>7149841</v>
      </c>
      <c r="X14" s="60">
        <v>25000000</v>
      </c>
      <c r="Y14" s="60">
        <v>-17850159</v>
      </c>
      <c r="Z14" s="140">
        <v>-71.4</v>
      </c>
      <c r="AA14" s="155">
        <v>25000000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4496562</v>
      </c>
      <c r="D16" s="155"/>
      <c r="E16" s="156">
        <v>5689000</v>
      </c>
      <c r="F16" s="60">
        <v>5689000</v>
      </c>
      <c r="G16" s="60">
        <v>151492</v>
      </c>
      <c r="H16" s="60">
        <v>251294</v>
      </c>
      <c r="I16" s="60">
        <v>36324</v>
      </c>
      <c r="J16" s="60">
        <v>439110</v>
      </c>
      <c r="K16" s="60">
        <v>254351</v>
      </c>
      <c r="L16" s="60">
        <v>237948</v>
      </c>
      <c r="M16" s="60">
        <v>123415</v>
      </c>
      <c r="N16" s="60">
        <v>615714</v>
      </c>
      <c r="O16" s="60">
        <v>327206</v>
      </c>
      <c r="P16" s="60">
        <v>268108</v>
      </c>
      <c r="Q16" s="60">
        <v>349578</v>
      </c>
      <c r="R16" s="60">
        <v>944892</v>
      </c>
      <c r="S16" s="60">
        <v>164370</v>
      </c>
      <c r="T16" s="60">
        <v>214747</v>
      </c>
      <c r="U16" s="60">
        <v>247256</v>
      </c>
      <c r="V16" s="60">
        <v>626373</v>
      </c>
      <c r="W16" s="60">
        <v>2626089</v>
      </c>
      <c r="X16" s="60">
        <v>5689000</v>
      </c>
      <c r="Y16" s="60">
        <v>-3062911</v>
      </c>
      <c r="Z16" s="140">
        <v>-53.84</v>
      </c>
      <c r="AA16" s="155">
        <v>5689000</v>
      </c>
    </row>
    <row r="17" spans="1:27" ht="13.5">
      <c r="A17" s="181" t="s">
        <v>113</v>
      </c>
      <c r="B17" s="185"/>
      <c r="C17" s="155">
        <v>8234418</v>
      </c>
      <c r="D17" s="155"/>
      <c r="E17" s="156">
        <v>7960710</v>
      </c>
      <c r="F17" s="60">
        <v>7960710</v>
      </c>
      <c r="G17" s="60">
        <v>429384</v>
      </c>
      <c r="H17" s="60">
        <v>828058</v>
      </c>
      <c r="I17" s="60">
        <v>346362</v>
      </c>
      <c r="J17" s="60">
        <v>1603804</v>
      </c>
      <c r="K17" s="60">
        <v>1084214</v>
      </c>
      <c r="L17" s="60">
        <v>617701</v>
      </c>
      <c r="M17" s="60">
        <v>713632</v>
      </c>
      <c r="N17" s="60">
        <v>2415547</v>
      </c>
      <c r="O17" s="60">
        <v>485183</v>
      </c>
      <c r="P17" s="60">
        <v>871998</v>
      </c>
      <c r="Q17" s="60">
        <v>929020</v>
      </c>
      <c r="R17" s="60">
        <v>2286201</v>
      </c>
      <c r="S17" s="60">
        <v>867514</v>
      </c>
      <c r="T17" s="60">
        <v>750534</v>
      </c>
      <c r="U17" s="60">
        <v>892717</v>
      </c>
      <c r="V17" s="60">
        <v>2510765</v>
      </c>
      <c r="W17" s="60">
        <v>8816317</v>
      </c>
      <c r="X17" s="60">
        <v>7960710</v>
      </c>
      <c r="Y17" s="60">
        <v>855607</v>
      </c>
      <c r="Z17" s="140">
        <v>10.75</v>
      </c>
      <c r="AA17" s="155">
        <v>7960710</v>
      </c>
    </row>
    <row r="18" spans="1:27" ht="13.5">
      <c r="A18" s="183" t="s">
        <v>114</v>
      </c>
      <c r="B18" s="182"/>
      <c r="C18" s="155">
        <v>13827380</v>
      </c>
      <c r="D18" s="155"/>
      <c r="E18" s="156">
        <v>14000000</v>
      </c>
      <c r="F18" s="60">
        <v>14000000</v>
      </c>
      <c r="G18" s="60">
        <v>180367</v>
      </c>
      <c r="H18" s="60">
        <v>187225</v>
      </c>
      <c r="I18" s="60">
        <v>62457</v>
      </c>
      <c r="J18" s="60">
        <v>430049</v>
      </c>
      <c r="K18" s="60">
        <v>256766</v>
      </c>
      <c r="L18" s="60">
        <v>167435</v>
      </c>
      <c r="M18" s="60">
        <v>223313</v>
      </c>
      <c r="N18" s="60">
        <v>647514</v>
      </c>
      <c r="O18" s="60">
        <v>5715345</v>
      </c>
      <c r="P18" s="60">
        <v>251821</v>
      </c>
      <c r="Q18" s="60">
        <v>251013</v>
      </c>
      <c r="R18" s="60">
        <v>6218179</v>
      </c>
      <c r="S18" s="60">
        <v>249221</v>
      </c>
      <c r="T18" s="60">
        <v>175164</v>
      </c>
      <c r="U18" s="60">
        <v>6195038</v>
      </c>
      <c r="V18" s="60">
        <v>6619423</v>
      </c>
      <c r="W18" s="60">
        <v>13915165</v>
      </c>
      <c r="X18" s="60">
        <v>14000000</v>
      </c>
      <c r="Y18" s="60">
        <v>-84835</v>
      </c>
      <c r="Z18" s="140">
        <v>-0.61</v>
      </c>
      <c r="AA18" s="155">
        <v>14000000</v>
      </c>
    </row>
    <row r="19" spans="1:27" ht="13.5">
      <c r="A19" s="181" t="s">
        <v>34</v>
      </c>
      <c r="B19" s="185"/>
      <c r="C19" s="155">
        <v>367484803</v>
      </c>
      <c r="D19" s="155"/>
      <c r="E19" s="156">
        <v>402905000</v>
      </c>
      <c r="F19" s="60">
        <v>402905000</v>
      </c>
      <c r="G19" s="60">
        <v>145979596</v>
      </c>
      <c r="H19" s="60">
        <v>20874404</v>
      </c>
      <c r="I19" s="60">
        <v>0</v>
      </c>
      <c r="J19" s="60">
        <v>166854000</v>
      </c>
      <c r="K19" s="60">
        <v>1091000</v>
      </c>
      <c r="L19" s="60">
        <v>129411000</v>
      </c>
      <c r="M19" s="60">
        <v>0</v>
      </c>
      <c r="N19" s="60">
        <v>130502000</v>
      </c>
      <c r="O19" s="60">
        <v>1300000</v>
      </c>
      <c r="P19" s="60">
        <v>1091000</v>
      </c>
      <c r="Q19" s="60">
        <v>97058000</v>
      </c>
      <c r="R19" s="60">
        <v>99449000</v>
      </c>
      <c r="S19" s="60">
        <v>0</v>
      </c>
      <c r="T19" s="60">
        <v>0</v>
      </c>
      <c r="U19" s="60">
        <v>0</v>
      </c>
      <c r="V19" s="60">
        <v>0</v>
      </c>
      <c r="W19" s="60">
        <v>396805000</v>
      </c>
      <c r="X19" s="60">
        <v>402905000</v>
      </c>
      <c r="Y19" s="60">
        <v>-6100000</v>
      </c>
      <c r="Z19" s="140">
        <v>-1.51</v>
      </c>
      <c r="AA19" s="155">
        <v>402905000</v>
      </c>
    </row>
    <row r="20" spans="1:27" ht="13.5">
      <c r="A20" s="181" t="s">
        <v>35</v>
      </c>
      <c r="B20" s="185"/>
      <c r="C20" s="155">
        <v>132488661</v>
      </c>
      <c r="D20" s="155"/>
      <c r="E20" s="156">
        <v>67851315</v>
      </c>
      <c r="F20" s="54">
        <v>67851315</v>
      </c>
      <c r="G20" s="54">
        <v>1504055</v>
      </c>
      <c r="H20" s="54">
        <v>905820</v>
      </c>
      <c r="I20" s="54">
        <v>875687</v>
      </c>
      <c r="J20" s="54">
        <v>3285562</v>
      </c>
      <c r="K20" s="54">
        <v>1982252</v>
      </c>
      <c r="L20" s="54">
        <v>2344108</v>
      </c>
      <c r="M20" s="54">
        <v>2814195</v>
      </c>
      <c r="N20" s="54">
        <v>7140555</v>
      </c>
      <c r="O20" s="54">
        <v>1011400</v>
      </c>
      <c r="P20" s="54">
        <v>1026640</v>
      </c>
      <c r="Q20" s="54">
        <v>943252</v>
      </c>
      <c r="R20" s="54">
        <v>2981292</v>
      </c>
      <c r="S20" s="54">
        <v>2522499</v>
      </c>
      <c r="T20" s="54">
        <v>888927</v>
      </c>
      <c r="U20" s="54">
        <v>3815821</v>
      </c>
      <c r="V20" s="54">
        <v>7227247</v>
      </c>
      <c r="W20" s="54">
        <v>20634656</v>
      </c>
      <c r="X20" s="54">
        <v>67851315</v>
      </c>
      <c r="Y20" s="54">
        <v>-47216659</v>
      </c>
      <c r="Z20" s="184">
        <v>-69.59</v>
      </c>
      <c r="AA20" s="130">
        <v>67851315</v>
      </c>
    </row>
    <row r="21" spans="1:27" ht="13.5">
      <c r="A21" s="181" t="s">
        <v>115</v>
      </c>
      <c r="B21" s="185"/>
      <c r="C21" s="155">
        <v>0</v>
      </c>
      <c r="D21" s="155"/>
      <c r="E21" s="156">
        <v>200000</v>
      </c>
      <c r="F21" s="60">
        <v>200000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-25105</v>
      </c>
      <c r="Q21" s="60">
        <v>25976</v>
      </c>
      <c r="R21" s="60">
        <v>871</v>
      </c>
      <c r="S21" s="60">
        <v>0</v>
      </c>
      <c r="T21" s="60">
        <v>-155391</v>
      </c>
      <c r="U21" s="60">
        <v>290224</v>
      </c>
      <c r="V21" s="60">
        <v>134833</v>
      </c>
      <c r="W21" s="82">
        <v>135704</v>
      </c>
      <c r="X21" s="60">
        <v>200000</v>
      </c>
      <c r="Y21" s="60">
        <v>-64296</v>
      </c>
      <c r="Z21" s="140">
        <v>-32.15</v>
      </c>
      <c r="AA21" s="155">
        <v>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1584978501</v>
      </c>
      <c r="D22" s="188">
        <f>SUM(D5:D21)</f>
        <v>0</v>
      </c>
      <c r="E22" s="189">
        <f t="shared" si="0"/>
        <v>1767633000</v>
      </c>
      <c r="F22" s="190">
        <f t="shared" si="0"/>
        <v>1767633000</v>
      </c>
      <c r="G22" s="190">
        <f t="shared" si="0"/>
        <v>245353306</v>
      </c>
      <c r="H22" s="190">
        <f t="shared" si="0"/>
        <v>121498420</v>
      </c>
      <c r="I22" s="190">
        <f t="shared" si="0"/>
        <v>92452608</v>
      </c>
      <c r="J22" s="190">
        <f t="shared" si="0"/>
        <v>459304334</v>
      </c>
      <c r="K22" s="190">
        <f t="shared" si="0"/>
        <v>129552022</v>
      </c>
      <c r="L22" s="190">
        <f t="shared" si="0"/>
        <v>193463740</v>
      </c>
      <c r="M22" s="190">
        <f t="shared" si="0"/>
        <v>86382051</v>
      </c>
      <c r="N22" s="190">
        <f t="shared" si="0"/>
        <v>409397813</v>
      </c>
      <c r="O22" s="190">
        <f t="shared" si="0"/>
        <v>163275586</v>
      </c>
      <c r="P22" s="190">
        <f t="shared" si="0"/>
        <v>-7820924</v>
      </c>
      <c r="Q22" s="190">
        <f t="shared" si="0"/>
        <v>304161213</v>
      </c>
      <c r="R22" s="190">
        <f t="shared" si="0"/>
        <v>459615875</v>
      </c>
      <c r="S22" s="190">
        <f t="shared" si="0"/>
        <v>111352620</v>
      </c>
      <c r="T22" s="190">
        <f t="shared" si="0"/>
        <v>99455717</v>
      </c>
      <c r="U22" s="190">
        <f t="shared" si="0"/>
        <v>93372544</v>
      </c>
      <c r="V22" s="190">
        <f t="shared" si="0"/>
        <v>304180881</v>
      </c>
      <c r="W22" s="190">
        <f t="shared" si="0"/>
        <v>1632498903</v>
      </c>
      <c r="X22" s="190">
        <f t="shared" si="0"/>
        <v>1767633000</v>
      </c>
      <c r="Y22" s="190">
        <f t="shared" si="0"/>
        <v>-135134097</v>
      </c>
      <c r="Z22" s="191">
        <f>+IF(X22&lt;&gt;0,+(Y22/X22)*100,0)</f>
        <v>-7.644918204174736</v>
      </c>
      <c r="AA22" s="188">
        <f>SUM(AA5:AA21)</f>
        <v>1767633000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399033020</v>
      </c>
      <c r="D25" s="155"/>
      <c r="E25" s="156">
        <v>432560205</v>
      </c>
      <c r="F25" s="60">
        <v>432560205</v>
      </c>
      <c r="G25" s="60">
        <v>29135379</v>
      </c>
      <c r="H25" s="60">
        <v>31047103</v>
      </c>
      <c r="I25" s="60">
        <v>35636742</v>
      </c>
      <c r="J25" s="60">
        <v>95819224</v>
      </c>
      <c r="K25" s="60">
        <v>32023040</v>
      </c>
      <c r="L25" s="60">
        <v>32162188</v>
      </c>
      <c r="M25" s="60">
        <v>33282632</v>
      </c>
      <c r="N25" s="60">
        <v>97467860</v>
      </c>
      <c r="O25" s="60">
        <v>33315250</v>
      </c>
      <c r="P25" s="60">
        <v>30957726</v>
      </c>
      <c r="Q25" s="60">
        <v>34745292</v>
      </c>
      <c r="R25" s="60">
        <v>99018268</v>
      </c>
      <c r="S25" s="60">
        <v>32907075</v>
      </c>
      <c r="T25" s="60">
        <v>33679986</v>
      </c>
      <c r="U25" s="60">
        <v>33385229</v>
      </c>
      <c r="V25" s="60">
        <v>99972290</v>
      </c>
      <c r="W25" s="60">
        <v>392277642</v>
      </c>
      <c r="X25" s="60">
        <v>432560205</v>
      </c>
      <c r="Y25" s="60">
        <v>-40282563</v>
      </c>
      <c r="Z25" s="140">
        <v>-9.31</v>
      </c>
      <c r="AA25" s="155">
        <v>432560205</v>
      </c>
    </row>
    <row r="26" spans="1:27" ht="13.5">
      <c r="A26" s="183" t="s">
        <v>38</v>
      </c>
      <c r="B26" s="182"/>
      <c r="C26" s="155">
        <v>20614731</v>
      </c>
      <c r="D26" s="155"/>
      <c r="E26" s="156">
        <v>21456095</v>
      </c>
      <c r="F26" s="60">
        <v>21456095</v>
      </c>
      <c r="G26" s="60">
        <v>1499297</v>
      </c>
      <c r="H26" s="60">
        <v>1490438</v>
      </c>
      <c r="I26" s="60">
        <v>1490438</v>
      </c>
      <c r="J26" s="60">
        <v>4480173</v>
      </c>
      <c r="K26" s="60">
        <v>1492181</v>
      </c>
      <c r="L26" s="60">
        <v>1495986</v>
      </c>
      <c r="M26" s="60">
        <v>1492048</v>
      </c>
      <c r="N26" s="60">
        <v>4480215</v>
      </c>
      <c r="O26" s="60">
        <v>2006108</v>
      </c>
      <c r="P26" s="60">
        <v>1579609</v>
      </c>
      <c r="Q26" s="60">
        <v>1592191</v>
      </c>
      <c r="R26" s="60">
        <v>5177908</v>
      </c>
      <c r="S26" s="60">
        <v>1602005</v>
      </c>
      <c r="T26" s="60">
        <v>1598538</v>
      </c>
      <c r="U26" s="60">
        <v>1598538</v>
      </c>
      <c r="V26" s="60">
        <v>4799081</v>
      </c>
      <c r="W26" s="60">
        <v>18937377</v>
      </c>
      <c r="X26" s="60">
        <v>21456095</v>
      </c>
      <c r="Y26" s="60">
        <v>-2518718</v>
      </c>
      <c r="Z26" s="140">
        <v>-11.74</v>
      </c>
      <c r="AA26" s="155">
        <v>21456095</v>
      </c>
    </row>
    <row r="27" spans="1:27" ht="13.5">
      <c r="A27" s="183" t="s">
        <v>118</v>
      </c>
      <c r="B27" s="182"/>
      <c r="C27" s="155">
        <v>38191993</v>
      </c>
      <c r="D27" s="155"/>
      <c r="E27" s="156">
        <v>40000000</v>
      </c>
      <c r="F27" s="60">
        <v>40000000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40000000</v>
      </c>
      <c r="Y27" s="60">
        <v>-40000000</v>
      </c>
      <c r="Z27" s="140">
        <v>-100</v>
      </c>
      <c r="AA27" s="155">
        <v>40000000</v>
      </c>
    </row>
    <row r="28" spans="1:27" ht="13.5">
      <c r="A28" s="183" t="s">
        <v>39</v>
      </c>
      <c r="B28" s="182"/>
      <c r="C28" s="155">
        <v>232456542</v>
      </c>
      <c r="D28" s="155"/>
      <c r="E28" s="156">
        <v>186997210</v>
      </c>
      <c r="F28" s="60">
        <v>186997210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186997210</v>
      </c>
      <c r="Y28" s="60">
        <v>-186997210</v>
      </c>
      <c r="Z28" s="140">
        <v>-100</v>
      </c>
      <c r="AA28" s="155">
        <v>186997210</v>
      </c>
    </row>
    <row r="29" spans="1:27" ht="13.5">
      <c r="A29" s="183" t="s">
        <v>40</v>
      </c>
      <c r="B29" s="182"/>
      <c r="C29" s="155">
        <v>29426803</v>
      </c>
      <c r="D29" s="155"/>
      <c r="E29" s="156">
        <v>31486400</v>
      </c>
      <c r="F29" s="60">
        <v>31486400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15503596</v>
      </c>
      <c r="N29" s="60">
        <v>15503596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13945491</v>
      </c>
      <c r="V29" s="60">
        <v>13945491</v>
      </c>
      <c r="W29" s="60">
        <v>29449087</v>
      </c>
      <c r="X29" s="60">
        <v>31486400</v>
      </c>
      <c r="Y29" s="60">
        <v>-2037313</v>
      </c>
      <c r="Z29" s="140">
        <v>-6.47</v>
      </c>
      <c r="AA29" s="155">
        <v>31486400</v>
      </c>
    </row>
    <row r="30" spans="1:27" ht="13.5">
      <c r="A30" s="183" t="s">
        <v>119</v>
      </c>
      <c r="B30" s="182"/>
      <c r="C30" s="155">
        <v>518796538</v>
      </c>
      <c r="D30" s="155"/>
      <c r="E30" s="156">
        <v>580282000</v>
      </c>
      <c r="F30" s="60">
        <v>580282000</v>
      </c>
      <c r="G30" s="60">
        <v>57783014</v>
      </c>
      <c r="H30" s="60">
        <v>78473044</v>
      </c>
      <c r="I30" s="60">
        <v>47791768</v>
      </c>
      <c r="J30" s="60">
        <v>184047826</v>
      </c>
      <c r="K30" s="60">
        <v>43374250</v>
      </c>
      <c r="L30" s="60">
        <v>42827156</v>
      </c>
      <c r="M30" s="60">
        <v>44183104</v>
      </c>
      <c r="N30" s="60">
        <v>130384510</v>
      </c>
      <c r="O30" s="60">
        <v>39764776</v>
      </c>
      <c r="P30" s="60">
        <v>41408339</v>
      </c>
      <c r="Q30" s="60">
        <v>38363262</v>
      </c>
      <c r="R30" s="60">
        <v>119536377</v>
      </c>
      <c r="S30" s="60">
        <v>43212922</v>
      </c>
      <c r="T30" s="60">
        <v>40892068</v>
      </c>
      <c r="U30" s="60">
        <v>63216909</v>
      </c>
      <c r="V30" s="60">
        <v>147321899</v>
      </c>
      <c r="W30" s="60">
        <v>581290612</v>
      </c>
      <c r="X30" s="60">
        <v>580282000</v>
      </c>
      <c r="Y30" s="60">
        <v>1008612</v>
      </c>
      <c r="Z30" s="140">
        <v>0.17</v>
      </c>
      <c r="AA30" s="155">
        <v>580282000</v>
      </c>
    </row>
    <row r="31" spans="1:27" ht="13.5">
      <c r="A31" s="183" t="s">
        <v>120</v>
      </c>
      <c r="B31" s="182"/>
      <c r="C31" s="155">
        <v>96881394</v>
      </c>
      <c r="D31" s="155"/>
      <c r="E31" s="156">
        <v>84348315</v>
      </c>
      <c r="F31" s="60">
        <v>84348315</v>
      </c>
      <c r="G31" s="60">
        <v>2058370</v>
      </c>
      <c r="H31" s="60">
        <v>6944530</v>
      </c>
      <c r="I31" s="60">
        <v>7947521</v>
      </c>
      <c r="J31" s="60">
        <v>16950421</v>
      </c>
      <c r="K31" s="60">
        <v>5270647</v>
      </c>
      <c r="L31" s="60">
        <v>8683734</v>
      </c>
      <c r="M31" s="60">
        <v>8421418</v>
      </c>
      <c r="N31" s="60">
        <v>22375799</v>
      </c>
      <c r="O31" s="60">
        <v>6595431</v>
      </c>
      <c r="P31" s="60">
        <v>5793958</v>
      </c>
      <c r="Q31" s="60">
        <v>6005291</v>
      </c>
      <c r="R31" s="60">
        <v>18394680</v>
      </c>
      <c r="S31" s="60">
        <v>8611496</v>
      </c>
      <c r="T31" s="60">
        <v>6202911</v>
      </c>
      <c r="U31" s="60">
        <v>9823102</v>
      </c>
      <c r="V31" s="60">
        <v>24637509</v>
      </c>
      <c r="W31" s="60">
        <v>82358409</v>
      </c>
      <c r="X31" s="60">
        <v>84348315</v>
      </c>
      <c r="Y31" s="60">
        <v>-1989906</v>
      </c>
      <c r="Z31" s="140">
        <v>-2.36</v>
      </c>
      <c r="AA31" s="155">
        <v>84348315</v>
      </c>
    </row>
    <row r="32" spans="1:27" ht="13.5">
      <c r="A32" s="183" t="s">
        <v>121</v>
      </c>
      <c r="B32" s="182"/>
      <c r="C32" s="155">
        <v>0</v>
      </c>
      <c r="D32" s="155"/>
      <c r="E32" s="156">
        <v>78851710</v>
      </c>
      <c r="F32" s="60">
        <v>78851710</v>
      </c>
      <c r="G32" s="60">
        <v>4057181</v>
      </c>
      <c r="H32" s="60">
        <v>9981126</v>
      </c>
      <c r="I32" s="60">
        <v>2725720</v>
      </c>
      <c r="J32" s="60">
        <v>16764027</v>
      </c>
      <c r="K32" s="60">
        <v>6263470</v>
      </c>
      <c r="L32" s="60">
        <v>6866517</v>
      </c>
      <c r="M32" s="60">
        <v>8701115</v>
      </c>
      <c r="N32" s="60">
        <v>21831102</v>
      </c>
      <c r="O32" s="60">
        <v>7174831</v>
      </c>
      <c r="P32" s="60">
        <v>5007519</v>
      </c>
      <c r="Q32" s="60">
        <v>5500842</v>
      </c>
      <c r="R32" s="60">
        <v>17683192</v>
      </c>
      <c r="S32" s="60">
        <v>6810599</v>
      </c>
      <c r="T32" s="60">
        <v>4513172</v>
      </c>
      <c r="U32" s="60">
        <v>14682925</v>
      </c>
      <c r="V32" s="60">
        <v>26006696</v>
      </c>
      <c r="W32" s="60">
        <v>82285017</v>
      </c>
      <c r="X32" s="60">
        <v>78851710</v>
      </c>
      <c r="Y32" s="60">
        <v>3433307</v>
      </c>
      <c r="Z32" s="140">
        <v>4.35</v>
      </c>
      <c r="AA32" s="155">
        <v>78851710</v>
      </c>
    </row>
    <row r="33" spans="1:27" ht="13.5">
      <c r="A33" s="183" t="s">
        <v>42</v>
      </c>
      <c r="B33" s="182"/>
      <c r="C33" s="155">
        <v>6121695</v>
      </c>
      <c r="D33" s="155"/>
      <c r="E33" s="156">
        <v>3240000</v>
      </c>
      <c r="F33" s="60">
        <v>3240000</v>
      </c>
      <c r="G33" s="60">
        <v>1520000</v>
      </c>
      <c r="H33" s="60">
        <v>20000</v>
      </c>
      <c r="I33" s="60">
        <v>0</v>
      </c>
      <c r="J33" s="60">
        <v>1540000</v>
      </c>
      <c r="K33" s="60">
        <v>0</v>
      </c>
      <c r="L33" s="60">
        <v>1500000</v>
      </c>
      <c r="M33" s="60">
        <v>20000</v>
      </c>
      <c r="N33" s="60">
        <v>1520000</v>
      </c>
      <c r="O33" s="60">
        <v>80000</v>
      </c>
      <c r="P33" s="60">
        <v>0</v>
      </c>
      <c r="Q33" s="60">
        <v>2340000</v>
      </c>
      <c r="R33" s="60">
        <v>2420000</v>
      </c>
      <c r="S33" s="60">
        <v>20000</v>
      </c>
      <c r="T33" s="60">
        <v>20000</v>
      </c>
      <c r="U33" s="60">
        <v>20000</v>
      </c>
      <c r="V33" s="60">
        <v>60000</v>
      </c>
      <c r="W33" s="60">
        <v>5540000</v>
      </c>
      <c r="X33" s="60">
        <v>3240000</v>
      </c>
      <c r="Y33" s="60">
        <v>2300000</v>
      </c>
      <c r="Z33" s="140">
        <v>70.99</v>
      </c>
      <c r="AA33" s="155">
        <v>3240000</v>
      </c>
    </row>
    <row r="34" spans="1:27" ht="13.5">
      <c r="A34" s="183" t="s">
        <v>43</v>
      </c>
      <c r="B34" s="182"/>
      <c r="C34" s="155">
        <v>280734295</v>
      </c>
      <c r="D34" s="155"/>
      <c r="E34" s="156">
        <v>210886065</v>
      </c>
      <c r="F34" s="60">
        <v>210886065</v>
      </c>
      <c r="G34" s="60">
        <v>10730613</v>
      </c>
      <c r="H34" s="60">
        <v>22038181</v>
      </c>
      <c r="I34" s="60">
        <v>10526232</v>
      </c>
      <c r="J34" s="60">
        <v>43295026</v>
      </c>
      <c r="K34" s="60">
        <v>10265510</v>
      </c>
      <c r="L34" s="60">
        <v>17231451</v>
      </c>
      <c r="M34" s="60">
        <v>10789978</v>
      </c>
      <c r="N34" s="60">
        <v>38286939</v>
      </c>
      <c r="O34" s="60">
        <v>16353228</v>
      </c>
      <c r="P34" s="60">
        <v>37213661</v>
      </c>
      <c r="Q34" s="60">
        <v>23488767</v>
      </c>
      <c r="R34" s="60">
        <v>77055656</v>
      </c>
      <c r="S34" s="60">
        <v>18164240</v>
      </c>
      <c r="T34" s="60">
        <v>20935965</v>
      </c>
      <c r="U34" s="60">
        <v>37558828</v>
      </c>
      <c r="V34" s="60">
        <v>76659033</v>
      </c>
      <c r="W34" s="60">
        <v>235296654</v>
      </c>
      <c r="X34" s="60">
        <v>210886065</v>
      </c>
      <c r="Y34" s="60">
        <v>24410589</v>
      </c>
      <c r="Z34" s="140">
        <v>11.58</v>
      </c>
      <c r="AA34" s="155">
        <v>210886065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1622257011</v>
      </c>
      <c r="D36" s="188">
        <f>SUM(D25:D35)</f>
        <v>0</v>
      </c>
      <c r="E36" s="189">
        <f t="shared" si="1"/>
        <v>1670108000</v>
      </c>
      <c r="F36" s="190">
        <f t="shared" si="1"/>
        <v>1670108000</v>
      </c>
      <c r="G36" s="190">
        <f t="shared" si="1"/>
        <v>106783854</v>
      </c>
      <c r="H36" s="190">
        <f t="shared" si="1"/>
        <v>149994422</v>
      </c>
      <c r="I36" s="190">
        <f t="shared" si="1"/>
        <v>106118421</v>
      </c>
      <c r="J36" s="190">
        <f t="shared" si="1"/>
        <v>362896697</v>
      </c>
      <c r="K36" s="190">
        <f t="shared" si="1"/>
        <v>98689098</v>
      </c>
      <c r="L36" s="190">
        <f t="shared" si="1"/>
        <v>110767032</v>
      </c>
      <c r="M36" s="190">
        <f t="shared" si="1"/>
        <v>122393891</v>
      </c>
      <c r="N36" s="190">
        <f t="shared" si="1"/>
        <v>331850021</v>
      </c>
      <c r="O36" s="190">
        <f t="shared" si="1"/>
        <v>105289624</v>
      </c>
      <c r="P36" s="190">
        <f t="shared" si="1"/>
        <v>121960812</v>
      </c>
      <c r="Q36" s="190">
        <f t="shared" si="1"/>
        <v>112035645</v>
      </c>
      <c r="R36" s="190">
        <f t="shared" si="1"/>
        <v>339286081</v>
      </c>
      <c r="S36" s="190">
        <f t="shared" si="1"/>
        <v>111328337</v>
      </c>
      <c r="T36" s="190">
        <f t="shared" si="1"/>
        <v>107842640</v>
      </c>
      <c r="U36" s="190">
        <f t="shared" si="1"/>
        <v>174231022</v>
      </c>
      <c r="V36" s="190">
        <f t="shared" si="1"/>
        <v>393401999</v>
      </c>
      <c r="W36" s="190">
        <f t="shared" si="1"/>
        <v>1427434798</v>
      </c>
      <c r="X36" s="190">
        <f t="shared" si="1"/>
        <v>1670108000</v>
      </c>
      <c r="Y36" s="190">
        <f t="shared" si="1"/>
        <v>-242673202</v>
      </c>
      <c r="Z36" s="191">
        <f>+IF(X36&lt;&gt;0,+(Y36/X36)*100,0)</f>
        <v>-14.530389771200426</v>
      </c>
      <c r="AA36" s="188">
        <f>SUM(AA25:AA35)</f>
        <v>1670108000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-37278510</v>
      </c>
      <c r="D38" s="199">
        <f>+D22-D36</f>
        <v>0</v>
      </c>
      <c r="E38" s="200">
        <f t="shared" si="2"/>
        <v>97525000</v>
      </c>
      <c r="F38" s="106">
        <f t="shared" si="2"/>
        <v>97525000</v>
      </c>
      <c r="G38" s="106">
        <f t="shared" si="2"/>
        <v>138569452</v>
      </c>
      <c r="H38" s="106">
        <f t="shared" si="2"/>
        <v>-28496002</v>
      </c>
      <c r="I38" s="106">
        <f t="shared" si="2"/>
        <v>-13665813</v>
      </c>
      <c r="J38" s="106">
        <f t="shared" si="2"/>
        <v>96407637</v>
      </c>
      <c r="K38" s="106">
        <f t="shared" si="2"/>
        <v>30862924</v>
      </c>
      <c r="L38" s="106">
        <f t="shared" si="2"/>
        <v>82696708</v>
      </c>
      <c r="M38" s="106">
        <f t="shared" si="2"/>
        <v>-36011840</v>
      </c>
      <c r="N38" s="106">
        <f t="shared" si="2"/>
        <v>77547792</v>
      </c>
      <c r="O38" s="106">
        <f t="shared" si="2"/>
        <v>57985962</v>
      </c>
      <c r="P38" s="106">
        <f t="shared" si="2"/>
        <v>-129781736</v>
      </c>
      <c r="Q38" s="106">
        <f t="shared" si="2"/>
        <v>192125568</v>
      </c>
      <c r="R38" s="106">
        <f t="shared" si="2"/>
        <v>120329794</v>
      </c>
      <c r="S38" s="106">
        <f t="shared" si="2"/>
        <v>24283</v>
      </c>
      <c r="T38" s="106">
        <f t="shared" si="2"/>
        <v>-8386923</v>
      </c>
      <c r="U38" s="106">
        <f t="shared" si="2"/>
        <v>-80858478</v>
      </c>
      <c r="V38" s="106">
        <f t="shared" si="2"/>
        <v>-89221118</v>
      </c>
      <c r="W38" s="106">
        <f t="shared" si="2"/>
        <v>205064105</v>
      </c>
      <c r="X38" s="106">
        <f>IF(F22=F36,0,X22-X36)</f>
        <v>97525000</v>
      </c>
      <c r="Y38" s="106">
        <f t="shared" si="2"/>
        <v>107539105</v>
      </c>
      <c r="Z38" s="201">
        <f>+IF(X38&lt;&gt;0,+(Y38/X38)*100,0)</f>
        <v>110.26824403998974</v>
      </c>
      <c r="AA38" s="199">
        <f>+AA22-AA36</f>
        <v>97525000</v>
      </c>
    </row>
    <row r="39" spans="1:27" ht="13.5">
      <c r="A39" s="181" t="s">
        <v>46</v>
      </c>
      <c r="B39" s="185"/>
      <c r="C39" s="155">
        <v>213510998</v>
      </c>
      <c r="D39" s="155"/>
      <c r="E39" s="156">
        <v>388070000</v>
      </c>
      <c r="F39" s="60">
        <v>388070000</v>
      </c>
      <c r="G39" s="60">
        <v>106118930</v>
      </c>
      <c r="H39" s="60">
        <v>3421053</v>
      </c>
      <c r="I39" s="60">
        <v>4985018</v>
      </c>
      <c r="J39" s="60">
        <v>114525001</v>
      </c>
      <c r="K39" s="60">
        <v>45958000</v>
      </c>
      <c r="L39" s="60">
        <v>69635000</v>
      </c>
      <c r="M39" s="60">
        <v>0</v>
      </c>
      <c r="N39" s="60">
        <v>115593000</v>
      </c>
      <c r="O39" s="60">
        <v>0</v>
      </c>
      <c r="P39" s="60">
        <v>1634000</v>
      </c>
      <c r="Q39" s="60">
        <v>79765000</v>
      </c>
      <c r="R39" s="60">
        <v>81399000</v>
      </c>
      <c r="S39" s="60">
        <v>0</v>
      </c>
      <c r="T39" s="60">
        <v>0</v>
      </c>
      <c r="U39" s="60">
        <v>0</v>
      </c>
      <c r="V39" s="60">
        <v>0</v>
      </c>
      <c r="W39" s="60">
        <v>311517001</v>
      </c>
      <c r="X39" s="60">
        <v>388070000</v>
      </c>
      <c r="Y39" s="60">
        <v>-76552999</v>
      </c>
      <c r="Z39" s="140">
        <v>-19.73</v>
      </c>
      <c r="AA39" s="155">
        <v>388070000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-36649036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139583452</v>
      </c>
      <c r="D42" s="206">
        <f>SUM(D38:D41)</f>
        <v>0</v>
      </c>
      <c r="E42" s="207">
        <f t="shared" si="3"/>
        <v>485595000</v>
      </c>
      <c r="F42" s="88">
        <f t="shared" si="3"/>
        <v>485595000</v>
      </c>
      <c r="G42" s="88">
        <f t="shared" si="3"/>
        <v>244688382</v>
      </c>
      <c r="H42" s="88">
        <f t="shared" si="3"/>
        <v>-25074949</v>
      </c>
      <c r="I42" s="88">
        <f t="shared" si="3"/>
        <v>-8680795</v>
      </c>
      <c r="J42" s="88">
        <f t="shared" si="3"/>
        <v>210932638</v>
      </c>
      <c r="K42" s="88">
        <f t="shared" si="3"/>
        <v>76820924</v>
      </c>
      <c r="L42" s="88">
        <f t="shared" si="3"/>
        <v>152331708</v>
      </c>
      <c r="M42" s="88">
        <f t="shared" si="3"/>
        <v>-36011840</v>
      </c>
      <c r="N42" s="88">
        <f t="shared" si="3"/>
        <v>193140792</v>
      </c>
      <c r="O42" s="88">
        <f t="shared" si="3"/>
        <v>57985962</v>
      </c>
      <c r="P42" s="88">
        <f t="shared" si="3"/>
        <v>-128147736</v>
      </c>
      <c r="Q42" s="88">
        <f t="shared" si="3"/>
        <v>271890568</v>
      </c>
      <c r="R42" s="88">
        <f t="shared" si="3"/>
        <v>201728794</v>
      </c>
      <c r="S42" s="88">
        <f t="shared" si="3"/>
        <v>24283</v>
      </c>
      <c r="T42" s="88">
        <f t="shared" si="3"/>
        <v>-8386923</v>
      </c>
      <c r="U42" s="88">
        <f t="shared" si="3"/>
        <v>-80858478</v>
      </c>
      <c r="V42" s="88">
        <f t="shared" si="3"/>
        <v>-89221118</v>
      </c>
      <c r="W42" s="88">
        <f t="shared" si="3"/>
        <v>516581106</v>
      </c>
      <c r="X42" s="88">
        <f t="shared" si="3"/>
        <v>485595000</v>
      </c>
      <c r="Y42" s="88">
        <f t="shared" si="3"/>
        <v>30986106</v>
      </c>
      <c r="Z42" s="208">
        <f>+IF(X42&lt;&gt;0,+(Y42/X42)*100,0)</f>
        <v>6.381059524912736</v>
      </c>
      <c r="AA42" s="206">
        <f>SUM(AA38:AA41)</f>
        <v>485595000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139583452</v>
      </c>
      <c r="D44" s="210">
        <f>+D42-D43</f>
        <v>0</v>
      </c>
      <c r="E44" s="211">
        <f t="shared" si="4"/>
        <v>485595000</v>
      </c>
      <c r="F44" s="77">
        <f t="shared" si="4"/>
        <v>485595000</v>
      </c>
      <c r="G44" s="77">
        <f t="shared" si="4"/>
        <v>244688382</v>
      </c>
      <c r="H44" s="77">
        <f t="shared" si="4"/>
        <v>-25074949</v>
      </c>
      <c r="I44" s="77">
        <f t="shared" si="4"/>
        <v>-8680795</v>
      </c>
      <c r="J44" s="77">
        <f t="shared" si="4"/>
        <v>210932638</v>
      </c>
      <c r="K44" s="77">
        <f t="shared" si="4"/>
        <v>76820924</v>
      </c>
      <c r="L44" s="77">
        <f t="shared" si="4"/>
        <v>152331708</v>
      </c>
      <c r="M44" s="77">
        <f t="shared" si="4"/>
        <v>-36011840</v>
      </c>
      <c r="N44" s="77">
        <f t="shared" si="4"/>
        <v>193140792</v>
      </c>
      <c r="O44" s="77">
        <f t="shared" si="4"/>
        <v>57985962</v>
      </c>
      <c r="P44" s="77">
        <f t="shared" si="4"/>
        <v>-128147736</v>
      </c>
      <c r="Q44" s="77">
        <f t="shared" si="4"/>
        <v>271890568</v>
      </c>
      <c r="R44" s="77">
        <f t="shared" si="4"/>
        <v>201728794</v>
      </c>
      <c r="S44" s="77">
        <f t="shared" si="4"/>
        <v>24283</v>
      </c>
      <c r="T44" s="77">
        <f t="shared" si="4"/>
        <v>-8386923</v>
      </c>
      <c r="U44" s="77">
        <f t="shared" si="4"/>
        <v>-80858478</v>
      </c>
      <c r="V44" s="77">
        <f t="shared" si="4"/>
        <v>-89221118</v>
      </c>
      <c r="W44" s="77">
        <f t="shared" si="4"/>
        <v>516581106</v>
      </c>
      <c r="X44" s="77">
        <f t="shared" si="4"/>
        <v>485595000</v>
      </c>
      <c r="Y44" s="77">
        <f t="shared" si="4"/>
        <v>30986106</v>
      </c>
      <c r="Z44" s="212">
        <f>+IF(X44&lt;&gt;0,+(Y44/X44)*100,0)</f>
        <v>6.381059524912736</v>
      </c>
      <c r="AA44" s="210">
        <f>+AA42-AA43</f>
        <v>485595000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139583452</v>
      </c>
      <c r="D46" s="206">
        <f>SUM(D44:D45)</f>
        <v>0</v>
      </c>
      <c r="E46" s="207">
        <f t="shared" si="5"/>
        <v>485595000</v>
      </c>
      <c r="F46" s="88">
        <f t="shared" si="5"/>
        <v>485595000</v>
      </c>
      <c r="G46" s="88">
        <f t="shared" si="5"/>
        <v>244688382</v>
      </c>
      <c r="H46" s="88">
        <f t="shared" si="5"/>
        <v>-25074949</v>
      </c>
      <c r="I46" s="88">
        <f t="shared" si="5"/>
        <v>-8680795</v>
      </c>
      <c r="J46" s="88">
        <f t="shared" si="5"/>
        <v>210932638</v>
      </c>
      <c r="K46" s="88">
        <f t="shared" si="5"/>
        <v>76820924</v>
      </c>
      <c r="L46" s="88">
        <f t="shared" si="5"/>
        <v>152331708</v>
      </c>
      <c r="M46" s="88">
        <f t="shared" si="5"/>
        <v>-36011840</v>
      </c>
      <c r="N46" s="88">
        <f t="shared" si="5"/>
        <v>193140792</v>
      </c>
      <c r="O46" s="88">
        <f t="shared" si="5"/>
        <v>57985962</v>
      </c>
      <c r="P46" s="88">
        <f t="shared" si="5"/>
        <v>-128147736</v>
      </c>
      <c r="Q46" s="88">
        <f t="shared" si="5"/>
        <v>271890568</v>
      </c>
      <c r="R46" s="88">
        <f t="shared" si="5"/>
        <v>201728794</v>
      </c>
      <c r="S46" s="88">
        <f t="shared" si="5"/>
        <v>24283</v>
      </c>
      <c r="T46" s="88">
        <f t="shared" si="5"/>
        <v>-8386923</v>
      </c>
      <c r="U46" s="88">
        <f t="shared" si="5"/>
        <v>-80858478</v>
      </c>
      <c r="V46" s="88">
        <f t="shared" si="5"/>
        <v>-89221118</v>
      </c>
      <c r="W46" s="88">
        <f t="shared" si="5"/>
        <v>516581106</v>
      </c>
      <c r="X46" s="88">
        <f t="shared" si="5"/>
        <v>485595000</v>
      </c>
      <c r="Y46" s="88">
        <f t="shared" si="5"/>
        <v>30986106</v>
      </c>
      <c r="Z46" s="208">
        <f>+IF(X46&lt;&gt;0,+(Y46/X46)*100,0)</f>
        <v>6.381059524912736</v>
      </c>
      <c r="AA46" s="206">
        <f>SUM(AA44:AA45)</f>
        <v>485595000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139583452</v>
      </c>
      <c r="D48" s="217">
        <f>SUM(D46:D47)</f>
        <v>0</v>
      </c>
      <c r="E48" s="218">
        <f t="shared" si="6"/>
        <v>485595000</v>
      </c>
      <c r="F48" s="219">
        <f t="shared" si="6"/>
        <v>485595000</v>
      </c>
      <c r="G48" s="219">
        <f t="shared" si="6"/>
        <v>244688382</v>
      </c>
      <c r="H48" s="220">
        <f t="shared" si="6"/>
        <v>-25074949</v>
      </c>
      <c r="I48" s="220">
        <f t="shared" si="6"/>
        <v>-8680795</v>
      </c>
      <c r="J48" s="220">
        <f t="shared" si="6"/>
        <v>210932638</v>
      </c>
      <c r="K48" s="220">
        <f t="shared" si="6"/>
        <v>76820924</v>
      </c>
      <c r="L48" s="220">
        <f t="shared" si="6"/>
        <v>152331708</v>
      </c>
      <c r="M48" s="219">
        <f t="shared" si="6"/>
        <v>-36011840</v>
      </c>
      <c r="N48" s="219">
        <f t="shared" si="6"/>
        <v>193140792</v>
      </c>
      <c r="O48" s="220">
        <f t="shared" si="6"/>
        <v>57985962</v>
      </c>
      <c r="P48" s="220">
        <f t="shared" si="6"/>
        <v>-128147736</v>
      </c>
      <c r="Q48" s="220">
        <f t="shared" si="6"/>
        <v>271890568</v>
      </c>
      <c r="R48" s="220">
        <f t="shared" si="6"/>
        <v>201728794</v>
      </c>
      <c r="S48" s="220">
        <f t="shared" si="6"/>
        <v>24283</v>
      </c>
      <c r="T48" s="219">
        <f t="shared" si="6"/>
        <v>-8386923</v>
      </c>
      <c r="U48" s="219">
        <f t="shared" si="6"/>
        <v>-80858478</v>
      </c>
      <c r="V48" s="220">
        <f t="shared" si="6"/>
        <v>-89221118</v>
      </c>
      <c r="W48" s="220">
        <f t="shared" si="6"/>
        <v>516581106</v>
      </c>
      <c r="X48" s="220">
        <f t="shared" si="6"/>
        <v>485595000</v>
      </c>
      <c r="Y48" s="220">
        <f t="shared" si="6"/>
        <v>30986106</v>
      </c>
      <c r="Z48" s="221">
        <f>+IF(X48&lt;&gt;0,+(Y48/X48)*100,0)</f>
        <v>6.381059524912736</v>
      </c>
      <c r="AA48" s="222">
        <f>SUM(AA46:AA47)</f>
        <v>485595000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28415612</v>
      </c>
      <c r="D5" s="153">
        <f>SUM(D6:D8)</f>
        <v>0</v>
      </c>
      <c r="E5" s="154">
        <f t="shared" si="0"/>
        <v>6500000</v>
      </c>
      <c r="F5" s="100">
        <f t="shared" si="0"/>
        <v>6500000</v>
      </c>
      <c r="G5" s="100">
        <f t="shared" si="0"/>
        <v>31276</v>
      </c>
      <c r="H5" s="100">
        <f t="shared" si="0"/>
        <v>737263</v>
      </c>
      <c r="I5" s="100">
        <f t="shared" si="0"/>
        <v>1011797</v>
      </c>
      <c r="J5" s="100">
        <f t="shared" si="0"/>
        <v>1780336</v>
      </c>
      <c r="K5" s="100">
        <f t="shared" si="0"/>
        <v>515684</v>
      </c>
      <c r="L5" s="100">
        <f t="shared" si="0"/>
        <v>237268</v>
      </c>
      <c r="M5" s="100">
        <f t="shared" si="0"/>
        <v>27251</v>
      </c>
      <c r="N5" s="100">
        <f t="shared" si="0"/>
        <v>780203</v>
      </c>
      <c r="O5" s="100">
        <f t="shared" si="0"/>
        <v>60675</v>
      </c>
      <c r="P5" s="100">
        <f t="shared" si="0"/>
        <v>102604</v>
      </c>
      <c r="Q5" s="100">
        <f t="shared" si="0"/>
        <v>29239</v>
      </c>
      <c r="R5" s="100">
        <f t="shared" si="0"/>
        <v>192518</v>
      </c>
      <c r="S5" s="100">
        <f t="shared" si="0"/>
        <v>545572</v>
      </c>
      <c r="T5" s="100">
        <f t="shared" si="0"/>
        <v>850729</v>
      </c>
      <c r="U5" s="100">
        <f t="shared" si="0"/>
        <v>714001</v>
      </c>
      <c r="V5" s="100">
        <f t="shared" si="0"/>
        <v>2110302</v>
      </c>
      <c r="W5" s="100">
        <f t="shared" si="0"/>
        <v>4863359</v>
      </c>
      <c r="X5" s="100">
        <f t="shared" si="0"/>
        <v>6500000</v>
      </c>
      <c r="Y5" s="100">
        <f t="shared" si="0"/>
        <v>-1636641</v>
      </c>
      <c r="Z5" s="137">
        <f>+IF(X5&lt;&gt;0,+(Y5/X5)*100,0)</f>
        <v>-25.179092307692308</v>
      </c>
      <c r="AA5" s="153">
        <f>SUM(AA6:AA8)</f>
        <v>6500000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268926</v>
      </c>
      <c r="V6" s="60">
        <v>268926</v>
      </c>
      <c r="W6" s="60">
        <v>268926</v>
      </c>
      <c r="X6" s="60"/>
      <c r="Y6" s="60">
        <v>268926</v>
      </c>
      <c r="Z6" s="140"/>
      <c r="AA6" s="62"/>
    </row>
    <row r="7" spans="1:27" ht="13.5">
      <c r="A7" s="138" t="s">
        <v>76</v>
      </c>
      <c r="B7" s="136"/>
      <c r="C7" s="157">
        <v>6021649</v>
      </c>
      <c r="D7" s="157"/>
      <c r="E7" s="158">
        <v>750000</v>
      </c>
      <c r="F7" s="159">
        <v>750000</v>
      </c>
      <c r="G7" s="159"/>
      <c r="H7" s="159"/>
      <c r="I7" s="159"/>
      <c r="J7" s="159"/>
      <c r="K7" s="159"/>
      <c r="L7" s="159"/>
      <c r="M7" s="159"/>
      <c r="N7" s="159"/>
      <c r="O7" s="159"/>
      <c r="P7" s="159">
        <v>17850</v>
      </c>
      <c r="Q7" s="159"/>
      <c r="R7" s="159">
        <v>17850</v>
      </c>
      <c r="S7" s="159"/>
      <c r="T7" s="159"/>
      <c r="U7" s="159">
        <v>24765</v>
      </c>
      <c r="V7" s="159">
        <v>24765</v>
      </c>
      <c r="W7" s="159">
        <v>42615</v>
      </c>
      <c r="X7" s="159">
        <v>750000</v>
      </c>
      <c r="Y7" s="159">
        <v>-707385</v>
      </c>
      <c r="Z7" s="141">
        <v>-94.32</v>
      </c>
      <c r="AA7" s="225">
        <v>750000</v>
      </c>
    </row>
    <row r="8" spans="1:27" ht="13.5">
      <c r="A8" s="138" t="s">
        <v>77</v>
      </c>
      <c r="B8" s="136"/>
      <c r="C8" s="155">
        <v>22393963</v>
      </c>
      <c r="D8" s="155"/>
      <c r="E8" s="156">
        <v>5750000</v>
      </c>
      <c r="F8" s="60">
        <v>5750000</v>
      </c>
      <c r="G8" s="60">
        <v>31276</v>
      </c>
      <c r="H8" s="60">
        <v>737263</v>
      </c>
      <c r="I8" s="60">
        <v>1011797</v>
      </c>
      <c r="J8" s="60">
        <v>1780336</v>
      </c>
      <c r="K8" s="60">
        <v>515684</v>
      </c>
      <c r="L8" s="60">
        <v>237268</v>
      </c>
      <c r="M8" s="60">
        <v>27251</v>
      </c>
      <c r="N8" s="60">
        <v>780203</v>
      </c>
      <c r="O8" s="60">
        <v>60675</v>
      </c>
      <c r="P8" s="60">
        <v>84754</v>
      </c>
      <c r="Q8" s="60">
        <v>29239</v>
      </c>
      <c r="R8" s="60">
        <v>174668</v>
      </c>
      <c r="S8" s="60">
        <v>545572</v>
      </c>
      <c r="T8" s="60">
        <v>850729</v>
      </c>
      <c r="U8" s="60">
        <v>420310</v>
      </c>
      <c r="V8" s="60">
        <v>1816611</v>
      </c>
      <c r="W8" s="60">
        <v>4551818</v>
      </c>
      <c r="X8" s="60">
        <v>5750000</v>
      </c>
      <c r="Y8" s="60">
        <v>-1198182</v>
      </c>
      <c r="Z8" s="140">
        <v>-20.84</v>
      </c>
      <c r="AA8" s="62">
        <v>5750000</v>
      </c>
    </row>
    <row r="9" spans="1:27" ht="13.5">
      <c r="A9" s="135" t="s">
        <v>78</v>
      </c>
      <c r="B9" s="136"/>
      <c r="C9" s="153">
        <f aca="true" t="shared" si="1" ref="C9:Y9">SUM(C10:C14)</f>
        <v>5140622</v>
      </c>
      <c r="D9" s="153">
        <f>SUM(D10:D14)</f>
        <v>0</v>
      </c>
      <c r="E9" s="154">
        <f t="shared" si="1"/>
        <v>200000</v>
      </c>
      <c r="F9" s="100">
        <f t="shared" si="1"/>
        <v>200000</v>
      </c>
      <c r="G9" s="100">
        <f t="shared" si="1"/>
        <v>0</v>
      </c>
      <c r="H9" s="100">
        <f t="shared" si="1"/>
        <v>0</v>
      </c>
      <c r="I9" s="100">
        <f t="shared" si="1"/>
        <v>27628</v>
      </c>
      <c r="J9" s="100">
        <f t="shared" si="1"/>
        <v>27628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4824</v>
      </c>
      <c r="P9" s="100">
        <f t="shared" si="1"/>
        <v>17500</v>
      </c>
      <c r="Q9" s="100">
        <f t="shared" si="1"/>
        <v>50611</v>
      </c>
      <c r="R9" s="100">
        <f t="shared" si="1"/>
        <v>72935</v>
      </c>
      <c r="S9" s="100">
        <f t="shared" si="1"/>
        <v>23475</v>
      </c>
      <c r="T9" s="100">
        <f t="shared" si="1"/>
        <v>25000</v>
      </c>
      <c r="U9" s="100">
        <f t="shared" si="1"/>
        <v>310637</v>
      </c>
      <c r="V9" s="100">
        <f t="shared" si="1"/>
        <v>359112</v>
      </c>
      <c r="W9" s="100">
        <f t="shared" si="1"/>
        <v>459675</v>
      </c>
      <c r="X9" s="100">
        <f t="shared" si="1"/>
        <v>200000</v>
      </c>
      <c r="Y9" s="100">
        <f t="shared" si="1"/>
        <v>259675</v>
      </c>
      <c r="Z9" s="137">
        <f>+IF(X9&lt;&gt;0,+(Y9/X9)*100,0)</f>
        <v>129.8375</v>
      </c>
      <c r="AA9" s="102">
        <f>SUM(AA10:AA14)</f>
        <v>200000</v>
      </c>
    </row>
    <row r="10" spans="1:27" ht="13.5">
      <c r="A10" s="138" t="s">
        <v>79</v>
      </c>
      <c r="B10" s="136"/>
      <c r="C10" s="155">
        <v>726483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50611</v>
      </c>
      <c r="R10" s="60">
        <v>50611</v>
      </c>
      <c r="S10" s="60">
        <v>23475</v>
      </c>
      <c r="T10" s="60">
        <v>25000</v>
      </c>
      <c r="U10" s="60">
        <v>271252</v>
      </c>
      <c r="V10" s="60">
        <v>319727</v>
      </c>
      <c r="W10" s="60">
        <v>370338</v>
      </c>
      <c r="X10" s="60"/>
      <c r="Y10" s="60">
        <v>370338</v>
      </c>
      <c r="Z10" s="140"/>
      <c r="AA10" s="62"/>
    </row>
    <row r="11" spans="1:27" ht="13.5">
      <c r="A11" s="138" t="s">
        <v>80</v>
      </c>
      <c r="B11" s="136"/>
      <c r="C11" s="155">
        <v>4369114</v>
      </c>
      <c r="D11" s="155"/>
      <c r="E11" s="156"/>
      <c r="F11" s="60"/>
      <c r="G11" s="60"/>
      <c r="H11" s="60"/>
      <c r="I11" s="60">
        <v>27628</v>
      </c>
      <c r="J11" s="60">
        <v>27628</v>
      </c>
      <c r="K11" s="60"/>
      <c r="L11" s="60"/>
      <c r="M11" s="60"/>
      <c r="N11" s="60"/>
      <c r="O11" s="60">
        <v>4824</v>
      </c>
      <c r="P11" s="60">
        <v>17500</v>
      </c>
      <c r="Q11" s="60"/>
      <c r="R11" s="60">
        <v>22324</v>
      </c>
      <c r="S11" s="60"/>
      <c r="T11" s="60"/>
      <c r="U11" s="60">
        <v>39385</v>
      </c>
      <c r="V11" s="60">
        <v>39385</v>
      </c>
      <c r="W11" s="60">
        <v>89337</v>
      </c>
      <c r="X11" s="60"/>
      <c r="Y11" s="60">
        <v>89337</v>
      </c>
      <c r="Z11" s="140"/>
      <c r="AA11" s="62"/>
    </row>
    <row r="12" spans="1:27" ht="13.5">
      <c r="A12" s="138" t="s">
        <v>81</v>
      </c>
      <c r="B12" s="136"/>
      <c r="C12" s="155">
        <v>15807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29218</v>
      </c>
      <c r="D13" s="155"/>
      <c r="E13" s="156">
        <v>200000</v>
      </c>
      <c r="F13" s="60">
        <v>200000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200000</v>
      </c>
      <c r="Y13" s="60">
        <v>-200000</v>
      </c>
      <c r="Z13" s="140">
        <v>-100</v>
      </c>
      <c r="AA13" s="62">
        <v>200000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135599063</v>
      </c>
      <c r="D15" s="153">
        <f>SUM(D16:D18)</f>
        <v>0</v>
      </c>
      <c r="E15" s="154">
        <f t="shared" si="2"/>
        <v>250303000</v>
      </c>
      <c r="F15" s="100">
        <f t="shared" si="2"/>
        <v>250303000</v>
      </c>
      <c r="G15" s="100">
        <f t="shared" si="2"/>
        <v>7405250</v>
      </c>
      <c r="H15" s="100">
        <f t="shared" si="2"/>
        <v>14598253</v>
      </c>
      <c r="I15" s="100">
        <f t="shared" si="2"/>
        <v>17292951</v>
      </c>
      <c r="J15" s="100">
        <f t="shared" si="2"/>
        <v>39296454</v>
      </c>
      <c r="K15" s="100">
        <f t="shared" si="2"/>
        <v>11022517</v>
      </c>
      <c r="L15" s="100">
        <f t="shared" si="2"/>
        <v>17225181</v>
      </c>
      <c r="M15" s="100">
        <f t="shared" si="2"/>
        <v>12686789</v>
      </c>
      <c r="N15" s="100">
        <f t="shared" si="2"/>
        <v>40934487</v>
      </c>
      <c r="O15" s="100">
        <f t="shared" si="2"/>
        <v>7920709</v>
      </c>
      <c r="P15" s="100">
        <f t="shared" si="2"/>
        <v>-982555</v>
      </c>
      <c r="Q15" s="100">
        <f t="shared" si="2"/>
        <v>13585460</v>
      </c>
      <c r="R15" s="100">
        <f t="shared" si="2"/>
        <v>20523614</v>
      </c>
      <c r="S15" s="100">
        <f t="shared" si="2"/>
        <v>7938291</v>
      </c>
      <c r="T15" s="100">
        <f t="shared" si="2"/>
        <v>9637348</v>
      </c>
      <c r="U15" s="100">
        <f t="shared" si="2"/>
        <v>22505949</v>
      </c>
      <c r="V15" s="100">
        <f t="shared" si="2"/>
        <v>40081588</v>
      </c>
      <c r="W15" s="100">
        <f t="shared" si="2"/>
        <v>140836143</v>
      </c>
      <c r="X15" s="100">
        <f t="shared" si="2"/>
        <v>250303000</v>
      </c>
      <c r="Y15" s="100">
        <f t="shared" si="2"/>
        <v>-109466857</v>
      </c>
      <c r="Z15" s="137">
        <f>+IF(X15&lt;&gt;0,+(Y15/X15)*100,0)</f>
        <v>-43.733737510137715</v>
      </c>
      <c r="AA15" s="102">
        <f>SUM(AA16:AA18)</f>
        <v>250303000</v>
      </c>
    </row>
    <row r="16" spans="1:27" ht="13.5">
      <c r="A16" s="138" t="s">
        <v>85</v>
      </c>
      <c r="B16" s="136"/>
      <c r="C16" s="155">
        <v>21499995</v>
      </c>
      <c r="D16" s="155"/>
      <c r="E16" s="156">
        <v>109453000</v>
      </c>
      <c r="F16" s="60">
        <v>109453000</v>
      </c>
      <c r="G16" s="60"/>
      <c r="H16" s="60">
        <v>4728647</v>
      </c>
      <c r="I16" s="60">
        <v>105678</v>
      </c>
      <c r="J16" s="60">
        <v>4834325</v>
      </c>
      <c r="K16" s="60">
        <v>4819284</v>
      </c>
      <c r="L16" s="60">
        <v>1629332</v>
      </c>
      <c r="M16" s="60">
        <v>1883070</v>
      </c>
      <c r="N16" s="60">
        <v>8331686</v>
      </c>
      <c r="O16" s="60">
        <v>664890</v>
      </c>
      <c r="P16" s="60">
        <v>-9476490</v>
      </c>
      <c r="Q16" s="60">
        <v>719553</v>
      </c>
      <c r="R16" s="60">
        <v>-8092047</v>
      </c>
      <c r="S16" s="60">
        <v>127031</v>
      </c>
      <c r="T16" s="60">
        <v>533676</v>
      </c>
      <c r="U16" s="60">
        <v>198470</v>
      </c>
      <c r="V16" s="60">
        <v>859177</v>
      </c>
      <c r="W16" s="60">
        <v>5933141</v>
      </c>
      <c r="X16" s="60">
        <v>109453000</v>
      </c>
      <c r="Y16" s="60">
        <v>-103519859</v>
      </c>
      <c r="Z16" s="140">
        <v>-94.58</v>
      </c>
      <c r="AA16" s="62">
        <v>109453000</v>
      </c>
    </row>
    <row r="17" spans="1:27" ht="13.5">
      <c r="A17" s="138" t="s">
        <v>86</v>
      </c>
      <c r="B17" s="136"/>
      <c r="C17" s="155">
        <v>114099068</v>
      </c>
      <c r="D17" s="155"/>
      <c r="E17" s="156">
        <v>140850000</v>
      </c>
      <c r="F17" s="60">
        <v>140850000</v>
      </c>
      <c r="G17" s="60">
        <v>7405250</v>
      </c>
      <c r="H17" s="60">
        <v>9869606</v>
      </c>
      <c r="I17" s="60">
        <v>17187273</v>
      </c>
      <c r="J17" s="60">
        <v>34462129</v>
      </c>
      <c r="K17" s="60">
        <v>6203233</v>
      </c>
      <c r="L17" s="60">
        <v>15595849</v>
      </c>
      <c r="M17" s="60">
        <v>10803719</v>
      </c>
      <c r="N17" s="60">
        <v>32602801</v>
      </c>
      <c r="O17" s="60">
        <v>7255819</v>
      </c>
      <c r="P17" s="60">
        <v>8493935</v>
      </c>
      <c r="Q17" s="60">
        <v>12865907</v>
      </c>
      <c r="R17" s="60">
        <v>28615661</v>
      </c>
      <c r="S17" s="60">
        <v>7811260</v>
      </c>
      <c r="T17" s="60">
        <v>9103672</v>
      </c>
      <c r="U17" s="60">
        <v>22307479</v>
      </c>
      <c r="V17" s="60">
        <v>39222411</v>
      </c>
      <c r="W17" s="60">
        <v>134903002</v>
      </c>
      <c r="X17" s="60">
        <v>140850000</v>
      </c>
      <c r="Y17" s="60">
        <v>-5946998</v>
      </c>
      <c r="Z17" s="140">
        <v>-4.22</v>
      </c>
      <c r="AA17" s="62">
        <v>140850000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185348107</v>
      </c>
      <c r="D19" s="153">
        <f>SUM(D20:D23)</f>
        <v>0</v>
      </c>
      <c r="E19" s="154">
        <f t="shared" si="3"/>
        <v>228067000</v>
      </c>
      <c r="F19" s="100">
        <f t="shared" si="3"/>
        <v>228067000</v>
      </c>
      <c r="G19" s="100">
        <f t="shared" si="3"/>
        <v>1572119</v>
      </c>
      <c r="H19" s="100">
        <f t="shared" si="3"/>
        <v>22474372</v>
      </c>
      <c r="I19" s="100">
        <f t="shared" si="3"/>
        <v>19786689</v>
      </c>
      <c r="J19" s="100">
        <f t="shared" si="3"/>
        <v>43833180</v>
      </c>
      <c r="K19" s="100">
        <f t="shared" si="3"/>
        <v>11535498</v>
      </c>
      <c r="L19" s="100">
        <f t="shared" si="3"/>
        <v>22390357</v>
      </c>
      <c r="M19" s="100">
        <f t="shared" si="3"/>
        <v>17367715</v>
      </c>
      <c r="N19" s="100">
        <f t="shared" si="3"/>
        <v>51293570</v>
      </c>
      <c r="O19" s="100">
        <f t="shared" si="3"/>
        <v>5044500</v>
      </c>
      <c r="P19" s="100">
        <f t="shared" si="3"/>
        <v>17358855</v>
      </c>
      <c r="Q19" s="100">
        <f t="shared" si="3"/>
        <v>11882449</v>
      </c>
      <c r="R19" s="100">
        <f t="shared" si="3"/>
        <v>34285804</v>
      </c>
      <c r="S19" s="100">
        <f t="shared" si="3"/>
        <v>23227110</v>
      </c>
      <c r="T19" s="100">
        <f t="shared" si="3"/>
        <v>19914395</v>
      </c>
      <c r="U19" s="100">
        <f t="shared" si="3"/>
        <v>51315678</v>
      </c>
      <c r="V19" s="100">
        <f t="shared" si="3"/>
        <v>94457183</v>
      </c>
      <c r="W19" s="100">
        <f t="shared" si="3"/>
        <v>223869737</v>
      </c>
      <c r="X19" s="100">
        <f t="shared" si="3"/>
        <v>228067000</v>
      </c>
      <c r="Y19" s="100">
        <f t="shared" si="3"/>
        <v>-4197263</v>
      </c>
      <c r="Z19" s="137">
        <f>+IF(X19&lt;&gt;0,+(Y19/X19)*100,0)</f>
        <v>-1.8403640158374515</v>
      </c>
      <c r="AA19" s="102">
        <f>SUM(AA20:AA23)</f>
        <v>228067000</v>
      </c>
    </row>
    <row r="20" spans="1:27" ht="13.5">
      <c r="A20" s="138" t="s">
        <v>89</v>
      </c>
      <c r="B20" s="136"/>
      <c r="C20" s="155">
        <v>58651744</v>
      </c>
      <c r="D20" s="155"/>
      <c r="E20" s="156">
        <v>40000000</v>
      </c>
      <c r="F20" s="60">
        <v>40000000</v>
      </c>
      <c r="G20" s="60">
        <v>152287</v>
      </c>
      <c r="H20" s="60">
        <v>4639435</v>
      </c>
      <c r="I20" s="60">
        <v>6774458</v>
      </c>
      <c r="J20" s="60">
        <v>11566180</v>
      </c>
      <c r="K20" s="60">
        <v>2601566</v>
      </c>
      <c r="L20" s="60">
        <v>4707301</v>
      </c>
      <c r="M20" s="60">
        <v>4577202</v>
      </c>
      <c r="N20" s="60">
        <v>11886069</v>
      </c>
      <c r="O20" s="60">
        <v>1135839</v>
      </c>
      <c r="P20" s="60">
        <v>4354278</v>
      </c>
      <c r="Q20" s="60">
        <v>3548457</v>
      </c>
      <c r="R20" s="60">
        <v>9038574</v>
      </c>
      <c r="S20" s="60">
        <v>5419368</v>
      </c>
      <c r="T20" s="60">
        <v>3792813</v>
      </c>
      <c r="U20" s="60">
        <v>12115086</v>
      </c>
      <c r="V20" s="60">
        <v>21327267</v>
      </c>
      <c r="W20" s="60">
        <v>53818090</v>
      </c>
      <c r="X20" s="60">
        <v>40000000</v>
      </c>
      <c r="Y20" s="60">
        <v>13818090</v>
      </c>
      <c r="Z20" s="140">
        <v>34.55</v>
      </c>
      <c r="AA20" s="62">
        <v>40000000</v>
      </c>
    </row>
    <row r="21" spans="1:27" ht="13.5">
      <c r="A21" s="138" t="s">
        <v>90</v>
      </c>
      <c r="B21" s="136"/>
      <c r="C21" s="155">
        <v>107181487</v>
      </c>
      <c r="D21" s="155"/>
      <c r="E21" s="156">
        <v>156667000</v>
      </c>
      <c r="F21" s="60">
        <v>156667000</v>
      </c>
      <c r="G21" s="60">
        <v>1419832</v>
      </c>
      <c r="H21" s="60">
        <v>13008912</v>
      </c>
      <c r="I21" s="60">
        <v>8766654</v>
      </c>
      <c r="J21" s="60">
        <v>23195398</v>
      </c>
      <c r="K21" s="60">
        <v>7672068</v>
      </c>
      <c r="L21" s="60">
        <v>11076563</v>
      </c>
      <c r="M21" s="60">
        <v>9459905</v>
      </c>
      <c r="N21" s="60">
        <v>28208536</v>
      </c>
      <c r="O21" s="60">
        <v>2777446</v>
      </c>
      <c r="P21" s="60">
        <v>9436089</v>
      </c>
      <c r="Q21" s="60">
        <v>6314380</v>
      </c>
      <c r="R21" s="60">
        <v>18527915</v>
      </c>
      <c r="S21" s="60">
        <v>11557138</v>
      </c>
      <c r="T21" s="60">
        <v>11988236</v>
      </c>
      <c r="U21" s="60">
        <v>33094148</v>
      </c>
      <c r="V21" s="60">
        <v>56639522</v>
      </c>
      <c r="W21" s="60">
        <v>126571371</v>
      </c>
      <c r="X21" s="60">
        <v>156667000</v>
      </c>
      <c r="Y21" s="60">
        <v>-30095629</v>
      </c>
      <c r="Z21" s="140">
        <v>-19.21</v>
      </c>
      <c r="AA21" s="62">
        <v>156667000</v>
      </c>
    </row>
    <row r="22" spans="1:27" ht="13.5">
      <c r="A22" s="138" t="s">
        <v>91</v>
      </c>
      <c r="B22" s="136"/>
      <c r="C22" s="157">
        <v>19168811</v>
      </c>
      <c r="D22" s="157"/>
      <c r="E22" s="158">
        <v>31400000</v>
      </c>
      <c r="F22" s="159">
        <v>31400000</v>
      </c>
      <c r="G22" s="159"/>
      <c r="H22" s="159">
        <v>4826025</v>
      </c>
      <c r="I22" s="159">
        <v>4245577</v>
      </c>
      <c r="J22" s="159">
        <v>9071602</v>
      </c>
      <c r="K22" s="159">
        <v>1261864</v>
      </c>
      <c r="L22" s="159">
        <v>6606493</v>
      </c>
      <c r="M22" s="159">
        <v>3330608</v>
      </c>
      <c r="N22" s="159">
        <v>11198965</v>
      </c>
      <c r="O22" s="159">
        <v>1131215</v>
      </c>
      <c r="P22" s="159">
        <v>3568488</v>
      </c>
      <c r="Q22" s="159">
        <v>2019612</v>
      </c>
      <c r="R22" s="159">
        <v>6719315</v>
      </c>
      <c r="S22" s="159">
        <v>6250604</v>
      </c>
      <c r="T22" s="159">
        <v>4133346</v>
      </c>
      <c r="U22" s="159">
        <v>6106444</v>
      </c>
      <c r="V22" s="159">
        <v>16490394</v>
      </c>
      <c r="W22" s="159">
        <v>43480276</v>
      </c>
      <c r="X22" s="159">
        <v>31400000</v>
      </c>
      <c r="Y22" s="159">
        <v>12080276</v>
      </c>
      <c r="Z22" s="141">
        <v>38.47</v>
      </c>
      <c r="AA22" s="225">
        <v>31400000</v>
      </c>
    </row>
    <row r="23" spans="1:27" ht="13.5">
      <c r="A23" s="138" t="s">
        <v>92</v>
      </c>
      <c r="B23" s="136"/>
      <c r="C23" s="155">
        <v>346065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354503404</v>
      </c>
      <c r="D25" s="217">
        <f>+D5+D9+D15+D19+D24</f>
        <v>0</v>
      </c>
      <c r="E25" s="230">
        <f t="shared" si="4"/>
        <v>485070000</v>
      </c>
      <c r="F25" s="219">
        <f t="shared" si="4"/>
        <v>485070000</v>
      </c>
      <c r="G25" s="219">
        <f t="shared" si="4"/>
        <v>9008645</v>
      </c>
      <c r="H25" s="219">
        <f t="shared" si="4"/>
        <v>37809888</v>
      </c>
      <c r="I25" s="219">
        <f t="shared" si="4"/>
        <v>38119065</v>
      </c>
      <c r="J25" s="219">
        <f t="shared" si="4"/>
        <v>84937598</v>
      </c>
      <c r="K25" s="219">
        <f t="shared" si="4"/>
        <v>23073699</v>
      </c>
      <c r="L25" s="219">
        <f t="shared" si="4"/>
        <v>39852806</v>
      </c>
      <c r="M25" s="219">
        <f t="shared" si="4"/>
        <v>30081755</v>
      </c>
      <c r="N25" s="219">
        <f t="shared" si="4"/>
        <v>93008260</v>
      </c>
      <c r="O25" s="219">
        <f t="shared" si="4"/>
        <v>13030708</v>
      </c>
      <c r="P25" s="219">
        <f t="shared" si="4"/>
        <v>16496404</v>
      </c>
      <c r="Q25" s="219">
        <f t="shared" si="4"/>
        <v>25547759</v>
      </c>
      <c r="R25" s="219">
        <f t="shared" si="4"/>
        <v>55074871</v>
      </c>
      <c r="S25" s="219">
        <f t="shared" si="4"/>
        <v>31734448</v>
      </c>
      <c r="T25" s="219">
        <f t="shared" si="4"/>
        <v>30427472</v>
      </c>
      <c r="U25" s="219">
        <f t="shared" si="4"/>
        <v>74846265</v>
      </c>
      <c r="V25" s="219">
        <f t="shared" si="4"/>
        <v>137008185</v>
      </c>
      <c r="W25" s="219">
        <f t="shared" si="4"/>
        <v>370028914</v>
      </c>
      <c r="X25" s="219">
        <f t="shared" si="4"/>
        <v>485070000</v>
      </c>
      <c r="Y25" s="219">
        <f t="shared" si="4"/>
        <v>-115041086</v>
      </c>
      <c r="Z25" s="231">
        <f>+IF(X25&lt;&gt;0,+(Y25/X25)*100,0)</f>
        <v>-23.71638856247552</v>
      </c>
      <c r="AA25" s="232">
        <f>+AA5+AA9+AA15+AA19+AA24</f>
        <v>485070000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216313179</v>
      </c>
      <c r="D28" s="155"/>
      <c r="E28" s="156">
        <v>388070000</v>
      </c>
      <c r="F28" s="60">
        <v>388070000</v>
      </c>
      <c r="G28" s="60">
        <v>1118640</v>
      </c>
      <c r="H28" s="60">
        <v>23527058</v>
      </c>
      <c r="I28" s="60">
        <v>20529315</v>
      </c>
      <c r="J28" s="60">
        <v>45175013</v>
      </c>
      <c r="K28" s="60">
        <v>18737638</v>
      </c>
      <c r="L28" s="60">
        <v>17145408</v>
      </c>
      <c r="M28" s="60">
        <v>19153058</v>
      </c>
      <c r="N28" s="60">
        <v>55036104</v>
      </c>
      <c r="O28" s="60">
        <v>3753627</v>
      </c>
      <c r="P28" s="60">
        <v>6202878</v>
      </c>
      <c r="Q28" s="60">
        <v>13867284</v>
      </c>
      <c r="R28" s="60">
        <v>23823789</v>
      </c>
      <c r="S28" s="60">
        <v>24475715</v>
      </c>
      <c r="T28" s="60">
        <v>24959146</v>
      </c>
      <c r="U28" s="60">
        <v>68524612</v>
      </c>
      <c r="V28" s="60">
        <v>117959473</v>
      </c>
      <c r="W28" s="60">
        <v>241994379</v>
      </c>
      <c r="X28" s="60">
        <v>388070000</v>
      </c>
      <c r="Y28" s="60">
        <v>-146075621</v>
      </c>
      <c r="Z28" s="140">
        <v>-37.64</v>
      </c>
      <c r="AA28" s="155">
        <v>388070000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451427</v>
      </c>
      <c r="H29" s="60"/>
      <c r="I29" s="60">
        <v>64341</v>
      </c>
      <c r="J29" s="60">
        <v>515768</v>
      </c>
      <c r="K29" s="60"/>
      <c r="L29" s="60"/>
      <c r="M29" s="60">
        <v>38600</v>
      </c>
      <c r="N29" s="60">
        <v>38600</v>
      </c>
      <c r="O29" s="60"/>
      <c r="P29" s="60"/>
      <c r="Q29" s="60"/>
      <c r="R29" s="60"/>
      <c r="S29" s="60"/>
      <c r="T29" s="60"/>
      <c r="U29" s="60">
        <v>3795015</v>
      </c>
      <c r="V29" s="60">
        <v>3795015</v>
      </c>
      <c r="W29" s="60">
        <v>4349383</v>
      </c>
      <c r="X29" s="60"/>
      <c r="Y29" s="60">
        <v>4349383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216313179</v>
      </c>
      <c r="D32" s="210">
        <f>SUM(D28:D31)</f>
        <v>0</v>
      </c>
      <c r="E32" s="211">
        <f t="shared" si="5"/>
        <v>388070000</v>
      </c>
      <c r="F32" s="77">
        <f t="shared" si="5"/>
        <v>388070000</v>
      </c>
      <c r="G32" s="77">
        <f t="shared" si="5"/>
        <v>1570067</v>
      </c>
      <c r="H32" s="77">
        <f t="shared" si="5"/>
        <v>23527058</v>
      </c>
      <c r="I32" s="77">
        <f t="shared" si="5"/>
        <v>20593656</v>
      </c>
      <c r="J32" s="77">
        <f t="shared" si="5"/>
        <v>45690781</v>
      </c>
      <c r="K32" s="77">
        <f t="shared" si="5"/>
        <v>18737638</v>
      </c>
      <c r="L32" s="77">
        <f t="shared" si="5"/>
        <v>17145408</v>
      </c>
      <c r="M32" s="77">
        <f t="shared" si="5"/>
        <v>19191658</v>
      </c>
      <c r="N32" s="77">
        <f t="shared" si="5"/>
        <v>55074704</v>
      </c>
      <c r="O32" s="77">
        <f t="shared" si="5"/>
        <v>3753627</v>
      </c>
      <c r="P32" s="77">
        <f t="shared" si="5"/>
        <v>6202878</v>
      </c>
      <c r="Q32" s="77">
        <f t="shared" si="5"/>
        <v>13867284</v>
      </c>
      <c r="R32" s="77">
        <f t="shared" si="5"/>
        <v>23823789</v>
      </c>
      <c r="S32" s="77">
        <f t="shared" si="5"/>
        <v>24475715</v>
      </c>
      <c r="T32" s="77">
        <f t="shared" si="5"/>
        <v>24959146</v>
      </c>
      <c r="U32" s="77">
        <f t="shared" si="5"/>
        <v>72319627</v>
      </c>
      <c r="V32" s="77">
        <f t="shared" si="5"/>
        <v>121754488</v>
      </c>
      <c r="W32" s="77">
        <f t="shared" si="5"/>
        <v>246343762</v>
      </c>
      <c r="X32" s="77">
        <f t="shared" si="5"/>
        <v>388070000</v>
      </c>
      <c r="Y32" s="77">
        <f t="shared" si="5"/>
        <v>-141726238</v>
      </c>
      <c r="Z32" s="212">
        <f>+IF(X32&lt;&gt;0,+(Y32/X32)*100,0)</f>
        <v>-36.52079212513206</v>
      </c>
      <c r="AA32" s="79">
        <f>SUM(AA28:AA31)</f>
        <v>388070000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138190225</v>
      </c>
      <c r="D35" s="155"/>
      <c r="E35" s="156">
        <v>97000000</v>
      </c>
      <c r="F35" s="60">
        <v>97000000</v>
      </c>
      <c r="G35" s="60">
        <v>7438578</v>
      </c>
      <c r="H35" s="60">
        <v>14282830</v>
      </c>
      <c r="I35" s="60">
        <v>17525409</v>
      </c>
      <c r="J35" s="60">
        <v>39246817</v>
      </c>
      <c r="K35" s="60">
        <v>4336061</v>
      </c>
      <c r="L35" s="60">
        <v>22707398</v>
      </c>
      <c r="M35" s="60">
        <v>10890097</v>
      </c>
      <c r="N35" s="60">
        <v>37933556</v>
      </c>
      <c r="O35" s="60">
        <v>9277081</v>
      </c>
      <c r="P35" s="60">
        <v>10293526</v>
      </c>
      <c r="Q35" s="60">
        <v>11680475</v>
      </c>
      <c r="R35" s="60">
        <v>31251082</v>
      </c>
      <c r="S35" s="60">
        <v>7258733</v>
      </c>
      <c r="T35" s="60">
        <v>5468326</v>
      </c>
      <c r="U35" s="60">
        <v>2526638</v>
      </c>
      <c r="V35" s="60">
        <v>15253697</v>
      </c>
      <c r="W35" s="60">
        <v>123685152</v>
      </c>
      <c r="X35" s="60">
        <v>97000000</v>
      </c>
      <c r="Y35" s="60">
        <v>26685152</v>
      </c>
      <c r="Z35" s="140">
        <v>27.51</v>
      </c>
      <c r="AA35" s="62">
        <v>97000000</v>
      </c>
    </row>
    <row r="36" spans="1:27" ht="13.5">
      <c r="A36" s="238" t="s">
        <v>139</v>
      </c>
      <c r="B36" s="149"/>
      <c r="C36" s="222">
        <f aca="true" t="shared" si="6" ref="C36:Y36">SUM(C32:C35)</f>
        <v>354503404</v>
      </c>
      <c r="D36" s="222">
        <f>SUM(D32:D35)</f>
        <v>0</v>
      </c>
      <c r="E36" s="218">
        <f t="shared" si="6"/>
        <v>485070000</v>
      </c>
      <c r="F36" s="220">
        <f t="shared" si="6"/>
        <v>485070000</v>
      </c>
      <c r="G36" s="220">
        <f t="shared" si="6"/>
        <v>9008645</v>
      </c>
      <c r="H36" s="220">
        <f t="shared" si="6"/>
        <v>37809888</v>
      </c>
      <c r="I36" s="220">
        <f t="shared" si="6"/>
        <v>38119065</v>
      </c>
      <c r="J36" s="220">
        <f t="shared" si="6"/>
        <v>84937598</v>
      </c>
      <c r="K36" s="220">
        <f t="shared" si="6"/>
        <v>23073699</v>
      </c>
      <c r="L36" s="220">
        <f t="shared" si="6"/>
        <v>39852806</v>
      </c>
      <c r="M36" s="220">
        <f t="shared" si="6"/>
        <v>30081755</v>
      </c>
      <c r="N36" s="220">
        <f t="shared" si="6"/>
        <v>93008260</v>
      </c>
      <c r="O36" s="220">
        <f t="shared" si="6"/>
        <v>13030708</v>
      </c>
      <c r="P36" s="220">
        <f t="shared" si="6"/>
        <v>16496404</v>
      </c>
      <c r="Q36" s="220">
        <f t="shared" si="6"/>
        <v>25547759</v>
      </c>
      <c r="R36" s="220">
        <f t="shared" si="6"/>
        <v>55074871</v>
      </c>
      <c r="S36" s="220">
        <f t="shared" si="6"/>
        <v>31734448</v>
      </c>
      <c r="T36" s="220">
        <f t="shared" si="6"/>
        <v>30427472</v>
      </c>
      <c r="U36" s="220">
        <f t="shared" si="6"/>
        <v>74846265</v>
      </c>
      <c r="V36" s="220">
        <f t="shared" si="6"/>
        <v>137008185</v>
      </c>
      <c r="W36" s="220">
        <f t="shared" si="6"/>
        <v>370028914</v>
      </c>
      <c r="X36" s="220">
        <f t="shared" si="6"/>
        <v>485070000</v>
      </c>
      <c r="Y36" s="220">
        <f t="shared" si="6"/>
        <v>-115041086</v>
      </c>
      <c r="Z36" s="221">
        <f>+IF(X36&lt;&gt;0,+(Y36/X36)*100,0)</f>
        <v>-23.71638856247552</v>
      </c>
      <c r="AA36" s="239">
        <f>SUM(AA32:AA35)</f>
        <v>485070000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11273530</v>
      </c>
      <c r="D6" s="155"/>
      <c r="E6" s="59">
        <v>5000000</v>
      </c>
      <c r="F6" s="60">
        <v>5000000</v>
      </c>
      <c r="G6" s="60">
        <v>323114493</v>
      </c>
      <c r="H6" s="60">
        <v>124795707</v>
      </c>
      <c r="I6" s="60">
        <v>112154917</v>
      </c>
      <c r="J6" s="60">
        <v>112154917</v>
      </c>
      <c r="K6" s="60">
        <v>95853206</v>
      </c>
      <c r="L6" s="60">
        <v>484368835</v>
      </c>
      <c r="M6" s="60">
        <v>133525901</v>
      </c>
      <c r="N6" s="60">
        <v>133525901</v>
      </c>
      <c r="O6" s="60">
        <v>80325303</v>
      </c>
      <c r="P6" s="60">
        <v>76574919</v>
      </c>
      <c r="Q6" s="60">
        <v>248370118</v>
      </c>
      <c r="R6" s="60">
        <v>248370118</v>
      </c>
      <c r="S6" s="60">
        <v>267316381</v>
      </c>
      <c r="T6" s="60">
        <v>149002899</v>
      </c>
      <c r="U6" s="60">
        <v>52434088</v>
      </c>
      <c r="V6" s="60">
        <v>52434088</v>
      </c>
      <c r="W6" s="60">
        <v>52434088</v>
      </c>
      <c r="X6" s="60">
        <v>5000000</v>
      </c>
      <c r="Y6" s="60">
        <v>47434088</v>
      </c>
      <c r="Z6" s="140">
        <v>948.68</v>
      </c>
      <c r="AA6" s="62">
        <v>5000000</v>
      </c>
    </row>
    <row r="7" spans="1:27" ht="13.5">
      <c r="A7" s="249" t="s">
        <v>144</v>
      </c>
      <c r="B7" s="182"/>
      <c r="C7" s="155">
        <v>223808054</v>
      </c>
      <c r="D7" s="155"/>
      <c r="E7" s="59">
        <v>299137000</v>
      </c>
      <c r="F7" s="60">
        <v>299137000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299137000</v>
      </c>
      <c r="Y7" s="60">
        <v>-299137000</v>
      </c>
      <c r="Z7" s="140">
        <v>-100</v>
      </c>
      <c r="AA7" s="62">
        <v>299137000</v>
      </c>
    </row>
    <row r="8" spans="1:27" ht="13.5">
      <c r="A8" s="249" t="s">
        <v>145</v>
      </c>
      <c r="B8" s="182"/>
      <c r="C8" s="155">
        <v>263452951</v>
      </c>
      <c r="D8" s="155"/>
      <c r="E8" s="59">
        <v>194143000</v>
      </c>
      <c r="F8" s="60">
        <v>194143000</v>
      </c>
      <c r="G8" s="60">
        <v>260083193</v>
      </c>
      <c r="H8" s="60">
        <v>295375788</v>
      </c>
      <c r="I8" s="60">
        <v>314636884</v>
      </c>
      <c r="J8" s="60">
        <v>314636884</v>
      </c>
      <c r="K8" s="60">
        <v>357842735</v>
      </c>
      <c r="L8" s="60">
        <v>311859231</v>
      </c>
      <c r="M8" s="60">
        <v>307362937</v>
      </c>
      <c r="N8" s="60">
        <v>307362937</v>
      </c>
      <c r="O8" s="60">
        <v>321655265</v>
      </c>
      <c r="P8" s="60">
        <v>208819481</v>
      </c>
      <c r="Q8" s="60">
        <v>341659765</v>
      </c>
      <c r="R8" s="60">
        <v>341659765</v>
      </c>
      <c r="S8" s="60">
        <v>369868301</v>
      </c>
      <c r="T8" s="60">
        <v>365727329</v>
      </c>
      <c r="U8" s="60">
        <v>370019064</v>
      </c>
      <c r="V8" s="60">
        <v>370019064</v>
      </c>
      <c r="W8" s="60">
        <v>370019064</v>
      </c>
      <c r="X8" s="60">
        <v>194143000</v>
      </c>
      <c r="Y8" s="60">
        <v>175876064</v>
      </c>
      <c r="Z8" s="140">
        <v>90.59</v>
      </c>
      <c r="AA8" s="62">
        <v>194143000</v>
      </c>
    </row>
    <row r="9" spans="1:27" ht="13.5">
      <c r="A9" s="249" t="s">
        <v>146</v>
      </c>
      <c r="B9" s="182"/>
      <c r="C9" s="155">
        <v>79969696</v>
      </c>
      <c r="D9" s="155"/>
      <c r="E9" s="59">
        <v>15000000</v>
      </c>
      <c r="F9" s="60">
        <v>15000000</v>
      </c>
      <c r="G9" s="60">
        <v>33993300</v>
      </c>
      <c r="H9" s="60">
        <v>70755959</v>
      </c>
      <c r="I9" s="60">
        <v>59915155</v>
      </c>
      <c r="J9" s="60">
        <v>59915155</v>
      </c>
      <c r="K9" s="60">
        <v>27751066</v>
      </c>
      <c r="L9" s="60">
        <v>31046773</v>
      </c>
      <c r="M9" s="60">
        <v>14904190</v>
      </c>
      <c r="N9" s="60">
        <v>14904190</v>
      </c>
      <c r="O9" s="60">
        <v>68408230</v>
      </c>
      <c r="P9" s="60">
        <v>94009920</v>
      </c>
      <c r="Q9" s="60">
        <v>42705435</v>
      </c>
      <c r="R9" s="60">
        <v>42705435</v>
      </c>
      <c r="S9" s="60">
        <v>40732516</v>
      </c>
      <c r="T9" s="60">
        <v>40623876</v>
      </c>
      <c r="U9" s="60">
        <v>16739394</v>
      </c>
      <c r="V9" s="60">
        <v>16739394</v>
      </c>
      <c r="W9" s="60">
        <v>16739394</v>
      </c>
      <c r="X9" s="60">
        <v>15000000</v>
      </c>
      <c r="Y9" s="60">
        <v>1739394</v>
      </c>
      <c r="Z9" s="140">
        <v>11.6</v>
      </c>
      <c r="AA9" s="62">
        <v>15000000</v>
      </c>
    </row>
    <row r="10" spans="1:27" ht="13.5">
      <c r="A10" s="249" t="s">
        <v>147</v>
      </c>
      <c r="B10" s="182"/>
      <c r="C10" s="155">
        <v>7502238</v>
      </c>
      <c r="D10" s="155"/>
      <c r="E10" s="59">
        <v>20000000</v>
      </c>
      <c r="F10" s="60">
        <v>20000000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20000000</v>
      </c>
      <c r="Y10" s="159">
        <v>-20000000</v>
      </c>
      <c r="Z10" s="141">
        <v>-100</v>
      </c>
      <c r="AA10" s="225">
        <v>20000000</v>
      </c>
    </row>
    <row r="11" spans="1:27" ht="13.5">
      <c r="A11" s="249" t="s">
        <v>148</v>
      </c>
      <c r="B11" s="182"/>
      <c r="C11" s="155">
        <v>60155470</v>
      </c>
      <c r="D11" s="155"/>
      <c r="E11" s="59">
        <v>59000000</v>
      </c>
      <c r="F11" s="60">
        <v>59000000</v>
      </c>
      <c r="G11" s="60">
        <v>60496421</v>
      </c>
      <c r="H11" s="60">
        <v>62425134</v>
      </c>
      <c r="I11" s="60">
        <v>63407183</v>
      </c>
      <c r="J11" s="60">
        <v>63407183</v>
      </c>
      <c r="K11" s="60">
        <v>62578469</v>
      </c>
      <c r="L11" s="60">
        <v>60653791</v>
      </c>
      <c r="M11" s="60">
        <v>61140045</v>
      </c>
      <c r="N11" s="60">
        <v>61140045</v>
      </c>
      <c r="O11" s="60">
        <v>60829875</v>
      </c>
      <c r="P11" s="60">
        <v>61022103</v>
      </c>
      <c r="Q11" s="60">
        <v>62698128</v>
      </c>
      <c r="R11" s="60">
        <v>62698128</v>
      </c>
      <c r="S11" s="60">
        <v>60755047</v>
      </c>
      <c r="T11" s="60">
        <v>58921427</v>
      </c>
      <c r="U11" s="60">
        <v>57049968</v>
      </c>
      <c r="V11" s="60">
        <v>57049968</v>
      </c>
      <c r="W11" s="60">
        <v>57049968</v>
      </c>
      <c r="X11" s="60">
        <v>59000000</v>
      </c>
      <c r="Y11" s="60">
        <v>-1950032</v>
      </c>
      <c r="Z11" s="140">
        <v>-3.31</v>
      </c>
      <c r="AA11" s="62">
        <v>59000000</v>
      </c>
    </row>
    <row r="12" spans="1:27" ht="13.5">
      <c r="A12" s="250" t="s">
        <v>56</v>
      </c>
      <c r="B12" s="251"/>
      <c r="C12" s="168">
        <f aca="true" t="shared" si="0" ref="C12:Y12">SUM(C6:C11)</f>
        <v>646161939</v>
      </c>
      <c r="D12" s="168">
        <f>SUM(D6:D11)</f>
        <v>0</v>
      </c>
      <c r="E12" s="72">
        <f t="shared" si="0"/>
        <v>592280000</v>
      </c>
      <c r="F12" s="73">
        <f t="shared" si="0"/>
        <v>592280000</v>
      </c>
      <c r="G12" s="73">
        <f t="shared" si="0"/>
        <v>677687407</v>
      </c>
      <c r="H12" s="73">
        <f t="shared" si="0"/>
        <v>553352588</v>
      </c>
      <c r="I12" s="73">
        <f t="shared" si="0"/>
        <v>550114139</v>
      </c>
      <c r="J12" s="73">
        <f t="shared" si="0"/>
        <v>550114139</v>
      </c>
      <c r="K12" s="73">
        <f t="shared" si="0"/>
        <v>544025476</v>
      </c>
      <c r="L12" s="73">
        <f t="shared" si="0"/>
        <v>887928630</v>
      </c>
      <c r="M12" s="73">
        <f t="shared" si="0"/>
        <v>516933073</v>
      </c>
      <c r="N12" s="73">
        <f t="shared" si="0"/>
        <v>516933073</v>
      </c>
      <c r="O12" s="73">
        <f t="shared" si="0"/>
        <v>531218673</v>
      </c>
      <c r="P12" s="73">
        <f t="shared" si="0"/>
        <v>440426423</v>
      </c>
      <c r="Q12" s="73">
        <f t="shared" si="0"/>
        <v>695433446</v>
      </c>
      <c r="R12" s="73">
        <f t="shared" si="0"/>
        <v>695433446</v>
      </c>
      <c r="S12" s="73">
        <f t="shared" si="0"/>
        <v>738672245</v>
      </c>
      <c r="T12" s="73">
        <f t="shared" si="0"/>
        <v>614275531</v>
      </c>
      <c r="U12" s="73">
        <f t="shared" si="0"/>
        <v>496242514</v>
      </c>
      <c r="V12" s="73">
        <f t="shared" si="0"/>
        <v>496242514</v>
      </c>
      <c r="W12" s="73">
        <f t="shared" si="0"/>
        <v>496242514</v>
      </c>
      <c r="X12" s="73">
        <f t="shared" si="0"/>
        <v>592280000</v>
      </c>
      <c r="Y12" s="73">
        <f t="shared" si="0"/>
        <v>-96037486</v>
      </c>
      <c r="Z12" s="170">
        <f>+IF(X12&lt;&gt;0,+(Y12/X12)*100,0)</f>
        <v>-16.214879111231177</v>
      </c>
      <c r="AA12" s="74">
        <f>SUM(AA6:AA11)</f>
        <v>592280000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8667466</v>
      </c>
      <c r="D15" s="155"/>
      <c r="E15" s="59">
        <v>6000000</v>
      </c>
      <c r="F15" s="60">
        <v>6000000</v>
      </c>
      <c r="G15" s="60">
        <v>16167983</v>
      </c>
      <c r="H15" s="60">
        <v>16166200</v>
      </c>
      <c r="I15" s="60">
        <v>16164402</v>
      </c>
      <c r="J15" s="60">
        <v>16164402</v>
      </c>
      <c r="K15" s="60">
        <v>16162591</v>
      </c>
      <c r="L15" s="60">
        <v>16160767</v>
      </c>
      <c r="M15" s="60">
        <v>16158929</v>
      </c>
      <c r="N15" s="60">
        <v>16158929</v>
      </c>
      <c r="O15" s="60">
        <v>16157077</v>
      </c>
      <c r="P15" s="60">
        <v>16157077</v>
      </c>
      <c r="Q15" s="60">
        <v>20269792</v>
      </c>
      <c r="R15" s="60">
        <v>20269792</v>
      </c>
      <c r="S15" s="60">
        <v>20103594</v>
      </c>
      <c r="T15" s="60">
        <v>19681682</v>
      </c>
      <c r="U15" s="60">
        <v>18722537</v>
      </c>
      <c r="V15" s="60">
        <v>18722537</v>
      </c>
      <c r="W15" s="60">
        <v>18722537</v>
      </c>
      <c r="X15" s="60">
        <v>6000000</v>
      </c>
      <c r="Y15" s="60">
        <v>12722537</v>
      </c>
      <c r="Z15" s="140">
        <v>212.04</v>
      </c>
      <c r="AA15" s="62">
        <v>6000000</v>
      </c>
    </row>
    <row r="16" spans="1:27" ht="13.5">
      <c r="A16" s="249" t="s">
        <v>151</v>
      </c>
      <c r="B16" s="182"/>
      <c r="C16" s="155">
        <v>67217189</v>
      </c>
      <c r="D16" s="155"/>
      <c r="E16" s="59"/>
      <c r="F16" s="60"/>
      <c r="G16" s="159"/>
      <c r="H16" s="159">
        <v>267217189</v>
      </c>
      <c r="I16" s="159">
        <v>267217189</v>
      </c>
      <c r="J16" s="60">
        <v>267217189</v>
      </c>
      <c r="K16" s="159">
        <v>267217189</v>
      </c>
      <c r="L16" s="159">
        <v>67217189</v>
      </c>
      <c r="M16" s="60">
        <v>317217189</v>
      </c>
      <c r="N16" s="159">
        <v>317217189</v>
      </c>
      <c r="O16" s="159">
        <v>308999800</v>
      </c>
      <c r="P16" s="159">
        <v>308999800</v>
      </c>
      <c r="Q16" s="60">
        <v>258999800</v>
      </c>
      <c r="R16" s="159">
        <v>258999800</v>
      </c>
      <c r="S16" s="159">
        <v>258999800</v>
      </c>
      <c r="T16" s="60">
        <v>258999800</v>
      </c>
      <c r="U16" s="159">
        <v>303561202</v>
      </c>
      <c r="V16" s="159">
        <v>303561202</v>
      </c>
      <c r="W16" s="159">
        <v>303561202</v>
      </c>
      <c r="X16" s="60"/>
      <c r="Y16" s="159">
        <v>303561202</v>
      </c>
      <c r="Z16" s="141"/>
      <c r="AA16" s="225"/>
    </row>
    <row r="17" spans="1:27" ht="13.5">
      <c r="A17" s="249" t="s">
        <v>152</v>
      </c>
      <c r="B17" s="182"/>
      <c r="C17" s="155">
        <v>138359667</v>
      </c>
      <c r="D17" s="155"/>
      <c r="E17" s="59">
        <v>125511000</v>
      </c>
      <c r="F17" s="60">
        <v>125511000</v>
      </c>
      <c r="G17" s="60">
        <v>125510500</v>
      </c>
      <c r="H17" s="60">
        <v>138539667</v>
      </c>
      <c r="I17" s="60">
        <v>138359667</v>
      </c>
      <c r="J17" s="60">
        <v>138359667</v>
      </c>
      <c r="K17" s="60">
        <v>138359667</v>
      </c>
      <c r="L17" s="60">
        <v>138359667</v>
      </c>
      <c r="M17" s="60">
        <v>138359667</v>
      </c>
      <c r="N17" s="60">
        <v>138359667</v>
      </c>
      <c r="O17" s="60">
        <v>138359667</v>
      </c>
      <c r="P17" s="60">
        <v>138359667</v>
      </c>
      <c r="Q17" s="60">
        <v>138359667</v>
      </c>
      <c r="R17" s="60">
        <v>138359667</v>
      </c>
      <c r="S17" s="60">
        <v>138359667</v>
      </c>
      <c r="T17" s="60">
        <v>138359667</v>
      </c>
      <c r="U17" s="60">
        <v>138359667</v>
      </c>
      <c r="V17" s="60">
        <v>138359667</v>
      </c>
      <c r="W17" s="60">
        <v>138359667</v>
      </c>
      <c r="X17" s="60">
        <v>125511000</v>
      </c>
      <c r="Y17" s="60">
        <v>12848667</v>
      </c>
      <c r="Z17" s="140">
        <v>10.24</v>
      </c>
      <c r="AA17" s="62">
        <v>125511000</v>
      </c>
    </row>
    <row r="18" spans="1:27" ht="13.5">
      <c r="A18" s="249" t="s">
        <v>153</v>
      </c>
      <c r="B18" s="182"/>
      <c r="C18" s="155"/>
      <c r="D18" s="155"/>
      <c r="E18" s="59">
        <v>8217000</v>
      </c>
      <c r="F18" s="60">
        <v>8217000</v>
      </c>
      <c r="G18" s="60">
        <v>130035392</v>
      </c>
      <c r="H18" s="60"/>
      <c r="I18" s="60"/>
      <c r="J18" s="60"/>
      <c r="K18" s="60"/>
      <c r="L18" s="60"/>
      <c r="M18" s="60"/>
      <c r="N18" s="60"/>
      <c r="O18" s="60">
        <v>8217389</v>
      </c>
      <c r="P18" s="60">
        <v>8217389</v>
      </c>
      <c r="Q18" s="60">
        <v>8217389</v>
      </c>
      <c r="R18" s="60">
        <v>8217389</v>
      </c>
      <c r="S18" s="60">
        <v>8217389</v>
      </c>
      <c r="T18" s="60">
        <v>8217389</v>
      </c>
      <c r="U18" s="60">
        <v>8217389</v>
      </c>
      <c r="V18" s="60">
        <v>8217389</v>
      </c>
      <c r="W18" s="60">
        <v>8217389</v>
      </c>
      <c r="X18" s="60">
        <v>8217000</v>
      </c>
      <c r="Y18" s="60">
        <v>389</v>
      </c>
      <c r="Z18" s="140"/>
      <c r="AA18" s="62">
        <v>8217000</v>
      </c>
    </row>
    <row r="19" spans="1:27" ht="13.5">
      <c r="A19" s="249" t="s">
        <v>154</v>
      </c>
      <c r="B19" s="182"/>
      <c r="C19" s="155">
        <v>5573512985</v>
      </c>
      <c r="D19" s="155"/>
      <c r="E19" s="59">
        <v>6356849000</v>
      </c>
      <c r="F19" s="60">
        <v>6356849000</v>
      </c>
      <c r="G19" s="60">
        <v>5064600439</v>
      </c>
      <c r="H19" s="60">
        <v>5285092000</v>
      </c>
      <c r="I19" s="60">
        <v>5345717583</v>
      </c>
      <c r="J19" s="60">
        <v>5345717583</v>
      </c>
      <c r="K19" s="60">
        <v>5394029994</v>
      </c>
      <c r="L19" s="60">
        <v>5307283549</v>
      </c>
      <c r="M19" s="60">
        <v>5199178955</v>
      </c>
      <c r="N19" s="60">
        <v>5199178955</v>
      </c>
      <c r="O19" s="60">
        <v>5247024621</v>
      </c>
      <c r="P19" s="60">
        <v>5190866349</v>
      </c>
      <c r="Q19" s="60">
        <v>5355806380</v>
      </c>
      <c r="R19" s="60">
        <v>5355806380</v>
      </c>
      <c r="S19" s="60">
        <v>5104656819</v>
      </c>
      <c r="T19" s="60">
        <v>5149578800</v>
      </c>
      <c r="U19" s="60">
        <v>5429133204</v>
      </c>
      <c r="V19" s="60">
        <v>5429133204</v>
      </c>
      <c r="W19" s="60">
        <v>5429133204</v>
      </c>
      <c r="X19" s="60">
        <v>6356849000</v>
      </c>
      <c r="Y19" s="60">
        <v>-927715796</v>
      </c>
      <c r="Z19" s="140">
        <v>-14.59</v>
      </c>
      <c r="AA19" s="62">
        <v>6356849000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7304647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34427631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5829489585</v>
      </c>
      <c r="D24" s="168">
        <f>SUM(D15:D23)</f>
        <v>0</v>
      </c>
      <c r="E24" s="76">
        <f t="shared" si="1"/>
        <v>6496577000</v>
      </c>
      <c r="F24" s="77">
        <f t="shared" si="1"/>
        <v>6496577000</v>
      </c>
      <c r="G24" s="77">
        <f t="shared" si="1"/>
        <v>5336314314</v>
      </c>
      <c r="H24" s="77">
        <f t="shared" si="1"/>
        <v>5707015056</v>
      </c>
      <c r="I24" s="77">
        <f t="shared" si="1"/>
        <v>5767458841</v>
      </c>
      <c r="J24" s="77">
        <f t="shared" si="1"/>
        <v>5767458841</v>
      </c>
      <c r="K24" s="77">
        <f t="shared" si="1"/>
        <v>5815769441</v>
      </c>
      <c r="L24" s="77">
        <f t="shared" si="1"/>
        <v>5529021172</v>
      </c>
      <c r="M24" s="77">
        <f t="shared" si="1"/>
        <v>5670914740</v>
      </c>
      <c r="N24" s="77">
        <f t="shared" si="1"/>
        <v>5670914740</v>
      </c>
      <c r="O24" s="77">
        <f t="shared" si="1"/>
        <v>5718758554</v>
      </c>
      <c r="P24" s="77">
        <f t="shared" si="1"/>
        <v>5662600282</v>
      </c>
      <c r="Q24" s="77">
        <f t="shared" si="1"/>
        <v>5781653028</v>
      </c>
      <c r="R24" s="77">
        <f t="shared" si="1"/>
        <v>5781653028</v>
      </c>
      <c r="S24" s="77">
        <f t="shared" si="1"/>
        <v>5530337269</v>
      </c>
      <c r="T24" s="77">
        <f t="shared" si="1"/>
        <v>5574837338</v>
      </c>
      <c r="U24" s="77">
        <f t="shared" si="1"/>
        <v>5897993999</v>
      </c>
      <c r="V24" s="77">
        <f t="shared" si="1"/>
        <v>5897993999</v>
      </c>
      <c r="W24" s="77">
        <f t="shared" si="1"/>
        <v>5897993999</v>
      </c>
      <c r="X24" s="77">
        <f t="shared" si="1"/>
        <v>6496577000</v>
      </c>
      <c r="Y24" s="77">
        <f t="shared" si="1"/>
        <v>-598583001</v>
      </c>
      <c r="Z24" s="212">
        <f>+IF(X24&lt;&gt;0,+(Y24/X24)*100,0)</f>
        <v>-9.213821386246943</v>
      </c>
      <c r="AA24" s="79">
        <f>SUM(AA15:AA23)</f>
        <v>6496577000</v>
      </c>
    </row>
    <row r="25" spans="1:27" ht="13.5">
      <c r="A25" s="250" t="s">
        <v>159</v>
      </c>
      <c r="B25" s="251"/>
      <c r="C25" s="168">
        <f aca="true" t="shared" si="2" ref="C25:Y25">+C12+C24</f>
        <v>6475651524</v>
      </c>
      <c r="D25" s="168">
        <f>+D12+D24</f>
        <v>0</v>
      </c>
      <c r="E25" s="72">
        <f t="shared" si="2"/>
        <v>7088857000</v>
      </c>
      <c r="F25" s="73">
        <f t="shared" si="2"/>
        <v>7088857000</v>
      </c>
      <c r="G25" s="73">
        <f t="shared" si="2"/>
        <v>6014001721</v>
      </c>
      <c r="H25" s="73">
        <f t="shared" si="2"/>
        <v>6260367644</v>
      </c>
      <c r="I25" s="73">
        <f t="shared" si="2"/>
        <v>6317572980</v>
      </c>
      <c r="J25" s="73">
        <f t="shared" si="2"/>
        <v>6317572980</v>
      </c>
      <c r="K25" s="73">
        <f t="shared" si="2"/>
        <v>6359794917</v>
      </c>
      <c r="L25" s="73">
        <f t="shared" si="2"/>
        <v>6416949802</v>
      </c>
      <c r="M25" s="73">
        <f t="shared" si="2"/>
        <v>6187847813</v>
      </c>
      <c r="N25" s="73">
        <f t="shared" si="2"/>
        <v>6187847813</v>
      </c>
      <c r="O25" s="73">
        <f t="shared" si="2"/>
        <v>6249977227</v>
      </c>
      <c r="P25" s="73">
        <f t="shared" si="2"/>
        <v>6103026705</v>
      </c>
      <c r="Q25" s="73">
        <f t="shared" si="2"/>
        <v>6477086474</v>
      </c>
      <c r="R25" s="73">
        <f t="shared" si="2"/>
        <v>6477086474</v>
      </c>
      <c r="S25" s="73">
        <f t="shared" si="2"/>
        <v>6269009514</v>
      </c>
      <c r="T25" s="73">
        <f t="shared" si="2"/>
        <v>6189112869</v>
      </c>
      <c r="U25" s="73">
        <f t="shared" si="2"/>
        <v>6394236513</v>
      </c>
      <c r="V25" s="73">
        <f t="shared" si="2"/>
        <v>6394236513</v>
      </c>
      <c r="W25" s="73">
        <f t="shared" si="2"/>
        <v>6394236513</v>
      </c>
      <c r="X25" s="73">
        <f t="shared" si="2"/>
        <v>7088857000</v>
      </c>
      <c r="Y25" s="73">
        <f t="shared" si="2"/>
        <v>-694620487</v>
      </c>
      <c r="Z25" s="170">
        <f>+IF(X25&lt;&gt;0,+(Y25/X25)*100,0)</f>
        <v>-9.798765682535281</v>
      </c>
      <c r="AA25" s="74">
        <f>+AA12+AA24</f>
        <v>7088857000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2597004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35807907</v>
      </c>
      <c r="D30" s="155"/>
      <c r="E30" s="59">
        <v>26507000</v>
      </c>
      <c r="F30" s="60">
        <v>26507000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26507000</v>
      </c>
      <c r="Y30" s="60">
        <v>-26507000</v>
      </c>
      <c r="Z30" s="140">
        <v>-100</v>
      </c>
      <c r="AA30" s="62">
        <v>26507000</v>
      </c>
    </row>
    <row r="31" spans="1:27" ht="13.5">
      <c r="A31" s="249" t="s">
        <v>163</v>
      </c>
      <c r="B31" s="182"/>
      <c r="C31" s="155">
        <v>62072194</v>
      </c>
      <c r="D31" s="155"/>
      <c r="E31" s="59">
        <v>63000000</v>
      </c>
      <c r="F31" s="60">
        <v>63000000</v>
      </c>
      <c r="G31" s="60">
        <v>62436706</v>
      </c>
      <c r="H31" s="60">
        <v>62564771</v>
      </c>
      <c r="I31" s="60">
        <v>62592238</v>
      </c>
      <c r="J31" s="60">
        <v>62592238</v>
      </c>
      <c r="K31" s="60">
        <v>62487729</v>
      </c>
      <c r="L31" s="60">
        <v>62610718</v>
      </c>
      <c r="M31" s="60">
        <v>62522672</v>
      </c>
      <c r="N31" s="60">
        <v>62522672</v>
      </c>
      <c r="O31" s="60">
        <v>62988551</v>
      </c>
      <c r="P31" s="60">
        <v>62895599</v>
      </c>
      <c r="Q31" s="60">
        <v>63367641</v>
      </c>
      <c r="R31" s="60">
        <v>63367641</v>
      </c>
      <c r="S31" s="60">
        <v>63400199</v>
      </c>
      <c r="T31" s="60">
        <v>63509037</v>
      </c>
      <c r="U31" s="60">
        <v>63793296</v>
      </c>
      <c r="V31" s="60">
        <v>63793296</v>
      </c>
      <c r="W31" s="60">
        <v>63793296</v>
      </c>
      <c r="X31" s="60">
        <v>63000000</v>
      </c>
      <c r="Y31" s="60">
        <v>793296</v>
      </c>
      <c r="Z31" s="140">
        <v>1.26</v>
      </c>
      <c r="AA31" s="62">
        <v>63000000</v>
      </c>
    </row>
    <row r="32" spans="1:27" ht="13.5">
      <c r="A32" s="249" t="s">
        <v>164</v>
      </c>
      <c r="B32" s="182"/>
      <c r="C32" s="155">
        <v>392985993</v>
      </c>
      <c r="D32" s="155"/>
      <c r="E32" s="59">
        <v>300000000</v>
      </c>
      <c r="F32" s="60">
        <v>300000000</v>
      </c>
      <c r="G32" s="60">
        <v>298618561</v>
      </c>
      <c r="H32" s="60">
        <v>335496347</v>
      </c>
      <c r="I32" s="60">
        <v>376264071</v>
      </c>
      <c r="J32" s="60">
        <v>376264071</v>
      </c>
      <c r="K32" s="60">
        <v>333612312</v>
      </c>
      <c r="L32" s="60">
        <v>377362134</v>
      </c>
      <c r="M32" s="60">
        <v>340964449</v>
      </c>
      <c r="N32" s="60">
        <v>340964449</v>
      </c>
      <c r="O32" s="60">
        <v>322297536</v>
      </c>
      <c r="P32" s="60">
        <v>361573664</v>
      </c>
      <c r="Q32" s="60">
        <v>335106857</v>
      </c>
      <c r="R32" s="60">
        <v>335106857</v>
      </c>
      <c r="S32" s="60">
        <v>398847719</v>
      </c>
      <c r="T32" s="60">
        <v>327335613</v>
      </c>
      <c r="U32" s="60">
        <v>405881894</v>
      </c>
      <c r="V32" s="60">
        <v>405881894</v>
      </c>
      <c r="W32" s="60">
        <v>405881894</v>
      </c>
      <c r="X32" s="60">
        <v>300000000</v>
      </c>
      <c r="Y32" s="60">
        <v>105881894</v>
      </c>
      <c r="Z32" s="140">
        <v>35.29</v>
      </c>
      <c r="AA32" s="62">
        <v>300000000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177751748</v>
      </c>
      <c r="H33" s="60">
        <v>177751748</v>
      </c>
      <c r="I33" s="60">
        <v>177751748</v>
      </c>
      <c r="J33" s="60">
        <v>177751748</v>
      </c>
      <c r="K33" s="60">
        <v>177751749</v>
      </c>
      <c r="L33" s="60">
        <v>177751749</v>
      </c>
      <c r="M33" s="60">
        <v>177751749</v>
      </c>
      <c r="N33" s="60">
        <v>177751749</v>
      </c>
      <c r="O33" s="60">
        <v>177751748</v>
      </c>
      <c r="P33" s="60">
        <v>177751748</v>
      </c>
      <c r="Q33" s="60">
        <v>177751749</v>
      </c>
      <c r="R33" s="60">
        <v>177751749</v>
      </c>
      <c r="S33" s="60">
        <v>177751749</v>
      </c>
      <c r="T33" s="60">
        <v>177751749</v>
      </c>
      <c r="U33" s="60">
        <v>177751749</v>
      </c>
      <c r="V33" s="60">
        <v>177751749</v>
      </c>
      <c r="W33" s="60">
        <v>177751749</v>
      </c>
      <c r="X33" s="60"/>
      <c r="Y33" s="60">
        <v>177751749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493463098</v>
      </c>
      <c r="D34" s="168">
        <f>SUM(D29:D33)</f>
        <v>0</v>
      </c>
      <c r="E34" s="72">
        <f t="shared" si="3"/>
        <v>389507000</v>
      </c>
      <c r="F34" s="73">
        <f t="shared" si="3"/>
        <v>389507000</v>
      </c>
      <c r="G34" s="73">
        <f t="shared" si="3"/>
        <v>538807015</v>
      </c>
      <c r="H34" s="73">
        <f t="shared" si="3"/>
        <v>575812866</v>
      </c>
      <c r="I34" s="73">
        <f t="shared" si="3"/>
        <v>616608057</v>
      </c>
      <c r="J34" s="73">
        <f t="shared" si="3"/>
        <v>616608057</v>
      </c>
      <c r="K34" s="73">
        <f t="shared" si="3"/>
        <v>573851790</v>
      </c>
      <c r="L34" s="73">
        <f t="shared" si="3"/>
        <v>617724601</v>
      </c>
      <c r="M34" s="73">
        <f t="shared" si="3"/>
        <v>581238870</v>
      </c>
      <c r="N34" s="73">
        <f t="shared" si="3"/>
        <v>581238870</v>
      </c>
      <c r="O34" s="73">
        <f t="shared" si="3"/>
        <v>563037835</v>
      </c>
      <c r="P34" s="73">
        <f t="shared" si="3"/>
        <v>602221011</v>
      </c>
      <c r="Q34" s="73">
        <f t="shared" si="3"/>
        <v>576226247</v>
      </c>
      <c r="R34" s="73">
        <f t="shared" si="3"/>
        <v>576226247</v>
      </c>
      <c r="S34" s="73">
        <f t="shared" si="3"/>
        <v>639999667</v>
      </c>
      <c r="T34" s="73">
        <f t="shared" si="3"/>
        <v>568596399</v>
      </c>
      <c r="U34" s="73">
        <f t="shared" si="3"/>
        <v>647426939</v>
      </c>
      <c r="V34" s="73">
        <f t="shared" si="3"/>
        <v>647426939</v>
      </c>
      <c r="W34" s="73">
        <f t="shared" si="3"/>
        <v>647426939</v>
      </c>
      <c r="X34" s="73">
        <f t="shared" si="3"/>
        <v>389507000</v>
      </c>
      <c r="Y34" s="73">
        <f t="shared" si="3"/>
        <v>257919939</v>
      </c>
      <c r="Z34" s="170">
        <f>+IF(X34&lt;&gt;0,+(Y34/X34)*100,0)</f>
        <v>66.21702280061719</v>
      </c>
      <c r="AA34" s="74">
        <f>SUM(AA29:AA33)</f>
        <v>389507000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298587916</v>
      </c>
      <c r="D37" s="155"/>
      <c r="E37" s="59">
        <v>310169000</v>
      </c>
      <c r="F37" s="60">
        <v>310169000</v>
      </c>
      <c r="G37" s="60">
        <v>336992827</v>
      </c>
      <c r="H37" s="60">
        <v>336992827</v>
      </c>
      <c r="I37" s="60">
        <v>336992827</v>
      </c>
      <c r="J37" s="60">
        <v>336992827</v>
      </c>
      <c r="K37" s="60">
        <v>336992827</v>
      </c>
      <c r="L37" s="60">
        <v>336992827</v>
      </c>
      <c r="M37" s="60">
        <v>319160270</v>
      </c>
      <c r="N37" s="60">
        <v>319160270</v>
      </c>
      <c r="O37" s="60"/>
      <c r="P37" s="60"/>
      <c r="Q37" s="60"/>
      <c r="R37" s="60"/>
      <c r="S37" s="60"/>
      <c r="T37" s="60"/>
      <c r="U37" s="60">
        <v>301184920</v>
      </c>
      <c r="V37" s="60">
        <v>301184920</v>
      </c>
      <c r="W37" s="60">
        <v>301184920</v>
      </c>
      <c r="X37" s="60">
        <v>310169000</v>
      </c>
      <c r="Y37" s="60">
        <v>-8984080</v>
      </c>
      <c r="Z37" s="140">
        <v>-2.9</v>
      </c>
      <c r="AA37" s="62">
        <v>310169000</v>
      </c>
    </row>
    <row r="38" spans="1:27" ht="13.5">
      <c r="A38" s="249" t="s">
        <v>165</v>
      </c>
      <c r="B38" s="182"/>
      <c r="C38" s="155">
        <v>177751749</v>
      </c>
      <c r="D38" s="155"/>
      <c r="E38" s="59">
        <v>168038000</v>
      </c>
      <c r="F38" s="60">
        <v>168038000</v>
      </c>
      <c r="G38" s="60"/>
      <c r="H38" s="60"/>
      <c r="I38" s="60"/>
      <c r="J38" s="60"/>
      <c r="K38" s="60"/>
      <c r="L38" s="60"/>
      <c r="M38" s="60"/>
      <c r="N38" s="60"/>
      <c r="O38" s="60">
        <v>319160270</v>
      </c>
      <c r="P38" s="60">
        <v>319160270</v>
      </c>
      <c r="Q38" s="60">
        <v>319160270</v>
      </c>
      <c r="R38" s="60">
        <v>319160270</v>
      </c>
      <c r="S38" s="60">
        <v>319160270</v>
      </c>
      <c r="T38" s="60">
        <v>319160270</v>
      </c>
      <c r="U38" s="60"/>
      <c r="V38" s="60"/>
      <c r="W38" s="60"/>
      <c r="X38" s="60">
        <v>168038000</v>
      </c>
      <c r="Y38" s="60">
        <v>-168038000</v>
      </c>
      <c r="Z38" s="140">
        <v>-100</v>
      </c>
      <c r="AA38" s="62">
        <v>168038000</v>
      </c>
    </row>
    <row r="39" spans="1:27" ht="13.5">
      <c r="A39" s="250" t="s">
        <v>59</v>
      </c>
      <c r="B39" s="253"/>
      <c r="C39" s="168">
        <f aca="true" t="shared" si="4" ref="C39:Y39">SUM(C37:C38)</f>
        <v>476339665</v>
      </c>
      <c r="D39" s="168">
        <f>SUM(D37:D38)</f>
        <v>0</v>
      </c>
      <c r="E39" s="76">
        <f t="shared" si="4"/>
        <v>478207000</v>
      </c>
      <c r="F39" s="77">
        <f t="shared" si="4"/>
        <v>478207000</v>
      </c>
      <c r="G39" s="77">
        <f t="shared" si="4"/>
        <v>336992827</v>
      </c>
      <c r="H39" s="77">
        <f t="shared" si="4"/>
        <v>336992827</v>
      </c>
      <c r="I39" s="77">
        <f t="shared" si="4"/>
        <v>336992827</v>
      </c>
      <c r="J39" s="77">
        <f t="shared" si="4"/>
        <v>336992827</v>
      </c>
      <c r="K39" s="77">
        <f t="shared" si="4"/>
        <v>336992827</v>
      </c>
      <c r="L39" s="77">
        <f t="shared" si="4"/>
        <v>336992827</v>
      </c>
      <c r="M39" s="77">
        <f t="shared" si="4"/>
        <v>319160270</v>
      </c>
      <c r="N39" s="77">
        <f t="shared" si="4"/>
        <v>319160270</v>
      </c>
      <c r="O39" s="77">
        <f t="shared" si="4"/>
        <v>319160270</v>
      </c>
      <c r="P39" s="77">
        <f t="shared" si="4"/>
        <v>319160270</v>
      </c>
      <c r="Q39" s="77">
        <f t="shared" si="4"/>
        <v>319160270</v>
      </c>
      <c r="R39" s="77">
        <f t="shared" si="4"/>
        <v>319160270</v>
      </c>
      <c r="S39" s="77">
        <f t="shared" si="4"/>
        <v>319160270</v>
      </c>
      <c r="T39" s="77">
        <f t="shared" si="4"/>
        <v>319160270</v>
      </c>
      <c r="U39" s="77">
        <f t="shared" si="4"/>
        <v>301184920</v>
      </c>
      <c r="V39" s="77">
        <f t="shared" si="4"/>
        <v>301184920</v>
      </c>
      <c r="W39" s="77">
        <f t="shared" si="4"/>
        <v>301184920</v>
      </c>
      <c r="X39" s="77">
        <f t="shared" si="4"/>
        <v>478207000</v>
      </c>
      <c r="Y39" s="77">
        <f t="shared" si="4"/>
        <v>-177022080</v>
      </c>
      <c r="Z39" s="212">
        <f>+IF(X39&lt;&gt;0,+(Y39/X39)*100,0)</f>
        <v>-37.01787719544047</v>
      </c>
      <c r="AA39" s="79">
        <f>SUM(AA37:AA38)</f>
        <v>478207000</v>
      </c>
    </row>
    <row r="40" spans="1:27" ht="13.5">
      <c r="A40" s="250" t="s">
        <v>167</v>
      </c>
      <c r="B40" s="251"/>
      <c r="C40" s="168">
        <f aca="true" t="shared" si="5" ref="C40:Y40">+C34+C39</f>
        <v>969802763</v>
      </c>
      <c r="D40" s="168">
        <f>+D34+D39</f>
        <v>0</v>
      </c>
      <c r="E40" s="72">
        <f t="shared" si="5"/>
        <v>867714000</v>
      </c>
      <c r="F40" s="73">
        <f t="shared" si="5"/>
        <v>867714000</v>
      </c>
      <c r="G40" s="73">
        <f t="shared" si="5"/>
        <v>875799842</v>
      </c>
      <c r="H40" s="73">
        <f t="shared" si="5"/>
        <v>912805693</v>
      </c>
      <c r="I40" s="73">
        <f t="shared" si="5"/>
        <v>953600884</v>
      </c>
      <c r="J40" s="73">
        <f t="shared" si="5"/>
        <v>953600884</v>
      </c>
      <c r="K40" s="73">
        <f t="shared" si="5"/>
        <v>910844617</v>
      </c>
      <c r="L40" s="73">
        <f t="shared" si="5"/>
        <v>954717428</v>
      </c>
      <c r="M40" s="73">
        <f t="shared" si="5"/>
        <v>900399140</v>
      </c>
      <c r="N40" s="73">
        <f t="shared" si="5"/>
        <v>900399140</v>
      </c>
      <c r="O40" s="73">
        <f t="shared" si="5"/>
        <v>882198105</v>
      </c>
      <c r="P40" s="73">
        <f t="shared" si="5"/>
        <v>921381281</v>
      </c>
      <c r="Q40" s="73">
        <f t="shared" si="5"/>
        <v>895386517</v>
      </c>
      <c r="R40" s="73">
        <f t="shared" si="5"/>
        <v>895386517</v>
      </c>
      <c r="S40" s="73">
        <f t="shared" si="5"/>
        <v>959159937</v>
      </c>
      <c r="T40" s="73">
        <f t="shared" si="5"/>
        <v>887756669</v>
      </c>
      <c r="U40" s="73">
        <f t="shared" si="5"/>
        <v>948611859</v>
      </c>
      <c r="V40" s="73">
        <f t="shared" si="5"/>
        <v>948611859</v>
      </c>
      <c r="W40" s="73">
        <f t="shared" si="5"/>
        <v>948611859</v>
      </c>
      <c r="X40" s="73">
        <f t="shared" si="5"/>
        <v>867714000</v>
      </c>
      <c r="Y40" s="73">
        <f t="shared" si="5"/>
        <v>80897859</v>
      </c>
      <c r="Z40" s="170">
        <f>+IF(X40&lt;&gt;0,+(Y40/X40)*100,0)</f>
        <v>9.323101736286379</v>
      </c>
      <c r="AA40" s="74">
        <f>+AA34+AA39</f>
        <v>867714000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5505848761</v>
      </c>
      <c r="D42" s="257">
        <f>+D25-D40</f>
        <v>0</v>
      </c>
      <c r="E42" s="258">
        <f t="shared" si="6"/>
        <v>6221143000</v>
      </c>
      <c r="F42" s="259">
        <f t="shared" si="6"/>
        <v>6221143000</v>
      </c>
      <c r="G42" s="259">
        <f t="shared" si="6"/>
        <v>5138201879</v>
      </c>
      <c r="H42" s="259">
        <f t="shared" si="6"/>
        <v>5347561951</v>
      </c>
      <c r="I42" s="259">
        <f t="shared" si="6"/>
        <v>5363972096</v>
      </c>
      <c r="J42" s="259">
        <f t="shared" si="6"/>
        <v>5363972096</v>
      </c>
      <c r="K42" s="259">
        <f t="shared" si="6"/>
        <v>5448950300</v>
      </c>
      <c r="L42" s="259">
        <f t="shared" si="6"/>
        <v>5462232374</v>
      </c>
      <c r="M42" s="259">
        <f t="shared" si="6"/>
        <v>5287448673</v>
      </c>
      <c r="N42" s="259">
        <f t="shared" si="6"/>
        <v>5287448673</v>
      </c>
      <c r="O42" s="259">
        <f t="shared" si="6"/>
        <v>5367779122</v>
      </c>
      <c r="P42" s="259">
        <f t="shared" si="6"/>
        <v>5181645424</v>
      </c>
      <c r="Q42" s="259">
        <f t="shared" si="6"/>
        <v>5581699957</v>
      </c>
      <c r="R42" s="259">
        <f t="shared" si="6"/>
        <v>5581699957</v>
      </c>
      <c r="S42" s="259">
        <f t="shared" si="6"/>
        <v>5309849577</v>
      </c>
      <c r="T42" s="259">
        <f t="shared" si="6"/>
        <v>5301356200</v>
      </c>
      <c r="U42" s="259">
        <f t="shared" si="6"/>
        <v>5445624654</v>
      </c>
      <c r="V42" s="259">
        <f t="shared" si="6"/>
        <v>5445624654</v>
      </c>
      <c r="W42" s="259">
        <f t="shared" si="6"/>
        <v>5445624654</v>
      </c>
      <c r="X42" s="259">
        <f t="shared" si="6"/>
        <v>6221143000</v>
      </c>
      <c r="Y42" s="259">
        <f t="shared" si="6"/>
        <v>-775518346</v>
      </c>
      <c r="Z42" s="260">
        <f>+IF(X42&lt;&gt;0,+(Y42/X42)*100,0)</f>
        <v>-12.465849860708875</v>
      </c>
      <c r="AA42" s="261">
        <f>+AA25-AA40</f>
        <v>6221143000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4723762262</v>
      </c>
      <c r="D45" s="155"/>
      <c r="E45" s="59">
        <v>5862066000</v>
      </c>
      <c r="F45" s="60">
        <v>5862066000</v>
      </c>
      <c r="G45" s="60">
        <v>4779110440</v>
      </c>
      <c r="H45" s="60">
        <v>4565442448</v>
      </c>
      <c r="I45" s="60">
        <v>4581836097</v>
      </c>
      <c r="J45" s="60">
        <v>4581836097</v>
      </c>
      <c r="K45" s="60">
        <v>4666797819</v>
      </c>
      <c r="L45" s="60">
        <v>4680063424</v>
      </c>
      <c r="M45" s="60">
        <v>4505263268</v>
      </c>
      <c r="N45" s="60">
        <v>4505263268</v>
      </c>
      <c r="O45" s="60">
        <v>4585608939</v>
      </c>
      <c r="P45" s="60">
        <v>4399475241</v>
      </c>
      <c r="Q45" s="60">
        <v>4799513348</v>
      </c>
      <c r="R45" s="60">
        <v>4799513348</v>
      </c>
      <c r="S45" s="60">
        <v>4527646554</v>
      </c>
      <c r="T45" s="60">
        <v>4519153177</v>
      </c>
      <c r="U45" s="60">
        <v>4663979302</v>
      </c>
      <c r="V45" s="60">
        <v>4663979302</v>
      </c>
      <c r="W45" s="60">
        <v>4663979302</v>
      </c>
      <c r="X45" s="60">
        <v>5862066000</v>
      </c>
      <c r="Y45" s="60">
        <v>-1198086698</v>
      </c>
      <c r="Z45" s="139">
        <v>-20.44</v>
      </c>
      <c r="AA45" s="62">
        <v>5862066000</v>
      </c>
    </row>
    <row r="46" spans="1:27" ht="13.5">
      <c r="A46" s="249" t="s">
        <v>171</v>
      </c>
      <c r="B46" s="182"/>
      <c r="C46" s="155">
        <v>782086499</v>
      </c>
      <c r="D46" s="155"/>
      <c r="E46" s="59">
        <v>359077000</v>
      </c>
      <c r="F46" s="60">
        <v>359077000</v>
      </c>
      <c r="G46" s="60">
        <v>359091439</v>
      </c>
      <c r="H46" s="60">
        <v>782119503</v>
      </c>
      <c r="I46" s="60">
        <v>782135999</v>
      </c>
      <c r="J46" s="60">
        <v>782135999</v>
      </c>
      <c r="K46" s="60">
        <v>782152481</v>
      </c>
      <c r="L46" s="60">
        <v>782168950</v>
      </c>
      <c r="M46" s="60">
        <v>782185405</v>
      </c>
      <c r="N46" s="60">
        <v>782185405</v>
      </c>
      <c r="O46" s="60">
        <v>782170183</v>
      </c>
      <c r="P46" s="60">
        <v>782170183</v>
      </c>
      <c r="Q46" s="60">
        <v>782186609</v>
      </c>
      <c r="R46" s="60">
        <v>782186609</v>
      </c>
      <c r="S46" s="60">
        <v>782203023</v>
      </c>
      <c r="T46" s="60">
        <v>782203023</v>
      </c>
      <c r="U46" s="60">
        <v>781645352</v>
      </c>
      <c r="V46" s="60">
        <v>781645352</v>
      </c>
      <c r="W46" s="60">
        <v>781645352</v>
      </c>
      <c r="X46" s="60">
        <v>359077000</v>
      </c>
      <c r="Y46" s="60">
        <v>422568352</v>
      </c>
      <c r="Z46" s="139">
        <v>117.68</v>
      </c>
      <c r="AA46" s="62">
        <v>359077000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5505848761</v>
      </c>
      <c r="D48" s="217">
        <f>SUM(D45:D47)</f>
        <v>0</v>
      </c>
      <c r="E48" s="264">
        <f t="shared" si="7"/>
        <v>6221143000</v>
      </c>
      <c r="F48" s="219">
        <f t="shared" si="7"/>
        <v>6221143000</v>
      </c>
      <c r="G48" s="219">
        <f t="shared" si="7"/>
        <v>5138201879</v>
      </c>
      <c r="H48" s="219">
        <f t="shared" si="7"/>
        <v>5347561951</v>
      </c>
      <c r="I48" s="219">
        <f t="shared" si="7"/>
        <v>5363972096</v>
      </c>
      <c r="J48" s="219">
        <f t="shared" si="7"/>
        <v>5363972096</v>
      </c>
      <c r="K48" s="219">
        <f t="shared" si="7"/>
        <v>5448950300</v>
      </c>
      <c r="L48" s="219">
        <f t="shared" si="7"/>
        <v>5462232374</v>
      </c>
      <c r="M48" s="219">
        <f t="shared" si="7"/>
        <v>5287448673</v>
      </c>
      <c r="N48" s="219">
        <f t="shared" si="7"/>
        <v>5287448673</v>
      </c>
      <c r="O48" s="219">
        <f t="shared" si="7"/>
        <v>5367779122</v>
      </c>
      <c r="P48" s="219">
        <f t="shared" si="7"/>
        <v>5181645424</v>
      </c>
      <c r="Q48" s="219">
        <f t="shared" si="7"/>
        <v>5581699957</v>
      </c>
      <c r="R48" s="219">
        <f t="shared" si="7"/>
        <v>5581699957</v>
      </c>
      <c r="S48" s="219">
        <f t="shared" si="7"/>
        <v>5309849577</v>
      </c>
      <c r="T48" s="219">
        <f t="shared" si="7"/>
        <v>5301356200</v>
      </c>
      <c r="U48" s="219">
        <f t="shared" si="7"/>
        <v>5445624654</v>
      </c>
      <c r="V48" s="219">
        <f t="shared" si="7"/>
        <v>5445624654</v>
      </c>
      <c r="W48" s="219">
        <f t="shared" si="7"/>
        <v>5445624654</v>
      </c>
      <c r="X48" s="219">
        <f t="shared" si="7"/>
        <v>6221143000</v>
      </c>
      <c r="Y48" s="219">
        <f t="shared" si="7"/>
        <v>-775518346</v>
      </c>
      <c r="Z48" s="265">
        <f>+IF(X48&lt;&gt;0,+(Y48/X48)*100,0)</f>
        <v>-12.465849860708875</v>
      </c>
      <c r="AA48" s="232">
        <f>SUM(AA45:AA47)</f>
        <v>6221143000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1094668111</v>
      </c>
      <c r="D6" s="155"/>
      <c r="E6" s="59">
        <v>1291050218</v>
      </c>
      <c r="F6" s="60">
        <v>1291050218</v>
      </c>
      <c r="G6" s="60">
        <v>111802345</v>
      </c>
      <c r="H6" s="60">
        <v>312156719</v>
      </c>
      <c r="I6" s="60">
        <v>84131522</v>
      </c>
      <c r="J6" s="60">
        <v>508090586</v>
      </c>
      <c r="K6" s="60">
        <v>124918455</v>
      </c>
      <c r="L6" s="60">
        <v>306909676</v>
      </c>
      <c r="M6" s="60">
        <v>100514383</v>
      </c>
      <c r="N6" s="60">
        <v>532342514</v>
      </c>
      <c r="O6" s="60">
        <v>99213874</v>
      </c>
      <c r="P6" s="60">
        <v>102609648</v>
      </c>
      <c r="Q6" s="60">
        <v>363617078</v>
      </c>
      <c r="R6" s="60">
        <v>565440600</v>
      </c>
      <c r="S6" s="60">
        <v>113296511</v>
      </c>
      <c r="T6" s="60">
        <v>105119358</v>
      </c>
      <c r="U6" s="60">
        <v>295774599</v>
      </c>
      <c r="V6" s="60">
        <v>514190468</v>
      </c>
      <c r="W6" s="60">
        <v>2120064168</v>
      </c>
      <c r="X6" s="60">
        <v>1291050218</v>
      </c>
      <c r="Y6" s="60">
        <v>829013950</v>
      </c>
      <c r="Z6" s="140">
        <v>64.21</v>
      </c>
      <c r="AA6" s="62">
        <v>1291050218</v>
      </c>
    </row>
    <row r="7" spans="1:27" ht="13.5">
      <c r="A7" s="249" t="s">
        <v>178</v>
      </c>
      <c r="B7" s="182"/>
      <c r="C7" s="155">
        <v>401331658</v>
      </c>
      <c r="D7" s="155"/>
      <c r="E7" s="59">
        <v>402905000</v>
      </c>
      <c r="F7" s="60">
        <v>402905000</v>
      </c>
      <c r="G7" s="60">
        <v>144888596</v>
      </c>
      <c r="H7" s="60">
        <v>800000</v>
      </c>
      <c r="I7" s="60"/>
      <c r="J7" s="60">
        <v>145688596</v>
      </c>
      <c r="K7" s="60">
        <v>1091000</v>
      </c>
      <c r="L7" s="60">
        <v>129411000</v>
      </c>
      <c r="M7" s="60"/>
      <c r="N7" s="60">
        <v>130502000</v>
      </c>
      <c r="O7" s="60">
        <v>1300000</v>
      </c>
      <c r="P7" s="60">
        <v>1091000</v>
      </c>
      <c r="Q7" s="60">
        <v>97058000</v>
      </c>
      <c r="R7" s="60">
        <v>99449000</v>
      </c>
      <c r="S7" s="60"/>
      <c r="T7" s="60"/>
      <c r="U7" s="60"/>
      <c r="V7" s="60"/>
      <c r="W7" s="60">
        <v>375639596</v>
      </c>
      <c r="X7" s="60">
        <v>402905000</v>
      </c>
      <c r="Y7" s="60">
        <v>-27265404</v>
      </c>
      <c r="Z7" s="140">
        <v>-6.77</v>
      </c>
      <c r="AA7" s="62">
        <v>402905000</v>
      </c>
    </row>
    <row r="8" spans="1:27" ht="13.5">
      <c r="A8" s="249" t="s">
        <v>179</v>
      </c>
      <c r="B8" s="182"/>
      <c r="C8" s="155">
        <v>216313179</v>
      </c>
      <c r="D8" s="155"/>
      <c r="E8" s="59">
        <v>388070000</v>
      </c>
      <c r="F8" s="60">
        <v>388070000</v>
      </c>
      <c r="G8" s="60">
        <v>107209930</v>
      </c>
      <c r="H8" s="60">
        <v>2192982</v>
      </c>
      <c r="I8" s="60">
        <v>4993014</v>
      </c>
      <c r="J8" s="60">
        <v>114395926</v>
      </c>
      <c r="K8" s="60">
        <v>45958000</v>
      </c>
      <c r="L8" s="60">
        <v>69635000</v>
      </c>
      <c r="M8" s="60"/>
      <c r="N8" s="60">
        <v>115593000</v>
      </c>
      <c r="O8" s="60"/>
      <c r="P8" s="60">
        <v>4232000</v>
      </c>
      <c r="Q8" s="60">
        <v>77167000</v>
      </c>
      <c r="R8" s="60">
        <v>81399000</v>
      </c>
      <c r="S8" s="60"/>
      <c r="T8" s="60"/>
      <c r="U8" s="60"/>
      <c r="V8" s="60"/>
      <c r="W8" s="60">
        <v>311387926</v>
      </c>
      <c r="X8" s="60">
        <v>388070000</v>
      </c>
      <c r="Y8" s="60">
        <v>-76682074</v>
      </c>
      <c r="Z8" s="140">
        <v>-19.76</v>
      </c>
      <c r="AA8" s="62">
        <v>388070000</v>
      </c>
    </row>
    <row r="9" spans="1:27" ht="13.5">
      <c r="A9" s="249" t="s">
        <v>180</v>
      </c>
      <c r="B9" s="182"/>
      <c r="C9" s="155">
        <v>42232584</v>
      </c>
      <c r="D9" s="155"/>
      <c r="E9" s="59">
        <v>33677280</v>
      </c>
      <c r="F9" s="60">
        <v>33677280</v>
      </c>
      <c r="G9" s="60">
        <v>217446</v>
      </c>
      <c r="H9" s="60">
        <v>851788</v>
      </c>
      <c r="I9" s="60">
        <v>1248269</v>
      </c>
      <c r="J9" s="60">
        <v>2317503</v>
      </c>
      <c r="K9" s="60">
        <v>1170651</v>
      </c>
      <c r="L9" s="60">
        <v>681911</v>
      </c>
      <c r="M9" s="60">
        <v>2082861</v>
      </c>
      <c r="N9" s="60">
        <v>3935423</v>
      </c>
      <c r="O9" s="60">
        <v>2389259</v>
      </c>
      <c r="P9" s="60">
        <v>1912995</v>
      </c>
      <c r="Q9" s="60">
        <v>1112857</v>
      </c>
      <c r="R9" s="60">
        <v>5415111</v>
      </c>
      <c r="S9" s="60">
        <v>1696388</v>
      </c>
      <c r="T9" s="60">
        <v>-45435</v>
      </c>
      <c r="U9" s="60">
        <v>2106235</v>
      </c>
      <c r="V9" s="60">
        <v>3757188</v>
      </c>
      <c r="W9" s="60">
        <v>15425225</v>
      </c>
      <c r="X9" s="60">
        <v>33677280</v>
      </c>
      <c r="Y9" s="60">
        <v>-18252055</v>
      </c>
      <c r="Z9" s="140">
        <v>-54.2</v>
      </c>
      <c r="AA9" s="62">
        <v>33677280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-1313721526</v>
      </c>
      <c r="D12" s="155"/>
      <c r="E12" s="59">
        <v>-1408384496</v>
      </c>
      <c r="F12" s="60">
        <v>-1408384496</v>
      </c>
      <c r="G12" s="60">
        <v>-107046861</v>
      </c>
      <c r="H12" s="60">
        <v>-339812643</v>
      </c>
      <c r="I12" s="60">
        <v>-142593615</v>
      </c>
      <c r="J12" s="60">
        <v>-589453119</v>
      </c>
      <c r="K12" s="60">
        <v>-112405421</v>
      </c>
      <c r="L12" s="60">
        <v>-119393559</v>
      </c>
      <c r="M12" s="60">
        <v>-365587528</v>
      </c>
      <c r="N12" s="60">
        <v>-597386508</v>
      </c>
      <c r="O12" s="60">
        <v>-113618588</v>
      </c>
      <c r="P12" s="60">
        <v>-128680649</v>
      </c>
      <c r="Q12" s="60">
        <v>-309114740</v>
      </c>
      <c r="R12" s="60">
        <v>-551413977</v>
      </c>
      <c r="S12" s="60">
        <v>-118882694</v>
      </c>
      <c r="T12" s="60">
        <v>-119320811</v>
      </c>
      <c r="U12" s="60">
        <v>-364288174</v>
      </c>
      <c r="V12" s="60">
        <v>-602491679</v>
      </c>
      <c r="W12" s="60">
        <v>-2340745283</v>
      </c>
      <c r="X12" s="60">
        <v>-1408384496</v>
      </c>
      <c r="Y12" s="60">
        <v>-932360787</v>
      </c>
      <c r="Z12" s="140">
        <v>66.2</v>
      </c>
      <c r="AA12" s="62">
        <v>-1408384496</v>
      </c>
    </row>
    <row r="13" spans="1:27" ht="13.5">
      <c r="A13" s="249" t="s">
        <v>40</v>
      </c>
      <c r="B13" s="182"/>
      <c r="C13" s="155">
        <v>-29426803</v>
      </c>
      <c r="D13" s="155"/>
      <c r="E13" s="59">
        <v>-31486000</v>
      </c>
      <c r="F13" s="60">
        <v>-31486000</v>
      </c>
      <c r="G13" s="60"/>
      <c r="H13" s="60"/>
      <c r="I13" s="60"/>
      <c r="J13" s="60"/>
      <c r="K13" s="60"/>
      <c r="L13" s="60"/>
      <c r="M13" s="60">
        <v>-15503596</v>
      </c>
      <c r="N13" s="60">
        <v>-15503596</v>
      </c>
      <c r="O13" s="60"/>
      <c r="P13" s="60"/>
      <c r="Q13" s="60"/>
      <c r="R13" s="60"/>
      <c r="S13" s="60"/>
      <c r="T13" s="60"/>
      <c r="U13" s="60">
        <v>-13945491</v>
      </c>
      <c r="V13" s="60">
        <v>-13945491</v>
      </c>
      <c r="W13" s="60">
        <v>-29449087</v>
      </c>
      <c r="X13" s="60">
        <v>-31486000</v>
      </c>
      <c r="Y13" s="60">
        <v>2036913</v>
      </c>
      <c r="Z13" s="140">
        <v>-6.47</v>
      </c>
      <c r="AA13" s="62">
        <v>-31486000</v>
      </c>
    </row>
    <row r="14" spans="1:27" ht="13.5">
      <c r="A14" s="249" t="s">
        <v>42</v>
      </c>
      <c r="B14" s="182"/>
      <c r="C14" s="155">
        <v>-6121695</v>
      </c>
      <c r="D14" s="155"/>
      <c r="E14" s="59">
        <v>-3240000</v>
      </c>
      <c r="F14" s="60">
        <v>-3240000</v>
      </c>
      <c r="G14" s="60">
        <v>-20000</v>
      </c>
      <c r="H14" s="60">
        <v>-20000</v>
      </c>
      <c r="I14" s="60"/>
      <c r="J14" s="60">
        <v>-40000</v>
      </c>
      <c r="K14" s="60"/>
      <c r="L14" s="60">
        <v>-1500000</v>
      </c>
      <c r="M14" s="60">
        <v>-20000</v>
      </c>
      <c r="N14" s="60">
        <v>-1520000</v>
      </c>
      <c r="O14" s="60">
        <v>-80000</v>
      </c>
      <c r="P14" s="60"/>
      <c r="Q14" s="60">
        <v>-2340000</v>
      </c>
      <c r="R14" s="60">
        <v>-2420000</v>
      </c>
      <c r="S14" s="60">
        <v>-20000</v>
      </c>
      <c r="T14" s="60">
        <v>-20000</v>
      </c>
      <c r="U14" s="60">
        <v>-20000</v>
      </c>
      <c r="V14" s="60">
        <v>-60000</v>
      </c>
      <c r="W14" s="60">
        <v>-4040000</v>
      </c>
      <c r="X14" s="60">
        <v>-3240000</v>
      </c>
      <c r="Y14" s="60">
        <v>-800000</v>
      </c>
      <c r="Z14" s="140">
        <v>24.69</v>
      </c>
      <c r="AA14" s="62">
        <v>-3240000</v>
      </c>
    </row>
    <row r="15" spans="1:27" ht="13.5">
      <c r="A15" s="250" t="s">
        <v>184</v>
      </c>
      <c r="B15" s="251"/>
      <c r="C15" s="168">
        <f aca="true" t="shared" si="0" ref="C15:Y15">SUM(C6:C14)</f>
        <v>405275508</v>
      </c>
      <c r="D15" s="168">
        <f>SUM(D6:D14)</f>
        <v>0</v>
      </c>
      <c r="E15" s="72">
        <f t="shared" si="0"/>
        <v>672592002</v>
      </c>
      <c r="F15" s="73">
        <f t="shared" si="0"/>
        <v>672592002</v>
      </c>
      <c r="G15" s="73">
        <f t="shared" si="0"/>
        <v>257051456</v>
      </c>
      <c r="H15" s="73">
        <f t="shared" si="0"/>
        <v>-23831154</v>
      </c>
      <c r="I15" s="73">
        <f t="shared" si="0"/>
        <v>-52220810</v>
      </c>
      <c r="J15" s="73">
        <f t="shared" si="0"/>
        <v>180999492</v>
      </c>
      <c r="K15" s="73">
        <f t="shared" si="0"/>
        <v>60732685</v>
      </c>
      <c r="L15" s="73">
        <f t="shared" si="0"/>
        <v>385744028</v>
      </c>
      <c r="M15" s="73">
        <f t="shared" si="0"/>
        <v>-278513880</v>
      </c>
      <c r="N15" s="73">
        <f t="shared" si="0"/>
        <v>167962833</v>
      </c>
      <c r="O15" s="73">
        <f t="shared" si="0"/>
        <v>-10795455</v>
      </c>
      <c r="P15" s="73">
        <f t="shared" si="0"/>
        <v>-18835006</v>
      </c>
      <c r="Q15" s="73">
        <f t="shared" si="0"/>
        <v>227500195</v>
      </c>
      <c r="R15" s="73">
        <f t="shared" si="0"/>
        <v>197869734</v>
      </c>
      <c r="S15" s="73">
        <f t="shared" si="0"/>
        <v>-3909795</v>
      </c>
      <c r="T15" s="73">
        <f t="shared" si="0"/>
        <v>-14266888</v>
      </c>
      <c r="U15" s="73">
        <f t="shared" si="0"/>
        <v>-80372831</v>
      </c>
      <c r="V15" s="73">
        <f t="shared" si="0"/>
        <v>-98549514</v>
      </c>
      <c r="W15" s="73">
        <f t="shared" si="0"/>
        <v>448282545</v>
      </c>
      <c r="X15" s="73">
        <f t="shared" si="0"/>
        <v>672592002</v>
      </c>
      <c r="Y15" s="73">
        <f t="shared" si="0"/>
        <v>-224309457</v>
      </c>
      <c r="Z15" s="170">
        <f>+IF(X15&lt;&gt;0,+(Y15/X15)*100,0)</f>
        <v>-33.350003617795025</v>
      </c>
      <c r="AA15" s="74">
        <f>SUM(AA6:AA14)</f>
        <v>672592002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13598980</v>
      </c>
      <c r="D20" s="155"/>
      <c r="E20" s="268">
        <v>2000000</v>
      </c>
      <c r="F20" s="159">
        <v>2000000</v>
      </c>
      <c r="G20" s="60">
        <v>9763</v>
      </c>
      <c r="H20" s="60">
        <v>7690</v>
      </c>
      <c r="I20" s="60">
        <v>7536</v>
      </c>
      <c r="J20" s="60">
        <v>24989</v>
      </c>
      <c r="K20" s="60">
        <v>6790</v>
      </c>
      <c r="L20" s="60">
        <v>7838</v>
      </c>
      <c r="M20" s="159">
        <v>8259</v>
      </c>
      <c r="N20" s="60">
        <v>22887</v>
      </c>
      <c r="O20" s="60">
        <v>11169</v>
      </c>
      <c r="P20" s="60">
        <v>11116</v>
      </c>
      <c r="Q20" s="60">
        <v>8915</v>
      </c>
      <c r="R20" s="60">
        <v>31200</v>
      </c>
      <c r="S20" s="60">
        <v>11408</v>
      </c>
      <c r="T20" s="159">
        <v>11989</v>
      </c>
      <c r="U20" s="60">
        <v>7016</v>
      </c>
      <c r="V20" s="60">
        <v>30413</v>
      </c>
      <c r="W20" s="60">
        <v>109489</v>
      </c>
      <c r="X20" s="60">
        <v>2000000</v>
      </c>
      <c r="Y20" s="60">
        <v>-1890511</v>
      </c>
      <c r="Z20" s="140">
        <v>-94.53</v>
      </c>
      <c r="AA20" s="62">
        <v>2000000</v>
      </c>
    </row>
    <row r="21" spans="1:27" ht="13.5">
      <c r="A21" s="249" t="s">
        <v>188</v>
      </c>
      <c r="B21" s="182"/>
      <c r="C21" s="157">
        <v>-58999800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-3814832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-354503404</v>
      </c>
      <c r="D24" s="155"/>
      <c r="E24" s="59">
        <v>-485070000</v>
      </c>
      <c r="F24" s="60">
        <v>-485070000</v>
      </c>
      <c r="G24" s="60">
        <v>-17050938</v>
      </c>
      <c r="H24" s="60">
        <v>-37223261</v>
      </c>
      <c r="I24" s="60">
        <v>-37686027</v>
      </c>
      <c r="J24" s="60">
        <v>-91960226</v>
      </c>
      <c r="K24" s="60">
        <v>-22669687</v>
      </c>
      <c r="L24" s="60">
        <v>-39810446</v>
      </c>
      <c r="M24" s="60">
        <v>-29614538</v>
      </c>
      <c r="N24" s="60">
        <v>-92094671</v>
      </c>
      <c r="O24" s="60">
        <v>-12666715</v>
      </c>
      <c r="P24" s="60">
        <v>-37431702</v>
      </c>
      <c r="Q24" s="60">
        <v>-25890770</v>
      </c>
      <c r="R24" s="60">
        <v>-75989187</v>
      </c>
      <c r="S24" s="60">
        <v>-31179678</v>
      </c>
      <c r="T24" s="60">
        <v>-30141446</v>
      </c>
      <c r="U24" s="60">
        <v>-69653258</v>
      </c>
      <c r="V24" s="60">
        <v>-130974382</v>
      </c>
      <c r="W24" s="60">
        <v>-391018466</v>
      </c>
      <c r="X24" s="60">
        <v>-485070000</v>
      </c>
      <c r="Y24" s="60">
        <v>94051534</v>
      </c>
      <c r="Z24" s="140">
        <v>-19.39</v>
      </c>
      <c r="AA24" s="62">
        <v>-485070000</v>
      </c>
    </row>
    <row r="25" spans="1:27" ht="13.5">
      <c r="A25" s="250" t="s">
        <v>191</v>
      </c>
      <c r="B25" s="251"/>
      <c r="C25" s="168">
        <f aca="true" t="shared" si="1" ref="C25:Y25">SUM(C19:C24)</f>
        <v>-403719056</v>
      </c>
      <c r="D25" s="168">
        <f>SUM(D19:D24)</f>
        <v>0</v>
      </c>
      <c r="E25" s="72">
        <f t="shared" si="1"/>
        <v>-483070000</v>
      </c>
      <c r="F25" s="73">
        <f t="shared" si="1"/>
        <v>-483070000</v>
      </c>
      <c r="G25" s="73">
        <f t="shared" si="1"/>
        <v>-17041175</v>
      </c>
      <c r="H25" s="73">
        <f t="shared" si="1"/>
        <v>-37215571</v>
      </c>
      <c r="I25" s="73">
        <f t="shared" si="1"/>
        <v>-37678491</v>
      </c>
      <c r="J25" s="73">
        <f t="shared" si="1"/>
        <v>-91935237</v>
      </c>
      <c r="K25" s="73">
        <f t="shared" si="1"/>
        <v>-22662897</v>
      </c>
      <c r="L25" s="73">
        <f t="shared" si="1"/>
        <v>-39802608</v>
      </c>
      <c r="M25" s="73">
        <f t="shared" si="1"/>
        <v>-29606279</v>
      </c>
      <c r="N25" s="73">
        <f t="shared" si="1"/>
        <v>-92071784</v>
      </c>
      <c r="O25" s="73">
        <f t="shared" si="1"/>
        <v>-12655546</v>
      </c>
      <c r="P25" s="73">
        <f t="shared" si="1"/>
        <v>-37420586</v>
      </c>
      <c r="Q25" s="73">
        <f t="shared" si="1"/>
        <v>-25881855</v>
      </c>
      <c r="R25" s="73">
        <f t="shared" si="1"/>
        <v>-75957987</v>
      </c>
      <c r="S25" s="73">
        <f t="shared" si="1"/>
        <v>-31168270</v>
      </c>
      <c r="T25" s="73">
        <f t="shared" si="1"/>
        <v>-30129457</v>
      </c>
      <c r="U25" s="73">
        <f t="shared" si="1"/>
        <v>-69646242</v>
      </c>
      <c r="V25" s="73">
        <f t="shared" si="1"/>
        <v>-130943969</v>
      </c>
      <c r="W25" s="73">
        <f t="shared" si="1"/>
        <v>-390908977</v>
      </c>
      <c r="X25" s="73">
        <f t="shared" si="1"/>
        <v>-483070000</v>
      </c>
      <c r="Y25" s="73">
        <f t="shared" si="1"/>
        <v>92161023</v>
      </c>
      <c r="Z25" s="170">
        <f>+IF(X25&lt;&gt;0,+(Y25/X25)*100,0)</f>
        <v>-19.078192187467653</v>
      </c>
      <c r="AA25" s="74">
        <f>SUM(AA19:AA24)</f>
        <v>-483070000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4475768</v>
      </c>
      <c r="D31" s="155"/>
      <c r="E31" s="59">
        <v>3000000</v>
      </c>
      <c r="F31" s="60">
        <v>3000000</v>
      </c>
      <c r="G31" s="60">
        <v>401266</v>
      </c>
      <c r="H31" s="159">
        <v>366422</v>
      </c>
      <c r="I31" s="159">
        <v>242569</v>
      </c>
      <c r="J31" s="159">
        <v>1010257</v>
      </c>
      <c r="K31" s="60">
        <v>351248</v>
      </c>
      <c r="L31" s="60">
        <v>301534</v>
      </c>
      <c r="M31" s="60">
        <v>215806</v>
      </c>
      <c r="N31" s="60">
        <v>868588</v>
      </c>
      <c r="O31" s="159">
        <v>410033</v>
      </c>
      <c r="P31" s="159">
        <v>322425</v>
      </c>
      <c r="Q31" s="159">
        <v>271728</v>
      </c>
      <c r="R31" s="60">
        <v>1004186</v>
      </c>
      <c r="S31" s="60">
        <v>487579</v>
      </c>
      <c r="T31" s="60">
        <v>298914</v>
      </c>
      <c r="U31" s="60">
        <v>459682</v>
      </c>
      <c r="V31" s="159">
        <v>1246175</v>
      </c>
      <c r="W31" s="159">
        <v>4129206</v>
      </c>
      <c r="X31" s="159">
        <v>3000000</v>
      </c>
      <c r="Y31" s="60">
        <v>1129206</v>
      </c>
      <c r="Z31" s="140">
        <v>37.64</v>
      </c>
      <c r="AA31" s="62">
        <v>3000000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-26507000</v>
      </c>
      <c r="F33" s="60">
        <v>-26507000</v>
      </c>
      <c r="G33" s="60"/>
      <c r="H33" s="60"/>
      <c r="I33" s="60"/>
      <c r="J33" s="60"/>
      <c r="K33" s="60"/>
      <c r="L33" s="60"/>
      <c r="M33" s="60">
        <v>-17832557</v>
      </c>
      <c r="N33" s="60">
        <v>-17832557</v>
      </c>
      <c r="O33" s="60"/>
      <c r="P33" s="60"/>
      <c r="Q33" s="60"/>
      <c r="R33" s="60"/>
      <c r="S33" s="60"/>
      <c r="T33" s="60"/>
      <c r="U33" s="60">
        <v>-17975350</v>
      </c>
      <c r="V33" s="60">
        <v>-17975350</v>
      </c>
      <c r="W33" s="60">
        <v>-35807907</v>
      </c>
      <c r="X33" s="60">
        <v>-26507000</v>
      </c>
      <c r="Y33" s="60">
        <v>-9300907</v>
      </c>
      <c r="Z33" s="140">
        <v>35.09</v>
      </c>
      <c r="AA33" s="62">
        <v>-26507000</v>
      </c>
    </row>
    <row r="34" spans="1:27" ht="13.5">
      <c r="A34" s="250" t="s">
        <v>197</v>
      </c>
      <c r="B34" s="251"/>
      <c r="C34" s="168">
        <f aca="true" t="shared" si="2" ref="C34:Y34">SUM(C29:C33)</f>
        <v>4475768</v>
      </c>
      <c r="D34" s="168">
        <f>SUM(D29:D33)</f>
        <v>0</v>
      </c>
      <c r="E34" s="72">
        <f t="shared" si="2"/>
        <v>-23507000</v>
      </c>
      <c r="F34" s="73">
        <f t="shared" si="2"/>
        <v>-23507000</v>
      </c>
      <c r="G34" s="73">
        <f t="shared" si="2"/>
        <v>401266</v>
      </c>
      <c r="H34" s="73">
        <f t="shared" si="2"/>
        <v>366422</v>
      </c>
      <c r="I34" s="73">
        <f t="shared" si="2"/>
        <v>242569</v>
      </c>
      <c r="J34" s="73">
        <f t="shared" si="2"/>
        <v>1010257</v>
      </c>
      <c r="K34" s="73">
        <f t="shared" si="2"/>
        <v>351248</v>
      </c>
      <c r="L34" s="73">
        <f t="shared" si="2"/>
        <v>301534</v>
      </c>
      <c r="M34" s="73">
        <f t="shared" si="2"/>
        <v>-17616751</v>
      </c>
      <c r="N34" s="73">
        <f t="shared" si="2"/>
        <v>-16963969</v>
      </c>
      <c r="O34" s="73">
        <f t="shared" si="2"/>
        <v>410033</v>
      </c>
      <c r="P34" s="73">
        <f t="shared" si="2"/>
        <v>322425</v>
      </c>
      <c r="Q34" s="73">
        <f t="shared" si="2"/>
        <v>271728</v>
      </c>
      <c r="R34" s="73">
        <f t="shared" si="2"/>
        <v>1004186</v>
      </c>
      <c r="S34" s="73">
        <f t="shared" si="2"/>
        <v>487579</v>
      </c>
      <c r="T34" s="73">
        <f t="shared" si="2"/>
        <v>298914</v>
      </c>
      <c r="U34" s="73">
        <f t="shared" si="2"/>
        <v>-17515668</v>
      </c>
      <c r="V34" s="73">
        <f t="shared" si="2"/>
        <v>-16729175</v>
      </c>
      <c r="W34" s="73">
        <f t="shared" si="2"/>
        <v>-31678701</v>
      </c>
      <c r="X34" s="73">
        <f t="shared" si="2"/>
        <v>-23507000</v>
      </c>
      <c r="Y34" s="73">
        <f t="shared" si="2"/>
        <v>-8171701</v>
      </c>
      <c r="Z34" s="170">
        <f>+IF(X34&lt;&gt;0,+(Y34/X34)*100,0)</f>
        <v>34.762840855915265</v>
      </c>
      <c r="AA34" s="74">
        <f>SUM(AA29:AA33)</f>
        <v>-23507000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6032220</v>
      </c>
      <c r="D36" s="153">
        <f>+D15+D25+D34</f>
        <v>0</v>
      </c>
      <c r="E36" s="99">
        <f t="shared" si="3"/>
        <v>166015002</v>
      </c>
      <c r="F36" s="100">
        <f t="shared" si="3"/>
        <v>166015002</v>
      </c>
      <c r="G36" s="100">
        <f t="shared" si="3"/>
        <v>240411547</v>
      </c>
      <c r="H36" s="100">
        <f t="shared" si="3"/>
        <v>-60680303</v>
      </c>
      <c r="I36" s="100">
        <f t="shared" si="3"/>
        <v>-89656732</v>
      </c>
      <c r="J36" s="100">
        <f t="shared" si="3"/>
        <v>90074512</v>
      </c>
      <c r="K36" s="100">
        <f t="shared" si="3"/>
        <v>38421036</v>
      </c>
      <c r="L36" s="100">
        <f t="shared" si="3"/>
        <v>346242954</v>
      </c>
      <c r="M36" s="100">
        <f t="shared" si="3"/>
        <v>-325736910</v>
      </c>
      <c r="N36" s="100">
        <f t="shared" si="3"/>
        <v>58927080</v>
      </c>
      <c r="O36" s="100">
        <f t="shared" si="3"/>
        <v>-23040968</v>
      </c>
      <c r="P36" s="100">
        <f t="shared" si="3"/>
        <v>-55933167</v>
      </c>
      <c r="Q36" s="100">
        <f t="shared" si="3"/>
        <v>201890068</v>
      </c>
      <c r="R36" s="100">
        <f t="shared" si="3"/>
        <v>122915933</v>
      </c>
      <c r="S36" s="100">
        <f t="shared" si="3"/>
        <v>-34590486</v>
      </c>
      <c r="T36" s="100">
        <f t="shared" si="3"/>
        <v>-44097431</v>
      </c>
      <c r="U36" s="100">
        <f t="shared" si="3"/>
        <v>-167534741</v>
      </c>
      <c r="V36" s="100">
        <f t="shared" si="3"/>
        <v>-246222658</v>
      </c>
      <c r="W36" s="100">
        <f t="shared" si="3"/>
        <v>25694867</v>
      </c>
      <c r="X36" s="100">
        <f t="shared" si="3"/>
        <v>166015002</v>
      </c>
      <c r="Y36" s="100">
        <f t="shared" si="3"/>
        <v>-140320135</v>
      </c>
      <c r="Z36" s="137">
        <f>+IF(X36&lt;&gt;0,+(Y36/X36)*100,0)</f>
        <v>-84.52256320787203</v>
      </c>
      <c r="AA36" s="102">
        <f>+AA15+AA25+AA34</f>
        <v>166015002</v>
      </c>
    </row>
    <row r="37" spans="1:27" ht="13.5">
      <c r="A37" s="249" t="s">
        <v>199</v>
      </c>
      <c r="B37" s="182"/>
      <c r="C37" s="153">
        <v>5241310</v>
      </c>
      <c r="D37" s="153"/>
      <c r="E37" s="99">
        <v>10000000</v>
      </c>
      <c r="F37" s="100">
        <v>10000000</v>
      </c>
      <c r="G37" s="100">
        <v>11273530</v>
      </c>
      <c r="H37" s="100">
        <v>251685077</v>
      </c>
      <c r="I37" s="100">
        <v>191004774</v>
      </c>
      <c r="J37" s="100">
        <v>11273530</v>
      </c>
      <c r="K37" s="100">
        <v>101348042</v>
      </c>
      <c r="L37" s="100">
        <v>139769078</v>
      </c>
      <c r="M37" s="100">
        <v>486012032</v>
      </c>
      <c r="N37" s="100">
        <v>101348042</v>
      </c>
      <c r="O37" s="100">
        <v>160275122</v>
      </c>
      <c r="P37" s="100">
        <v>137234154</v>
      </c>
      <c r="Q37" s="100">
        <v>81300987</v>
      </c>
      <c r="R37" s="100">
        <v>160275122</v>
      </c>
      <c r="S37" s="100">
        <v>283191055</v>
      </c>
      <c r="T37" s="100">
        <v>248600569</v>
      </c>
      <c r="U37" s="100">
        <v>204503138</v>
      </c>
      <c r="V37" s="100">
        <v>283191055</v>
      </c>
      <c r="W37" s="100">
        <v>11273530</v>
      </c>
      <c r="X37" s="100">
        <v>10000000</v>
      </c>
      <c r="Y37" s="100">
        <v>1273530</v>
      </c>
      <c r="Z37" s="137">
        <v>12.74</v>
      </c>
      <c r="AA37" s="102">
        <v>10000000</v>
      </c>
    </row>
    <row r="38" spans="1:27" ht="13.5">
      <c r="A38" s="269" t="s">
        <v>200</v>
      </c>
      <c r="B38" s="256"/>
      <c r="C38" s="257">
        <v>11273530</v>
      </c>
      <c r="D38" s="257"/>
      <c r="E38" s="258">
        <v>176015002</v>
      </c>
      <c r="F38" s="259">
        <v>176015002</v>
      </c>
      <c r="G38" s="259">
        <v>251685077</v>
      </c>
      <c r="H38" s="259">
        <v>191004774</v>
      </c>
      <c r="I38" s="259">
        <v>101348042</v>
      </c>
      <c r="J38" s="259">
        <v>101348042</v>
      </c>
      <c r="K38" s="259">
        <v>139769078</v>
      </c>
      <c r="L38" s="259">
        <v>486012032</v>
      </c>
      <c r="M38" s="259">
        <v>160275122</v>
      </c>
      <c r="N38" s="259">
        <v>160275122</v>
      </c>
      <c r="O38" s="259">
        <v>137234154</v>
      </c>
      <c r="P38" s="259">
        <v>81300987</v>
      </c>
      <c r="Q38" s="259">
        <v>283191055</v>
      </c>
      <c r="R38" s="259">
        <v>137234154</v>
      </c>
      <c r="S38" s="259">
        <v>248600569</v>
      </c>
      <c r="T38" s="259">
        <v>204503138</v>
      </c>
      <c r="U38" s="259">
        <v>36968397</v>
      </c>
      <c r="V38" s="259">
        <v>36968397</v>
      </c>
      <c r="W38" s="259">
        <v>36968397</v>
      </c>
      <c r="X38" s="259">
        <v>176015002</v>
      </c>
      <c r="Y38" s="259">
        <v>-139046605</v>
      </c>
      <c r="Z38" s="260">
        <v>-79</v>
      </c>
      <c r="AA38" s="261">
        <v>176015002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354503404</v>
      </c>
      <c r="D5" s="200">
        <f t="shared" si="0"/>
        <v>0</v>
      </c>
      <c r="E5" s="106">
        <f t="shared" si="0"/>
        <v>371270000</v>
      </c>
      <c r="F5" s="106">
        <f t="shared" si="0"/>
        <v>371270000</v>
      </c>
      <c r="G5" s="106">
        <f t="shared" si="0"/>
        <v>9008645</v>
      </c>
      <c r="H5" s="106">
        <f t="shared" si="0"/>
        <v>37809888</v>
      </c>
      <c r="I5" s="106">
        <f t="shared" si="0"/>
        <v>38119065</v>
      </c>
      <c r="J5" s="106">
        <f t="shared" si="0"/>
        <v>84937598</v>
      </c>
      <c r="K5" s="106">
        <f t="shared" si="0"/>
        <v>23073699</v>
      </c>
      <c r="L5" s="106">
        <f t="shared" si="0"/>
        <v>39852806</v>
      </c>
      <c r="M5" s="106">
        <f t="shared" si="0"/>
        <v>30081755</v>
      </c>
      <c r="N5" s="106">
        <f t="shared" si="0"/>
        <v>93008260</v>
      </c>
      <c r="O5" s="106">
        <f t="shared" si="0"/>
        <v>13030708</v>
      </c>
      <c r="P5" s="106">
        <f t="shared" si="0"/>
        <v>16496404</v>
      </c>
      <c r="Q5" s="106">
        <f t="shared" si="0"/>
        <v>25547759</v>
      </c>
      <c r="R5" s="106">
        <f t="shared" si="0"/>
        <v>55074871</v>
      </c>
      <c r="S5" s="106">
        <f t="shared" si="0"/>
        <v>31734448</v>
      </c>
      <c r="T5" s="106">
        <f t="shared" si="0"/>
        <v>30427472</v>
      </c>
      <c r="U5" s="106">
        <f t="shared" si="0"/>
        <v>74846265</v>
      </c>
      <c r="V5" s="106">
        <f t="shared" si="0"/>
        <v>137008185</v>
      </c>
      <c r="W5" s="106">
        <f t="shared" si="0"/>
        <v>370028914</v>
      </c>
      <c r="X5" s="106">
        <f t="shared" si="0"/>
        <v>371270000</v>
      </c>
      <c r="Y5" s="106">
        <f t="shared" si="0"/>
        <v>-1241086</v>
      </c>
      <c r="Z5" s="201">
        <f>+IF(X5&lt;&gt;0,+(Y5/X5)*100,0)</f>
        <v>-0.3342812508417055</v>
      </c>
      <c r="AA5" s="199">
        <f>SUM(AA11:AA18)</f>
        <v>371270000</v>
      </c>
    </row>
    <row r="6" spans="1:27" ht="13.5">
      <c r="A6" s="291" t="s">
        <v>204</v>
      </c>
      <c r="B6" s="142"/>
      <c r="C6" s="62">
        <v>114099068</v>
      </c>
      <c r="D6" s="156"/>
      <c r="E6" s="60">
        <v>90800000</v>
      </c>
      <c r="F6" s="60">
        <v>90800000</v>
      </c>
      <c r="G6" s="60">
        <v>7405250</v>
      </c>
      <c r="H6" s="60">
        <v>9869606</v>
      </c>
      <c r="I6" s="60">
        <v>17187273</v>
      </c>
      <c r="J6" s="60">
        <v>34462129</v>
      </c>
      <c r="K6" s="60">
        <v>6203233</v>
      </c>
      <c r="L6" s="60">
        <v>15595849</v>
      </c>
      <c r="M6" s="60">
        <v>10803719</v>
      </c>
      <c r="N6" s="60">
        <v>32602801</v>
      </c>
      <c r="O6" s="60">
        <v>7255819</v>
      </c>
      <c r="P6" s="60">
        <v>8493935</v>
      </c>
      <c r="Q6" s="60">
        <v>12865907</v>
      </c>
      <c r="R6" s="60">
        <v>28615661</v>
      </c>
      <c r="S6" s="60">
        <v>7811260</v>
      </c>
      <c r="T6" s="60">
        <v>9103672</v>
      </c>
      <c r="U6" s="60">
        <v>22307479</v>
      </c>
      <c r="V6" s="60">
        <v>39222411</v>
      </c>
      <c r="W6" s="60">
        <v>134903002</v>
      </c>
      <c r="X6" s="60">
        <v>90800000</v>
      </c>
      <c r="Y6" s="60">
        <v>44103002</v>
      </c>
      <c r="Z6" s="140">
        <v>48.57</v>
      </c>
      <c r="AA6" s="155">
        <v>90800000</v>
      </c>
    </row>
    <row r="7" spans="1:27" ht="13.5">
      <c r="A7" s="291" t="s">
        <v>205</v>
      </c>
      <c r="B7" s="142"/>
      <c r="C7" s="62">
        <v>58219273</v>
      </c>
      <c r="D7" s="156"/>
      <c r="E7" s="60">
        <v>20000000</v>
      </c>
      <c r="F7" s="60">
        <v>20000000</v>
      </c>
      <c r="G7" s="60">
        <v>152287</v>
      </c>
      <c r="H7" s="60">
        <v>4639435</v>
      </c>
      <c r="I7" s="60">
        <v>6774458</v>
      </c>
      <c r="J7" s="60">
        <v>11566180</v>
      </c>
      <c r="K7" s="60">
        <v>2601566</v>
      </c>
      <c r="L7" s="60">
        <v>4707301</v>
      </c>
      <c r="M7" s="60">
        <v>4577202</v>
      </c>
      <c r="N7" s="60">
        <v>11886069</v>
      </c>
      <c r="O7" s="60">
        <v>1135839</v>
      </c>
      <c r="P7" s="60"/>
      <c r="Q7" s="60">
        <v>3548457</v>
      </c>
      <c r="R7" s="60">
        <v>4684296</v>
      </c>
      <c r="S7" s="60">
        <v>5554290</v>
      </c>
      <c r="T7" s="60">
        <v>3792813</v>
      </c>
      <c r="U7" s="60">
        <v>12080213</v>
      </c>
      <c r="V7" s="60">
        <v>21427316</v>
      </c>
      <c r="W7" s="60">
        <v>49563861</v>
      </c>
      <c r="X7" s="60">
        <v>20000000</v>
      </c>
      <c r="Y7" s="60">
        <v>29563861</v>
      </c>
      <c r="Z7" s="140">
        <v>147.82</v>
      </c>
      <c r="AA7" s="155">
        <v>20000000</v>
      </c>
    </row>
    <row r="8" spans="1:27" ht="13.5">
      <c r="A8" s="291" t="s">
        <v>206</v>
      </c>
      <c r="B8" s="142"/>
      <c r="C8" s="62">
        <v>104927828</v>
      </c>
      <c r="D8" s="156"/>
      <c r="E8" s="60">
        <v>147667000</v>
      </c>
      <c r="F8" s="60">
        <v>147667000</v>
      </c>
      <c r="G8" s="60">
        <v>1419832</v>
      </c>
      <c r="H8" s="60">
        <v>12939871</v>
      </c>
      <c r="I8" s="60">
        <v>6274316</v>
      </c>
      <c r="J8" s="60">
        <v>20634019</v>
      </c>
      <c r="K8" s="60">
        <v>7610959</v>
      </c>
      <c r="L8" s="60">
        <v>10325319</v>
      </c>
      <c r="M8" s="60">
        <v>9124491</v>
      </c>
      <c r="N8" s="60">
        <v>27060769</v>
      </c>
      <c r="O8" s="60">
        <v>2777446</v>
      </c>
      <c r="P8" s="60">
        <v>9436089</v>
      </c>
      <c r="Q8" s="60">
        <v>6193462</v>
      </c>
      <c r="R8" s="60">
        <v>18406997</v>
      </c>
      <c r="S8" s="60">
        <v>9109245</v>
      </c>
      <c r="T8" s="60">
        <v>11988236</v>
      </c>
      <c r="U8" s="60">
        <v>39200592</v>
      </c>
      <c r="V8" s="60">
        <v>60298073</v>
      </c>
      <c r="W8" s="60">
        <v>126399858</v>
      </c>
      <c r="X8" s="60">
        <v>147667000</v>
      </c>
      <c r="Y8" s="60">
        <v>-21267142</v>
      </c>
      <c r="Z8" s="140">
        <v>-14.4</v>
      </c>
      <c r="AA8" s="155">
        <v>147667000</v>
      </c>
    </row>
    <row r="9" spans="1:27" ht="13.5">
      <c r="A9" s="291" t="s">
        <v>207</v>
      </c>
      <c r="B9" s="142"/>
      <c r="C9" s="62">
        <v>19168811</v>
      </c>
      <c r="D9" s="156"/>
      <c r="E9" s="60">
        <v>2400000</v>
      </c>
      <c r="F9" s="60">
        <v>2400000</v>
      </c>
      <c r="G9" s="60"/>
      <c r="H9" s="60">
        <v>4826025</v>
      </c>
      <c r="I9" s="60">
        <v>4245577</v>
      </c>
      <c r="J9" s="60">
        <v>9071602</v>
      </c>
      <c r="K9" s="60">
        <v>1261864</v>
      </c>
      <c r="L9" s="60">
        <v>6180100</v>
      </c>
      <c r="M9" s="60">
        <v>2930210</v>
      </c>
      <c r="N9" s="60">
        <v>10372174</v>
      </c>
      <c r="O9" s="60">
        <v>1131215</v>
      </c>
      <c r="P9" s="60">
        <v>7922766</v>
      </c>
      <c r="Q9" s="60">
        <v>2019612</v>
      </c>
      <c r="R9" s="60">
        <v>11073593</v>
      </c>
      <c r="S9" s="60">
        <v>6250604</v>
      </c>
      <c r="T9" s="60">
        <v>4133346</v>
      </c>
      <c r="U9" s="60"/>
      <c r="V9" s="60">
        <v>10383950</v>
      </c>
      <c r="W9" s="60">
        <v>40901319</v>
      </c>
      <c r="X9" s="60">
        <v>2400000</v>
      </c>
      <c r="Y9" s="60">
        <v>38501319</v>
      </c>
      <c r="Z9" s="140">
        <v>1604.22</v>
      </c>
      <c r="AA9" s="155">
        <v>2400000</v>
      </c>
    </row>
    <row r="10" spans="1:27" ht="13.5">
      <c r="A10" s="291" t="s">
        <v>208</v>
      </c>
      <c r="B10" s="142"/>
      <c r="C10" s="62">
        <v>346065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>
        <v>-11090824</v>
      </c>
      <c r="Q10" s="60">
        <v>120918</v>
      </c>
      <c r="R10" s="60">
        <v>-10969906</v>
      </c>
      <c r="S10" s="60">
        <v>2447893</v>
      </c>
      <c r="T10" s="60"/>
      <c r="U10" s="60"/>
      <c r="V10" s="60">
        <v>2447893</v>
      </c>
      <c r="W10" s="60">
        <v>-8522013</v>
      </c>
      <c r="X10" s="60"/>
      <c r="Y10" s="60">
        <v>-8522013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296761045</v>
      </c>
      <c r="D11" s="294">
        <f t="shared" si="1"/>
        <v>0</v>
      </c>
      <c r="E11" s="295">
        <f t="shared" si="1"/>
        <v>260867000</v>
      </c>
      <c r="F11" s="295">
        <f t="shared" si="1"/>
        <v>260867000</v>
      </c>
      <c r="G11" s="295">
        <f t="shared" si="1"/>
        <v>8977369</v>
      </c>
      <c r="H11" s="295">
        <f t="shared" si="1"/>
        <v>32274937</v>
      </c>
      <c r="I11" s="295">
        <f t="shared" si="1"/>
        <v>34481624</v>
      </c>
      <c r="J11" s="295">
        <f t="shared" si="1"/>
        <v>75733930</v>
      </c>
      <c r="K11" s="295">
        <f t="shared" si="1"/>
        <v>17677622</v>
      </c>
      <c r="L11" s="295">
        <f t="shared" si="1"/>
        <v>36808569</v>
      </c>
      <c r="M11" s="295">
        <f t="shared" si="1"/>
        <v>27435622</v>
      </c>
      <c r="N11" s="295">
        <f t="shared" si="1"/>
        <v>81921813</v>
      </c>
      <c r="O11" s="295">
        <f t="shared" si="1"/>
        <v>12300319</v>
      </c>
      <c r="P11" s="295">
        <f t="shared" si="1"/>
        <v>14761966</v>
      </c>
      <c r="Q11" s="295">
        <f t="shared" si="1"/>
        <v>24748356</v>
      </c>
      <c r="R11" s="295">
        <f t="shared" si="1"/>
        <v>51810641</v>
      </c>
      <c r="S11" s="295">
        <f t="shared" si="1"/>
        <v>31173292</v>
      </c>
      <c r="T11" s="295">
        <f t="shared" si="1"/>
        <v>29018067</v>
      </c>
      <c r="U11" s="295">
        <f t="shared" si="1"/>
        <v>73588284</v>
      </c>
      <c r="V11" s="295">
        <f t="shared" si="1"/>
        <v>133779643</v>
      </c>
      <c r="W11" s="295">
        <f t="shared" si="1"/>
        <v>343246027</v>
      </c>
      <c r="X11" s="295">
        <f t="shared" si="1"/>
        <v>260867000</v>
      </c>
      <c r="Y11" s="295">
        <f t="shared" si="1"/>
        <v>82379027</v>
      </c>
      <c r="Z11" s="296">
        <f>+IF(X11&lt;&gt;0,+(Y11/X11)*100,0)</f>
        <v>31.57893754288584</v>
      </c>
      <c r="AA11" s="297">
        <f>SUM(AA6:AA10)</f>
        <v>260867000</v>
      </c>
    </row>
    <row r="12" spans="1:27" ht="13.5">
      <c r="A12" s="298" t="s">
        <v>210</v>
      </c>
      <c r="B12" s="136"/>
      <c r="C12" s="62">
        <v>6938827</v>
      </c>
      <c r="D12" s="156"/>
      <c r="E12" s="60"/>
      <c r="F12" s="60"/>
      <c r="G12" s="60"/>
      <c r="H12" s="60">
        <v>69041</v>
      </c>
      <c r="I12" s="60">
        <v>2519966</v>
      </c>
      <c r="J12" s="60">
        <v>2589007</v>
      </c>
      <c r="K12" s="60">
        <v>4803746</v>
      </c>
      <c r="L12" s="60">
        <v>1404117</v>
      </c>
      <c r="M12" s="60">
        <v>1355106</v>
      </c>
      <c r="N12" s="60">
        <v>7562969</v>
      </c>
      <c r="O12" s="60"/>
      <c r="P12" s="60">
        <v>17500</v>
      </c>
      <c r="Q12" s="60">
        <v>50611</v>
      </c>
      <c r="R12" s="60">
        <v>68111</v>
      </c>
      <c r="S12" s="60">
        <v>23475</v>
      </c>
      <c r="T12" s="60">
        <v>501169</v>
      </c>
      <c r="U12" s="60">
        <v>345510</v>
      </c>
      <c r="V12" s="60">
        <v>870154</v>
      </c>
      <c r="W12" s="60">
        <v>11090241</v>
      </c>
      <c r="X12" s="60"/>
      <c r="Y12" s="60">
        <v>11090241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50803532</v>
      </c>
      <c r="D15" s="156"/>
      <c r="E15" s="60">
        <v>110403000</v>
      </c>
      <c r="F15" s="60">
        <v>110403000</v>
      </c>
      <c r="G15" s="60">
        <v>31276</v>
      </c>
      <c r="H15" s="60">
        <v>5465910</v>
      </c>
      <c r="I15" s="60">
        <v>1117475</v>
      </c>
      <c r="J15" s="60">
        <v>6614661</v>
      </c>
      <c r="K15" s="60">
        <v>592331</v>
      </c>
      <c r="L15" s="60">
        <v>1640120</v>
      </c>
      <c r="M15" s="60">
        <v>1291027</v>
      </c>
      <c r="N15" s="60">
        <v>3523478</v>
      </c>
      <c r="O15" s="60">
        <v>730389</v>
      </c>
      <c r="P15" s="60">
        <v>1716938</v>
      </c>
      <c r="Q15" s="60">
        <v>748792</v>
      </c>
      <c r="R15" s="60">
        <v>3196119</v>
      </c>
      <c r="S15" s="60">
        <v>537681</v>
      </c>
      <c r="T15" s="60">
        <v>908236</v>
      </c>
      <c r="U15" s="60">
        <v>912471</v>
      </c>
      <c r="V15" s="60">
        <v>2358388</v>
      </c>
      <c r="W15" s="60">
        <v>15692646</v>
      </c>
      <c r="X15" s="60">
        <v>110403000</v>
      </c>
      <c r="Y15" s="60">
        <v>-94710354</v>
      </c>
      <c r="Z15" s="140">
        <v>-85.79</v>
      </c>
      <c r="AA15" s="155">
        <v>110403000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113800000</v>
      </c>
      <c r="F20" s="100">
        <f t="shared" si="2"/>
        <v>113800000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113800000</v>
      </c>
      <c r="Y20" s="100">
        <f t="shared" si="2"/>
        <v>-113800000</v>
      </c>
      <c r="Z20" s="137">
        <f>+IF(X20&lt;&gt;0,+(Y20/X20)*100,0)</f>
        <v>-100</v>
      </c>
      <c r="AA20" s="153">
        <f>SUM(AA26:AA33)</f>
        <v>113800000</v>
      </c>
    </row>
    <row r="21" spans="1:27" ht="13.5">
      <c r="A21" s="291" t="s">
        <v>204</v>
      </c>
      <c r="B21" s="142"/>
      <c r="C21" s="62"/>
      <c r="D21" s="156"/>
      <c r="E21" s="60">
        <v>50050000</v>
      </c>
      <c r="F21" s="60">
        <v>50050000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50050000</v>
      </c>
      <c r="Y21" s="60">
        <v>-50050000</v>
      </c>
      <c r="Z21" s="140">
        <v>-100</v>
      </c>
      <c r="AA21" s="155">
        <v>50050000</v>
      </c>
    </row>
    <row r="22" spans="1:27" ht="13.5">
      <c r="A22" s="291" t="s">
        <v>205</v>
      </c>
      <c r="B22" s="142"/>
      <c r="C22" s="62"/>
      <c r="D22" s="156"/>
      <c r="E22" s="60">
        <v>20000000</v>
      </c>
      <c r="F22" s="60">
        <v>20000000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20000000</v>
      </c>
      <c r="Y22" s="60">
        <v>-20000000</v>
      </c>
      <c r="Z22" s="140">
        <v>-100</v>
      </c>
      <c r="AA22" s="155">
        <v>20000000</v>
      </c>
    </row>
    <row r="23" spans="1:27" ht="13.5">
      <c r="A23" s="291" t="s">
        <v>206</v>
      </c>
      <c r="B23" s="142"/>
      <c r="C23" s="62"/>
      <c r="D23" s="156"/>
      <c r="E23" s="60">
        <v>9000000</v>
      </c>
      <c r="F23" s="60">
        <v>9000000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9000000</v>
      </c>
      <c r="Y23" s="60">
        <v>-9000000</v>
      </c>
      <c r="Z23" s="140">
        <v>-100</v>
      </c>
      <c r="AA23" s="155">
        <v>9000000</v>
      </c>
    </row>
    <row r="24" spans="1:27" ht="13.5">
      <c r="A24" s="291" t="s">
        <v>207</v>
      </c>
      <c r="B24" s="142"/>
      <c r="C24" s="62"/>
      <c r="D24" s="156"/>
      <c r="E24" s="60">
        <v>29000000</v>
      </c>
      <c r="F24" s="60">
        <v>29000000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29000000</v>
      </c>
      <c r="Y24" s="60">
        <v>-29000000</v>
      </c>
      <c r="Z24" s="140">
        <v>-100</v>
      </c>
      <c r="AA24" s="155">
        <v>29000000</v>
      </c>
    </row>
    <row r="25" spans="1:27" ht="13.5">
      <c r="A25" s="291" t="s">
        <v>208</v>
      </c>
      <c r="B25" s="142"/>
      <c r="C25" s="62"/>
      <c r="D25" s="156"/>
      <c r="E25" s="60">
        <v>750000</v>
      </c>
      <c r="F25" s="60">
        <v>750000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750000</v>
      </c>
      <c r="Y25" s="60">
        <v>-750000</v>
      </c>
      <c r="Z25" s="140">
        <v>-100</v>
      </c>
      <c r="AA25" s="155">
        <v>750000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108800000</v>
      </c>
      <c r="F26" s="295">
        <f t="shared" si="3"/>
        <v>108800000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108800000</v>
      </c>
      <c r="Y26" s="295">
        <f t="shared" si="3"/>
        <v>-108800000</v>
      </c>
      <c r="Z26" s="296">
        <f>+IF(X26&lt;&gt;0,+(Y26/X26)*100,0)</f>
        <v>-100</v>
      </c>
      <c r="AA26" s="297">
        <f>SUM(AA21:AA25)</f>
        <v>108800000</v>
      </c>
    </row>
    <row r="27" spans="1:27" ht="13.5">
      <c r="A27" s="298" t="s">
        <v>210</v>
      </c>
      <c r="B27" s="147"/>
      <c r="C27" s="62"/>
      <c r="D27" s="156"/>
      <c r="E27" s="60">
        <v>5000000</v>
      </c>
      <c r="F27" s="60">
        <v>5000000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5000000</v>
      </c>
      <c r="Y27" s="60">
        <v>-5000000</v>
      </c>
      <c r="Z27" s="140">
        <v>-100</v>
      </c>
      <c r="AA27" s="155">
        <v>5000000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114099068</v>
      </c>
      <c r="D36" s="156">
        <f t="shared" si="4"/>
        <v>0</v>
      </c>
      <c r="E36" s="60">
        <f t="shared" si="4"/>
        <v>140850000</v>
      </c>
      <c r="F36" s="60">
        <f t="shared" si="4"/>
        <v>140850000</v>
      </c>
      <c r="G36" s="60">
        <f t="shared" si="4"/>
        <v>7405250</v>
      </c>
      <c r="H36" s="60">
        <f t="shared" si="4"/>
        <v>9869606</v>
      </c>
      <c r="I36" s="60">
        <f t="shared" si="4"/>
        <v>17187273</v>
      </c>
      <c r="J36" s="60">
        <f t="shared" si="4"/>
        <v>34462129</v>
      </c>
      <c r="K36" s="60">
        <f t="shared" si="4"/>
        <v>6203233</v>
      </c>
      <c r="L36" s="60">
        <f t="shared" si="4"/>
        <v>15595849</v>
      </c>
      <c r="M36" s="60">
        <f t="shared" si="4"/>
        <v>10803719</v>
      </c>
      <c r="N36" s="60">
        <f t="shared" si="4"/>
        <v>32602801</v>
      </c>
      <c r="O36" s="60">
        <f t="shared" si="4"/>
        <v>7255819</v>
      </c>
      <c r="P36" s="60">
        <f t="shared" si="4"/>
        <v>8493935</v>
      </c>
      <c r="Q36" s="60">
        <f t="shared" si="4"/>
        <v>12865907</v>
      </c>
      <c r="R36" s="60">
        <f t="shared" si="4"/>
        <v>28615661</v>
      </c>
      <c r="S36" s="60">
        <f t="shared" si="4"/>
        <v>7811260</v>
      </c>
      <c r="T36" s="60">
        <f t="shared" si="4"/>
        <v>9103672</v>
      </c>
      <c r="U36" s="60">
        <f t="shared" si="4"/>
        <v>22307479</v>
      </c>
      <c r="V36" s="60">
        <f t="shared" si="4"/>
        <v>39222411</v>
      </c>
      <c r="W36" s="60">
        <f t="shared" si="4"/>
        <v>134903002</v>
      </c>
      <c r="X36" s="60">
        <f t="shared" si="4"/>
        <v>140850000</v>
      </c>
      <c r="Y36" s="60">
        <f t="shared" si="4"/>
        <v>-5946998</v>
      </c>
      <c r="Z36" s="140">
        <f aca="true" t="shared" si="5" ref="Z36:Z49">+IF(X36&lt;&gt;0,+(Y36/X36)*100,0)</f>
        <v>-4.222220802271921</v>
      </c>
      <c r="AA36" s="155">
        <f>AA6+AA21</f>
        <v>140850000</v>
      </c>
    </row>
    <row r="37" spans="1:27" ht="13.5">
      <c r="A37" s="291" t="s">
        <v>205</v>
      </c>
      <c r="B37" s="142"/>
      <c r="C37" s="62">
        <f t="shared" si="4"/>
        <v>58219273</v>
      </c>
      <c r="D37" s="156">
        <f t="shared" si="4"/>
        <v>0</v>
      </c>
      <c r="E37" s="60">
        <f t="shared" si="4"/>
        <v>40000000</v>
      </c>
      <c r="F37" s="60">
        <f t="shared" si="4"/>
        <v>40000000</v>
      </c>
      <c r="G37" s="60">
        <f t="shared" si="4"/>
        <v>152287</v>
      </c>
      <c r="H37" s="60">
        <f t="shared" si="4"/>
        <v>4639435</v>
      </c>
      <c r="I37" s="60">
        <f t="shared" si="4"/>
        <v>6774458</v>
      </c>
      <c r="J37" s="60">
        <f t="shared" si="4"/>
        <v>11566180</v>
      </c>
      <c r="K37" s="60">
        <f t="shared" si="4"/>
        <v>2601566</v>
      </c>
      <c r="L37" s="60">
        <f t="shared" si="4"/>
        <v>4707301</v>
      </c>
      <c r="M37" s="60">
        <f t="shared" si="4"/>
        <v>4577202</v>
      </c>
      <c r="N37" s="60">
        <f t="shared" si="4"/>
        <v>11886069</v>
      </c>
      <c r="O37" s="60">
        <f t="shared" si="4"/>
        <v>1135839</v>
      </c>
      <c r="P37" s="60">
        <f t="shared" si="4"/>
        <v>0</v>
      </c>
      <c r="Q37" s="60">
        <f t="shared" si="4"/>
        <v>3548457</v>
      </c>
      <c r="R37" s="60">
        <f t="shared" si="4"/>
        <v>4684296</v>
      </c>
      <c r="S37" s="60">
        <f t="shared" si="4"/>
        <v>5554290</v>
      </c>
      <c r="T37" s="60">
        <f t="shared" si="4"/>
        <v>3792813</v>
      </c>
      <c r="U37" s="60">
        <f t="shared" si="4"/>
        <v>12080213</v>
      </c>
      <c r="V37" s="60">
        <f t="shared" si="4"/>
        <v>21427316</v>
      </c>
      <c r="W37" s="60">
        <f t="shared" si="4"/>
        <v>49563861</v>
      </c>
      <c r="X37" s="60">
        <f t="shared" si="4"/>
        <v>40000000</v>
      </c>
      <c r="Y37" s="60">
        <f t="shared" si="4"/>
        <v>9563861</v>
      </c>
      <c r="Z37" s="140">
        <f t="shared" si="5"/>
        <v>23.9096525</v>
      </c>
      <c r="AA37" s="155">
        <f>AA7+AA22</f>
        <v>40000000</v>
      </c>
    </row>
    <row r="38" spans="1:27" ht="13.5">
      <c r="A38" s="291" t="s">
        <v>206</v>
      </c>
      <c r="B38" s="142"/>
      <c r="C38" s="62">
        <f t="shared" si="4"/>
        <v>104927828</v>
      </c>
      <c r="D38" s="156">
        <f t="shared" si="4"/>
        <v>0</v>
      </c>
      <c r="E38" s="60">
        <f t="shared" si="4"/>
        <v>156667000</v>
      </c>
      <c r="F38" s="60">
        <f t="shared" si="4"/>
        <v>156667000</v>
      </c>
      <c r="G38" s="60">
        <f t="shared" si="4"/>
        <v>1419832</v>
      </c>
      <c r="H38" s="60">
        <f t="shared" si="4"/>
        <v>12939871</v>
      </c>
      <c r="I38" s="60">
        <f t="shared" si="4"/>
        <v>6274316</v>
      </c>
      <c r="J38" s="60">
        <f t="shared" si="4"/>
        <v>20634019</v>
      </c>
      <c r="K38" s="60">
        <f t="shared" si="4"/>
        <v>7610959</v>
      </c>
      <c r="L38" s="60">
        <f t="shared" si="4"/>
        <v>10325319</v>
      </c>
      <c r="M38" s="60">
        <f t="shared" si="4"/>
        <v>9124491</v>
      </c>
      <c r="N38" s="60">
        <f t="shared" si="4"/>
        <v>27060769</v>
      </c>
      <c r="O38" s="60">
        <f t="shared" si="4"/>
        <v>2777446</v>
      </c>
      <c r="P38" s="60">
        <f t="shared" si="4"/>
        <v>9436089</v>
      </c>
      <c r="Q38" s="60">
        <f t="shared" si="4"/>
        <v>6193462</v>
      </c>
      <c r="R38" s="60">
        <f t="shared" si="4"/>
        <v>18406997</v>
      </c>
      <c r="S38" s="60">
        <f t="shared" si="4"/>
        <v>9109245</v>
      </c>
      <c r="T38" s="60">
        <f t="shared" si="4"/>
        <v>11988236</v>
      </c>
      <c r="U38" s="60">
        <f t="shared" si="4"/>
        <v>39200592</v>
      </c>
      <c r="V38" s="60">
        <f t="shared" si="4"/>
        <v>60298073</v>
      </c>
      <c r="W38" s="60">
        <f t="shared" si="4"/>
        <v>126399858</v>
      </c>
      <c r="X38" s="60">
        <f t="shared" si="4"/>
        <v>156667000</v>
      </c>
      <c r="Y38" s="60">
        <f t="shared" si="4"/>
        <v>-30267142</v>
      </c>
      <c r="Z38" s="140">
        <f t="shared" si="5"/>
        <v>-19.319411235295245</v>
      </c>
      <c r="AA38" s="155">
        <f>AA8+AA23</f>
        <v>156667000</v>
      </c>
    </row>
    <row r="39" spans="1:27" ht="13.5">
      <c r="A39" s="291" t="s">
        <v>207</v>
      </c>
      <c r="B39" s="142"/>
      <c r="C39" s="62">
        <f t="shared" si="4"/>
        <v>19168811</v>
      </c>
      <c r="D39" s="156">
        <f t="shared" si="4"/>
        <v>0</v>
      </c>
      <c r="E39" s="60">
        <f t="shared" si="4"/>
        <v>31400000</v>
      </c>
      <c r="F39" s="60">
        <f t="shared" si="4"/>
        <v>31400000</v>
      </c>
      <c r="G39" s="60">
        <f t="shared" si="4"/>
        <v>0</v>
      </c>
      <c r="H39" s="60">
        <f t="shared" si="4"/>
        <v>4826025</v>
      </c>
      <c r="I39" s="60">
        <f t="shared" si="4"/>
        <v>4245577</v>
      </c>
      <c r="J39" s="60">
        <f t="shared" si="4"/>
        <v>9071602</v>
      </c>
      <c r="K39" s="60">
        <f t="shared" si="4"/>
        <v>1261864</v>
      </c>
      <c r="L39" s="60">
        <f t="shared" si="4"/>
        <v>6180100</v>
      </c>
      <c r="M39" s="60">
        <f t="shared" si="4"/>
        <v>2930210</v>
      </c>
      <c r="N39" s="60">
        <f t="shared" si="4"/>
        <v>10372174</v>
      </c>
      <c r="O39" s="60">
        <f t="shared" si="4"/>
        <v>1131215</v>
      </c>
      <c r="P39" s="60">
        <f t="shared" si="4"/>
        <v>7922766</v>
      </c>
      <c r="Q39" s="60">
        <f t="shared" si="4"/>
        <v>2019612</v>
      </c>
      <c r="R39" s="60">
        <f t="shared" si="4"/>
        <v>11073593</v>
      </c>
      <c r="S39" s="60">
        <f t="shared" si="4"/>
        <v>6250604</v>
      </c>
      <c r="T39" s="60">
        <f t="shared" si="4"/>
        <v>4133346</v>
      </c>
      <c r="U39" s="60">
        <f t="shared" si="4"/>
        <v>0</v>
      </c>
      <c r="V39" s="60">
        <f t="shared" si="4"/>
        <v>10383950</v>
      </c>
      <c r="W39" s="60">
        <f t="shared" si="4"/>
        <v>40901319</v>
      </c>
      <c r="X39" s="60">
        <f t="shared" si="4"/>
        <v>31400000</v>
      </c>
      <c r="Y39" s="60">
        <f t="shared" si="4"/>
        <v>9501319</v>
      </c>
      <c r="Z39" s="140">
        <f t="shared" si="5"/>
        <v>30.25897770700637</v>
      </c>
      <c r="AA39" s="155">
        <f>AA9+AA24</f>
        <v>31400000</v>
      </c>
    </row>
    <row r="40" spans="1:27" ht="13.5">
      <c r="A40" s="291" t="s">
        <v>208</v>
      </c>
      <c r="B40" s="142"/>
      <c r="C40" s="62">
        <f t="shared" si="4"/>
        <v>346065</v>
      </c>
      <c r="D40" s="156">
        <f t="shared" si="4"/>
        <v>0</v>
      </c>
      <c r="E40" s="60">
        <f t="shared" si="4"/>
        <v>750000</v>
      </c>
      <c r="F40" s="60">
        <f t="shared" si="4"/>
        <v>750000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-11090824</v>
      </c>
      <c r="Q40" s="60">
        <f t="shared" si="4"/>
        <v>120918</v>
      </c>
      <c r="R40" s="60">
        <f t="shared" si="4"/>
        <v>-10969906</v>
      </c>
      <c r="S40" s="60">
        <f t="shared" si="4"/>
        <v>2447893</v>
      </c>
      <c r="T40" s="60">
        <f t="shared" si="4"/>
        <v>0</v>
      </c>
      <c r="U40" s="60">
        <f t="shared" si="4"/>
        <v>0</v>
      </c>
      <c r="V40" s="60">
        <f t="shared" si="4"/>
        <v>2447893</v>
      </c>
      <c r="W40" s="60">
        <f t="shared" si="4"/>
        <v>-8522013</v>
      </c>
      <c r="X40" s="60">
        <f t="shared" si="4"/>
        <v>750000</v>
      </c>
      <c r="Y40" s="60">
        <f t="shared" si="4"/>
        <v>-9272013</v>
      </c>
      <c r="Z40" s="140">
        <f t="shared" si="5"/>
        <v>-1236.2684</v>
      </c>
      <c r="AA40" s="155">
        <f>AA10+AA25</f>
        <v>750000</v>
      </c>
    </row>
    <row r="41" spans="1:27" ht="13.5">
      <c r="A41" s="292" t="s">
        <v>209</v>
      </c>
      <c r="B41" s="142"/>
      <c r="C41" s="293">
        <f aca="true" t="shared" si="6" ref="C41:Y41">SUM(C36:C40)</f>
        <v>296761045</v>
      </c>
      <c r="D41" s="294">
        <f t="shared" si="6"/>
        <v>0</v>
      </c>
      <c r="E41" s="295">
        <f t="shared" si="6"/>
        <v>369667000</v>
      </c>
      <c r="F41" s="295">
        <f t="shared" si="6"/>
        <v>369667000</v>
      </c>
      <c r="G41" s="295">
        <f t="shared" si="6"/>
        <v>8977369</v>
      </c>
      <c r="H41" s="295">
        <f t="shared" si="6"/>
        <v>32274937</v>
      </c>
      <c r="I41" s="295">
        <f t="shared" si="6"/>
        <v>34481624</v>
      </c>
      <c r="J41" s="295">
        <f t="shared" si="6"/>
        <v>75733930</v>
      </c>
      <c r="K41" s="295">
        <f t="shared" si="6"/>
        <v>17677622</v>
      </c>
      <c r="L41" s="295">
        <f t="shared" si="6"/>
        <v>36808569</v>
      </c>
      <c r="M41" s="295">
        <f t="shared" si="6"/>
        <v>27435622</v>
      </c>
      <c r="N41" s="295">
        <f t="shared" si="6"/>
        <v>81921813</v>
      </c>
      <c r="O41" s="295">
        <f t="shared" si="6"/>
        <v>12300319</v>
      </c>
      <c r="P41" s="295">
        <f t="shared" si="6"/>
        <v>14761966</v>
      </c>
      <c r="Q41" s="295">
        <f t="shared" si="6"/>
        <v>24748356</v>
      </c>
      <c r="R41" s="295">
        <f t="shared" si="6"/>
        <v>51810641</v>
      </c>
      <c r="S41" s="295">
        <f t="shared" si="6"/>
        <v>31173292</v>
      </c>
      <c r="T41" s="295">
        <f t="shared" si="6"/>
        <v>29018067</v>
      </c>
      <c r="U41" s="295">
        <f t="shared" si="6"/>
        <v>73588284</v>
      </c>
      <c r="V41" s="295">
        <f t="shared" si="6"/>
        <v>133779643</v>
      </c>
      <c r="W41" s="295">
        <f t="shared" si="6"/>
        <v>343246027</v>
      </c>
      <c r="X41" s="295">
        <f t="shared" si="6"/>
        <v>369667000</v>
      </c>
      <c r="Y41" s="295">
        <f t="shared" si="6"/>
        <v>-26420973</v>
      </c>
      <c r="Z41" s="296">
        <f t="shared" si="5"/>
        <v>-7.147236025936857</v>
      </c>
      <c r="AA41" s="297">
        <f>SUM(AA36:AA40)</f>
        <v>369667000</v>
      </c>
    </row>
    <row r="42" spans="1:27" ht="13.5">
      <c r="A42" s="298" t="s">
        <v>210</v>
      </c>
      <c r="B42" s="136"/>
      <c r="C42" s="95">
        <f aca="true" t="shared" si="7" ref="C42:Y48">C12+C27</f>
        <v>6938827</v>
      </c>
      <c r="D42" s="129">
        <f t="shared" si="7"/>
        <v>0</v>
      </c>
      <c r="E42" s="54">
        <f t="shared" si="7"/>
        <v>5000000</v>
      </c>
      <c r="F42" s="54">
        <f t="shared" si="7"/>
        <v>5000000</v>
      </c>
      <c r="G42" s="54">
        <f t="shared" si="7"/>
        <v>0</v>
      </c>
      <c r="H42" s="54">
        <f t="shared" si="7"/>
        <v>69041</v>
      </c>
      <c r="I42" s="54">
        <f t="shared" si="7"/>
        <v>2519966</v>
      </c>
      <c r="J42" s="54">
        <f t="shared" si="7"/>
        <v>2589007</v>
      </c>
      <c r="K42" s="54">
        <f t="shared" si="7"/>
        <v>4803746</v>
      </c>
      <c r="L42" s="54">
        <f t="shared" si="7"/>
        <v>1404117</v>
      </c>
      <c r="M42" s="54">
        <f t="shared" si="7"/>
        <v>1355106</v>
      </c>
      <c r="N42" s="54">
        <f t="shared" si="7"/>
        <v>7562969</v>
      </c>
      <c r="O42" s="54">
        <f t="shared" si="7"/>
        <v>0</v>
      </c>
      <c r="P42" s="54">
        <f t="shared" si="7"/>
        <v>17500</v>
      </c>
      <c r="Q42" s="54">
        <f t="shared" si="7"/>
        <v>50611</v>
      </c>
      <c r="R42" s="54">
        <f t="shared" si="7"/>
        <v>68111</v>
      </c>
      <c r="S42" s="54">
        <f t="shared" si="7"/>
        <v>23475</v>
      </c>
      <c r="T42" s="54">
        <f t="shared" si="7"/>
        <v>501169</v>
      </c>
      <c r="U42" s="54">
        <f t="shared" si="7"/>
        <v>345510</v>
      </c>
      <c r="V42" s="54">
        <f t="shared" si="7"/>
        <v>870154</v>
      </c>
      <c r="W42" s="54">
        <f t="shared" si="7"/>
        <v>11090241</v>
      </c>
      <c r="X42" s="54">
        <f t="shared" si="7"/>
        <v>5000000</v>
      </c>
      <c r="Y42" s="54">
        <f t="shared" si="7"/>
        <v>6090241</v>
      </c>
      <c r="Z42" s="184">
        <f t="shared" si="5"/>
        <v>121.80481999999999</v>
      </c>
      <c r="AA42" s="130">
        <f aca="true" t="shared" si="8" ref="AA42:AA48">AA12+AA27</f>
        <v>5000000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50803532</v>
      </c>
      <c r="D45" s="129">
        <f t="shared" si="7"/>
        <v>0</v>
      </c>
      <c r="E45" s="54">
        <f t="shared" si="7"/>
        <v>110403000</v>
      </c>
      <c r="F45" s="54">
        <f t="shared" si="7"/>
        <v>110403000</v>
      </c>
      <c r="G45" s="54">
        <f t="shared" si="7"/>
        <v>31276</v>
      </c>
      <c r="H45" s="54">
        <f t="shared" si="7"/>
        <v>5465910</v>
      </c>
      <c r="I45" s="54">
        <f t="shared" si="7"/>
        <v>1117475</v>
      </c>
      <c r="J45" s="54">
        <f t="shared" si="7"/>
        <v>6614661</v>
      </c>
      <c r="K45" s="54">
        <f t="shared" si="7"/>
        <v>592331</v>
      </c>
      <c r="L45" s="54">
        <f t="shared" si="7"/>
        <v>1640120</v>
      </c>
      <c r="M45" s="54">
        <f t="shared" si="7"/>
        <v>1291027</v>
      </c>
      <c r="N45" s="54">
        <f t="shared" si="7"/>
        <v>3523478</v>
      </c>
      <c r="O45" s="54">
        <f t="shared" si="7"/>
        <v>730389</v>
      </c>
      <c r="P45" s="54">
        <f t="shared" si="7"/>
        <v>1716938</v>
      </c>
      <c r="Q45" s="54">
        <f t="shared" si="7"/>
        <v>748792</v>
      </c>
      <c r="R45" s="54">
        <f t="shared" si="7"/>
        <v>3196119</v>
      </c>
      <c r="S45" s="54">
        <f t="shared" si="7"/>
        <v>537681</v>
      </c>
      <c r="T45" s="54">
        <f t="shared" si="7"/>
        <v>908236</v>
      </c>
      <c r="U45" s="54">
        <f t="shared" si="7"/>
        <v>912471</v>
      </c>
      <c r="V45" s="54">
        <f t="shared" si="7"/>
        <v>2358388</v>
      </c>
      <c r="W45" s="54">
        <f t="shared" si="7"/>
        <v>15692646</v>
      </c>
      <c r="X45" s="54">
        <f t="shared" si="7"/>
        <v>110403000</v>
      </c>
      <c r="Y45" s="54">
        <f t="shared" si="7"/>
        <v>-94710354</v>
      </c>
      <c r="Z45" s="184">
        <f t="shared" si="5"/>
        <v>-85.78603298823401</v>
      </c>
      <c r="AA45" s="130">
        <f t="shared" si="8"/>
        <v>110403000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354503404</v>
      </c>
      <c r="D49" s="218">
        <f t="shared" si="9"/>
        <v>0</v>
      </c>
      <c r="E49" s="220">
        <f t="shared" si="9"/>
        <v>485070000</v>
      </c>
      <c r="F49" s="220">
        <f t="shared" si="9"/>
        <v>485070000</v>
      </c>
      <c r="G49" s="220">
        <f t="shared" si="9"/>
        <v>9008645</v>
      </c>
      <c r="H49" s="220">
        <f t="shared" si="9"/>
        <v>37809888</v>
      </c>
      <c r="I49" s="220">
        <f t="shared" si="9"/>
        <v>38119065</v>
      </c>
      <c r="J49" s="220">
        <f t="shared" si="9"/>
        <v>84937598</v>
      </c>
      <c r="K49" s="220">
        <f t="shared" si="9"/>
        <v>23073699</v>
      </c>
      <c r="L49" s="220">
        <f t="shared" si="9"/>
        <v>39852806</v>
      </c>
      <c r="M49" s="220">
        <f t="shared" si="9"/>
        <v>30081755</v>
      </c>
      <c r="N49" s="220">
        <f t="shared" si="9"/>
        <v>93008260</v>
      </c>
      <c r="O49" s="220">
        <f t="shared" si="9"/>
        <v>13030708</v>
      </c>
      <c r="P49" s="220">
        <f t="shared" si="9"/>
        <v>16496404</v>
      </c>
      <c r="Q49" s="220">
        <f t="shared" si="9"/>
        <v>25547759</v>
      </c>
      <c r="R49" s="220">
        <f t="shared" si="9"/>
        <v>55074871</v>
      </c>
      <c r="S49" s="220">
        <f t="shared" si="9"/>
        <v>31734448</v>
      </c>
      <c r="T49" s="220">
        <f t="shared" si="9"/>
        <v>30427472</v>
      </c>
      <c r="U49" s="220">
        <f t="shared" si="9"/>
        <v>74846265</v>
      </c>
      <c r="V49" s="220">
        <f t="shared" si="9"/>
        <v>137008185</v>
      </c>
      <c r="W49" s="220">
        <f t="shared" si="9"/>
        <v>370028914</v>
      </c>
      <c r="X49" s="220">
        <f t="shared" si="9"/>
        <v>485070000</v>
      </c>
      <c r="Y49" s="220">
        <f t="shared" si="9"/>
        <v>-115041086</v>
      </c>
      <c r="Z49" s="221">
        <f t="shared" si="5"/>
        <v>-23.71638856247552</v>
      </c>
      <c r="AA49" s="222">
        <f>SUM(AA41:AA48)</f>
        <v>485070000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84348000</v>
      </c>
      <c r="F51" s="54">
        <f t="shared" si="10"/>
        <v>84348000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84348000</v>
      </c>
      <c r="Y51" s="54">
        <f t="shared" si="10"/>
        <v>-84348000</v>
      </c>
      <c r="Z51" s="184">
        <f>+IF(X51&lt;&gt;0,+(Y51/X51)*100,0)</f>
        <v>-100</v>
      </c>
      <c r="AA51" s="130">
        <f>SUM(AA57:AA61)</f>
        <v>84348000</v>
      </c>
    </row>
    <row r="52" spans="1:27" ht="13.5">
      <c r="A52" s="310" t="s">
        <v>204</v>
      </c>
      <c r="B52" s="142"/>
      <c r="C52" s="62"/>
      <c r="D52" s="156"/>
      <c r="E52" s="60">
        <v>10265000</v>
      </c>
      <c r="F52" s="60">
        <v>10265000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10265000</v>
      </c>
      <c r="Y52" s="60">
        <v>-10265000</v>
      </c>
      <c r="Z52" s="140">
        <v>-100</v>
      </c>
      <c r="AA52" s="155">
        <v>10265000</v>
      </c>
    </row>
    <row r="53" spans="1:27" ht="13.5">
      <c r="A53" s="310" t="s">
        <v>205</v>
      </c>
      <c r="B53" s="142"/>
      <c r="C53" s="62"/>
      <c r="D53" s="156"/>
      <c r="E53" s="60">
        <v>16698000</v>
      </c>
      <c r="F53" s="60">
        <v>16698000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16698000</v>
      </c>
      <c r="Y53" s="60">
        <v>-16698000</v>
      </c>
      <c r="Z53" s="140">
        <v>-100</v>
      </c>
      <c r="AA53" s="155">
        <v>16698000</v>
      </c>
    </row>
    <row r="54" spans="1:27" ht="13.5">
      <c r="A54" s="310" t="s">
        <v>206</v>
      </c>
      <c r="B54" s="142"/>
      <c r="C54" s="62"/>
      <c r="D54" s="156"/>
      <c r="E54" s="60">
        <v>21148000</v>
      </c>
      <c r="F54" s="60">
        <v>21148000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21148000</v>
      </c>
      <c r="Y54" s="60">
        <v>-21148000</v>
      </c>
      <c r="Z54" s="140">
        <v>-100</v>
      </c>
      <c r="AA54" s="155">
        <v>21148000</v>
      </c>
    </row>
    <row r="55" spans="1:27" ht="13.5">
      <c r="A55" s="310" t="s">
        <v>207</v>
      </c>
      <c r="B55" s="142"/>
      <c r="C55" s="62"/>
      <c r="D55" s="156"/>
      <c r="E55" s="60">
        <v>4996000</v>
      </c>
      <c r="F55" s="60">
        <v>4996000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4996000</v>
      </c>
      <c r="Y55" s="60">
        <v>-4996000</v>
      </c>
      <c r="Z55" s="140">
        <v>-100</v>
      </c>
      <c r="AA55" s="155">
        <v>4996000</v>
      </c>
    </row>
    <row r="56" spans="1:27" ht="13.5">
      <c r="A56" s="310" t="s">
        <v>208</v>
      </c>
      <c r="B56" s="142"/>
      <c r="C56" s="62"/>
      <c r="D56" s="156"/>
      <c r="E56" s="60">
        <v>58000</v>
      </c>
      <c r="F56" s="60">
        <v>58000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58000</v>
      </c>
      <c r="Y56" s="60">
        <v>-58000</v>
      </c>
      <c r="Z56" s="140">
        <v>-100</v>
      </c>
      <c r="AA56" s="155">
        <v>58000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53165000</v>
      </c>
      <c r="F57" s="295">
        <f t="shared" si="11"/>
        <v>53165000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53165000</v>
      </c>
      <c r="Y57" s="295">
        <f t="shared" si="11"/>
        <v>-53165000</v>
      </c>
      <c r="Z57" s="296">
        <f>+IF(X57&lt;&gt;0,+(Y57/X57)*100,0)</f>
        <v>-100</v>
      </c>
      <c r="AA57" s="297">
        <f>SUM(AA52:AA56)</f>
        <v>53165000</v>
      </c>
    </row>
    <row r="58" spans="1:27" ht="13.5">
      <c r="A58" s="311" t="s">
        <v>210</v>
      </c>
      <c r="B58" s="136"/>
      <c r="C58" s="62"/>
      <c r="D58" s="156"/>
      <c r="E58" s="60">
        <v>31183000</v>
      </c>
      <c r="F58" s="60">
        <v>31183000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31183000</v>
      </c>
      <c r="Y58" s="60">
        <v>-31183000</v>
      </c>
      <c r="Z58" s="140">
        <v>-100</v>
      </c>
      <c r="AA58" s="155">
        <v>31183000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96881394</v>
      </c>
      <c r="D66" s="274">
        <v>120210806</v>
      </c>
      <c r="E66" s="275">
        <v>84348325</v>
      </c>
      <c r="F66" s="275">
        <v>89253825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89253825</v>
      </c>
      <c r="Y66" s="275">
        <v>-89253825</v>
      </c>
      <c r="Z66" s="140">
        <v>-100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2058370</v>
      </c>
      <c r="H68" s="60">
        <v>6944530</v>
      </c>
      <c r="I68" s="60">
        <v>7947521</v>
      </c>
      <c r="J68" s="60">
        <v>16950421</v>
      </c>
      <c r="K68" s="60">
        <v>5270648</v>
      </c>
      <c r="L68" s="60">
        <v>8683736</v>
      </c>
      <c r="M68" s="60">
        <v>8421415</v>
      </c>
      <c r="N68" s="60">
        <v>22375799</v>
      </c>
      <c r="O68" s="60">
        <v>6595430</v>
      </c>
      <c r="P68" s="60">
        <v>41408339</v>
      </c>
      <c r="Q68" s="60">
        <v>6005292</v>
      </c>
      <c r="R68" s="60">
        <v>54009061</v>
      </c>
      <c r="S68" s="60">
        <v>8611496</v>
      </c>
      <c r="T68" s="60">
        <v>6202910</v>
      </c>
      <c r="U68" s="60"/>
      <c r="V68" s="60">
        <v>14814406</v>
      </c>
      <c r="W68" s="60">
        <v>108149687</v>
      </c>
      <c r="X68" s="60"/>
      <c r="Y68" s="60">
        <v>108149687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96881394</v>
      </c>
      <c r="D69" s="218">
        <f t="shared" si="12"/>
        <v>120210806</v>
      </c>
      <c r="E69" s="220">
        <f t="shared" si="12"/>
        <v>84348325</v>
      </c>
      <c r="F69" s="220">
        <f t="shared" si="12"/>
        <v>89253825</v>
      </c>
      <c r="G69" s="220">
        <f t="shared" si="12"/>
        <v>2058370</v>
      </c>
      <c r="H69" s="220">
        <f t="shared" si="12"/>
        <v>6944530</v>
      </c>
      <c r="I69" s="220">
        <f t="shared" si="12"/>
        <v>7947521</v>
      </c>
      <c r="J69" s="220">
        <f t="shared" si="12"/>
        <v>16950421</v>
      </c>
      <c r="K69" s="220">
        <f t="shared" si="12"/>
        <v>5270648</v>
      </c>
      <c r="L69" s="220">
        <f t="shared" si="12"/>
        <v>8683736</v>
      </c>
      <c r="M69" s="220">
        <f t="shared" si="12"/>
        <v>8421415</v>
      </c>
      <c r="N69" s="220">
        <f t="shared" si="12"/>
        <v>22375799</v>
      </c>
      <c r="O69" s="220">
        <f t="shared" si="12"/>
        <v>6595430</v>
      </c>
      <c r="P69" s="220">
        <f t="shared" si="12"/>
        <v>41408339</v>
      </c>
      <c r="Q69" s="220">
        <f t="shared" si="12"/>
        <v>6005292</v>
      </c>
      <c r="R69" s="220">
        <f t="shared" si="12"/>
        <v>54009061</v>
      </c>
      <c r="S69" s="220">
        <f t="shared" si="12"/>
        <v>8611496</v>
      </c>
      <c r="T69" s="220">
        <f t="shared" si="12"/>
        <v>6202910</v>
      </c>
      <c r="U69" s="220">
        <f t="shared" si="12"/>
        <v>0</v>
      </c>
      <c r="V69" s="220">
        <f t="shared" si="12"/>
        <v>14814406</v>
      </c>
      <c r="W69" s="220">
        <f t="shared" si="12"/>
        <v>108149687</v>
      </c>
      <c r="X69" s="220">
        <f t="shared" si="12"/>
        <v>89253825</v>
      </c>
      <c r="Y69" s="220">
        <f t="shared" si="12"/>
        <v>18895862</v>
      </c>
      <c r="Z69" s="221">
        <f>+IF(X69&lt;&gt;0,+(Y69/X69)*100,0)</f>
        <v>21.170926848233115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296761045</v>
      </c>
      <c r="D5" s="357">
        <f t="shared" si="0"/>
        <v>0</v>
      </c>
      <c r="E5" s="356">
        <f t="shared" si="0"/>
        <v>260867000</v>
      </c>
      <c r="F5" s="358">
        <f t="shared" si="0"/>
        <v>260867000</v>
      </c>
      <c r="G5" s="358">
        <f t="shared" si="0"/>
        <v>8977369</v>
      </c>
      <c r="H5" s="356">
        <f t="shared" si="0"/>
        <v>32274937</v>
      </c>
      <c r="I5" s="356">
        <f t="shared" si="0"/>
        <v>34481624</v>
      </c>
      <c r="J5" s="358">
        <f t="shared" si="0"/>
        <v>66662328</v>
      </c>
      <c r="K5" s="358">
        <f t="shared" si="0"/>
        <v>17677622</v>
      </c>
      <c r="L5" s="356">
        <f t="shared" si="0"/>
        <v>36808569</v>
      </c>
      <c r="M5" s="356">
        <f t="shared" si="0"/>
        <v>27435622</v>
      </c>
      <c r="N5" s="358">
        <f t="shared" si="0"/>
        <v>81921813</v>
      </c>
      <c r="O5" s="358">
        <f t="shared" si="0"/>
        <v>12300319</v>
      </c>
      <c r="P5" s="356">
        <f t="shared" si="0"/>
        <v>14761966</v>
      </c>
      <c r="Q5" s="356">
        <f t="shared" si="0"/>
        <v>24748356</v>
      </c>
      <c r="R5" s="358">
        <f t="shared" si="0"/>
        <v>58096251</v>
      </c>
      <c r="S5" s="358">
        <f t="shared" si="0"/>
        <v>31173292</v>
      </c>
      <c r="T5" s="356">
        <f t="shared" si="0"/>
        <v>29018067</v>
      </c>
      <c r="U5" s="356">
        <f t="shared" si="0"/>
        <v>73588284</v>
      </c>
      <c r="V5" s="358">
        <f t="shared" si="0"/>
        <v>120947800</v>
      </c>
      <c r="W5" s="358">
        <f t="shared" si="0"/>
        <v>261302860</v>
      </c>
      <c r="X5" s="356">
        <f t="shared" si="0"/>
        <v>260867000</v>
      </c>
      <c r="Y5" s="358">
        <f t="shared" si="0"/>
        <v>435860</v>
      </c>
      <c r="Z5" s="359">
        <f>+IF(X5&lt;&gt;0,+(Y5/X5)*100,0)</f>
        <v>0.16708130963287807</v>
      </c>
      <c r="AA5" s="360">
        <f>+AA6+AA8+AA11+AA13+AA15</f>
        <v>260867000</v>
      </c>
    </row>
    <row r="6" spans="1:27" ht="13.5">
      <c r="A6" s="361" t="s">
        <v>204</v>
      </c>
      <c r="B6" s="142"/>
      <c r="C6" s="60">
        <f>+C7</f>
        <v>114099068</v>
      </c>
      <c r="D6" s="340">
        <f aca="true" t="shared" si="1" ref="D6:AA6">+D7</f>
        <v>0</v>
      </c>
      <c r="E6" s="60">
        <f t="shared" si="1"/>
        <v>90800000</v>
      </c>
      <c r="F6" s="59">
        <f t="shared" si="1"/>
        <v>90800000</v>
      </c>
      <c r="G6" s="59">
        <f t="shared" si="1"/>
        <v>7405250</v>
      </c>
      <c r="H6" s="60">
        <f t="shared" si="1"/>
        <v>9869606</v>
      </c>
      <c r="I6" s="60">
        <f t="shared" si="1"/>
        <v>17187273</v>
      </c>
      <c r="J6" s="59">
        <f t="shared" si="1"/>
        <v>34462129</v>
      </c>
      <c r="K6" s="59">
        <f t="shared" si="1"/>
        <v>6203233</v>
      </c>
      <c r="L6" s="60">
        <f t="shared" si="1"/>
        <v>15595849</v>
      </c>
      <c r="M6" s="60">
        <f t="shared" si="1"/>
        <v>10803719</v>
      </c>
      <c r="N6" s="59">
        <f t="shared" si="1"/>
        <v>32602801</v>
      </c>
      <c r="O6" s="59">
        <f t="shared" si="1"/>
        <v>7255819</v>
      </c>
      <c r="P6" s="60">
        <f t="shared" si="1"/>
        <v>8493935</v>
      </c>
      <c r="Q6" s="60">
        <f t="shared" si="1"/>
        <v>12865907</v>
      </c>
      <c r="R6" s="59">
        <f t="shared" si="1"/>
        <v>28615661</v>
      </c>
      <c r="S6" s="59">
        <f t="shared" si="1"/>
        <v>7811260</v>
      </c>
      <c r="T6" s="60">
        <f t="shared" si="1"/>
        <v>9103672</v>
      </c>
      <c r="U6" s="60">
        <f t="shared" si="1"/>
        <v>22307479</v>
      </c>
      <c r="V6" s="59">
        <f t="shared" si="1"/>
        <v>39222411</v>
      </c>
      <c r="W6" s="59">
        <f t="shared" si="1"/>
        <v>134903002</v>
      </c>
      <c r="X6" s="60">
        <f t="shared" si="1"/>
        <v>90800000</v>
      </c>
      <c r="Y6" s="59">
        <f t="shared" si="1"/>
        <v>44103002</v>
      </c>
      <c r="Z6" s="61">
        <f>+IF(X6&lt;&gt;0,+(Y6/X6)*100,0)</f>
        <v>48.57158810572687</v>
      </c>
      <c r="AA6" s="62">
        <f t="shared" si="1"/>
        <v>90800000</v>
      </c>
    </row>
    <row r="7" spans="1:27" ht="13.5">
      <c r="A7" s="291" t="s">
        <v>228</v>
      </c>
      <c r="B7" s="142"/>
      <c r="C7" s="60">
        <v>114099068</v>
      </c>
      <c r="D7" s="340"/>
      <c r="E7" s="60">
        <v>90800000</v>
      </c>
      <c r="F7" s="59">
        <v>90800000</v>
      </c>
      <c r="G7" s="59">
        <v>7405250</v>
      </c>
      <c r="H7" s="60">
        <v>9869606</v>
      </c>
      <c r="I7" s="60">
        <v>17187273</v>
      </c>
      <c r="J7" s="59">
        <v>34462129</v>
      </c>
      <c r="K7" s="59">
        <v>6203233</v>
      </c>
      <c r="L7" s="60">
        <v>15595849</v>
      </c>
      <c r="M7" s="60">
        <v>10803719</v>
      </c>
      <c r="N7" s="59">
        <v>32602801</v>
      </c>
      <c r="O7" s="59">
        <v>7255819</v>
      </c>
      <c r="P7" s="60">
        <v>8493935</v>
      </c>
      <c r="Q7" s="60">
        <v>12865907</v>
      </c>
      <c r="R7" s="59">
        <v>28615661</v>
      </c>
      <c r="S7" s="59">
        <v>7811260</v>
      </c>
      <c r="T7" s="60">
        <v>9103672</v>
      </c>
      <c r="U7" s="60">
        <v>22307479</v>
      </c>
      <c r="V7" s="59">
        <v>39222411</v>
      </c>
      <c r="W7" s="59">
        <v>134903002</v>
      </c>
      <c r="X7" s="60">
        <v>90800000</v>
      </c>
      <c r="Y7" s="59">
        <v>44103002</v>
      </c>
      <c r="Z7" s="61">
        <v>48.57</v>
      </c>
      <c r="AA7" s="62">
        <v>90800000</v>
      </c>
    </row>
    <row r="8" spans="1:27" ht="13.5">
      <c r="A8" s="361" t="s">
        <v>205</v>
      </c>
      <c r="B8" s="142"/>
      <c r="C8" s="60">
        <f aca="true" t="shared" si="2" ref="C8:Y8">SUM(C9:C10)</f>
        <v>58219273</v>
      </c>
      <c r="D8" s="340">
        <f t="shared" si="2"/>
        <v>0</v>
      </c>
      <c r="E8" s="60">
        <f t="shared" si="2"/>
        <v>20000000</v>
      </c>
      <c r="F8" s="59">
        <f t="shared" si="2"/>
        <v>20000000</v>
      </c>
      <c r="G8" s="59">
        <f t="shared" si="2"/>
        <v>152287</v>
      </c>
      <c r="H8" s="60">
        <f t="shared" si="2"/>
        <v>4639435</v>
      </c>
      <c r="I8" s="60">
        <f t="shared" si="2"/>
        <v>6774458</v>
      </c>
      <c r="J8" s="59">
        <f t="shared" si="2"/>
        <v>11566180</v>
      </c>
      <c r="K8" s="59">
        <f t="shared" si="2"/>
        <v>2601566</v>
      </c>
      <c r="L8" s="60">
        <f t="shared" si="2"/>
        <v>4707301</v>
      </c>
      <c r="M8" s="60">
        <f t="shared" si="2"/>
        <v>4577202</v>
      </c>
      <c r="N8" s="59">
        <f t="shared" si="2"/>
        <v>11886069</v>
      </c>
      <c r="O8" s="59">
        <f t="shared" si="2"/>
        <v>1135839</v>
      </c>
      <c r="P8" s="60">
        <f t="shared" si="2"/>
        <v>0</v>
      </c>
      <c r="Q8" s="60">
        <f t="shared" si="2"/>
        <v>3548457</v>
      </c>
      <c r="R8" s="59">
        <f t="shared" si="2"/>
        <v>0</v>
      </c>
      <c r="S8" s="59">
        <f t="shared" si="2"/>
        <v>5554290</v>
      </c>
      <c r="T8" s="60">
        <f t="shared" si="2"/>
        <v>3792813</v>
      </c>
      <c r="U8" s="60">
        <f t="shared" si="2"/>
        <v>12080213</v>
      </c>
      <c r="V8" s="59">
        <f t="shared" si="2"/>
        <v>21427316</v>
      </c>
      <c r="W8" s="59">
        <f t="shared" si="2"/>
        <v>0</v>
      </c>
      <c r="X8" s="60">
        <f t="shared" si="2"/>
        <v>20000000</v>
      </c>
      <c r="Y8" s="59">
        <f t="shared" si="2"/>
        <v>-20000000</v>
      </c>
      <c r="Z8" s="61">
        <f>+IF(X8&lt;&gt;0,+(Y8/X8)*100,0)</f>
        <v>-100</v>
      </c>
      <c r="AA8" s="62">
        <f>SUM(AA9:AA10)</f>
        <v>20000000</v>
      </c>
    </row>
    <row r="9" spans="1:27" ht="13.5">
      <c r="A9" s="291" t="s">
        <v>229</v>
      </c>
      <c r="B9" s="142"/>
      <c r="C9" s="60">
        <v>58219273</v>
      </c>
      <c r="D9" s="340"/>
      <c r="E9" s="60">
        <v>20000000</v>
      </c>
      <c r="F9" s="59">
        <v>20000000</v>
      </c>
      <c r="G9" s="59">
        <v>152287</v>
      </c>
      <c r="H9" s="60">
        <v>4639435</v>
      </c>
      <c r="I9" s="60">
        <v>6774458</v>
      </c>
      <c r="J9" s="59">
        <v>11566180</v>
      </c>
      <c r="K9" s="59">
        <v>2601566</v>
      </c>
      <c r="L9" s="60">
        <v>4707301</v>
      </c>
      <c r="M9" s="60">
        <v>4577202</v>
      </c>
      <c r="N9" s="59">
        <v>11886069</v>
      </c>
      <c r="O9" s="59">
        <v>1135839</v>
      </c>
      <c r="P9" s="60"/>
      <c r="Q9" s="60">
        <v>3548457</v>
      </c>
      <c r="R9" s="59"/>
      <c r="S9" s="59">
        <v>5554290</v>
      </c>
      <c r="T9" s="60">
        <v>3792813</v>
      </c>
      <c r="U9" s="60">
        <v>12080213</v>
      </c>
      <c r="V9" s="59">
        <v>21427316</v>
      </c>
      <c r="W9" s="59"/>
      <c r="X9" s="60">
        <v>20000000</v>
      </c>
      <c r="Y9" s="59">
        <v>-20000000</v>
      </c>
      <c r="Z9" s="61">
        <v>-100</v>
      </c>
      <c r="AA9" s="62">
        <v>20000000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104927828</v>
      </c>
      <c r="D11" s="363">
        <f aca="true" t="shared" si="3" ref="D11:AA11">+D12</f>
        <v>0</v>
      </c>
      <c r="E11" s="362">
        <f t="shared" si="3"/>
        <v>147667000</v>
      </c>
      <c r="F11" s="364">
        <f t="shared" si="3"/>
        <v>147667000</v>
      </c>
      <c r="G11" s="364">
        <f t="shared" si="3"/>
        <v>1419832</v>
      </c>
      <c r="H11" s="362">
        <f t="shared" si="3"/>
        <v>12939871</v>
      </c>
      <c r="I11" s="362">
        <f t="shared" si="3"/>
        <v>6274316</v>
      </c>
      <c r="J11" s="364">
        <f t="shared" si="3"/>
        <v>20634019</v>
      </c>
      <c r="K11" s="364">
        <f t="shared" si="3"/>
        <v>7610959</v>
      </c>
      <c r="L11" s="362">
        <f t="shared" si="3"/>
        <v>10325319</v>
      </c>
      <c r="M11" s="362">
        <f t="shared" si="3"/>
        <v>9124491</v>
      </c>
      <c r="N11" s="364">
        <f t="shared" si="3"/>
        <v>27060769</v>
      </c>
      <c r="O11" s="364">
        <f t="shared" si="3"/>
        <v>2777446</v>
      </c>
      <c r="P11" s="362">
        <f t="shared" si="3"/>
        <v>9436089</v>
      </c>
      <c r="Q11" s="362">
        <f t="shared" si="3"/>
        <v>6193462</v>
      </c>
      <c r="R11" s="364">
        <f t="shared" si="3"/>
        <v>18406997</v>
      </c>
      <c r="S11" s="364">
        <f t="shared" si="3"/>
        <v>9109245</v>
      </c>
      <c r="T11" s="362">
        <f t="shared" si="3"/>
        <v>11988236</v>
      </c>
      <c r="U11" s="362">
        <f t="shared" si="3"/>
        <v>39200592</v>
      </c>
      <c r="V11" s="364">
        <f t="shared" si="3"/>
        <v>60298073</v>
      </c>
      <c r="W11" s="364">
        <f t="shared" si="3"/>
        <v>126399858</v>
      </c>
      <c r="X11" s="362">
        <f t="shared" si="3"/>
        <v>147667000</v>
      </c>
      <c r="Y11" s="364">
        <f t="shared" si="3"/>
        <v>-21267142</v>
      </c>
      <c r="Z11" s="365">
        <f>+IF(X11&lt;&gt;0,+(Y11/X11)*100,0)</f>
        <v>-14.402095254863983</v>
      </c>
      <c r="AA11" s="366">
        <f t="shared" si="3"/>
        <v>147667000</v>
      </c>
    </row>
    <row r="12" spans="1:27" ht="13.5">
      <c r="A12" s="291" t="s">
        <v>231</v>
      </c>
      <c r="B12" s="136"/>
      <c r="C12" s="60">
        <v>104927828</v>
      </c>
      <c r="D12" s="340"/>
      <c r="E12" s="60">
        <v>147667000</v>
      </c>
      <c r="F12" s="59">
        <v>147667000</v>
      </c>
      <c r="G12" s="59">
        <v>1419832</v>
      </c>
      <c r="H12" s="60">
        <v>12939871</v>
      </c>
      <c r="I12" s="60">
        <v>6274316</v>
      </c>
      <c r="J12" s="59">
        <v>20634019</v>
      </c>
      <c r="K12" s="59">
        <v>7610959</v>
      </c>
      <c r="L12" s="60">
        <v>10325319</v>
      </c>
      <c r="M12" s="60">
        <v>9124491</v>
      </c>
      <c r="N12" s="59">
        <v>27060769</v>
      </c>
      <c r="O12" s="59">
        <v>2777446</v>
      </c>
      <c r="P12" s="60">
        <v>9436089</v>
      </c>
      <c r="Q12" s="60">
        <v>6193462</v>
      </c>
      <c r="R12" s="59">
        <v>18406997</v>
      </c>
      <c r="S12" s="59">
        <v>9109245</v>
      </c>
      <c r="T12" s="60">
        <v>11988236</v>
      </c>
      <c r="U12" s="60">
        <v>39200592</v>
      </c>
      <c r="V12" s="59">
        <v>60298073</v>
      </c>
      <c r="W12" s="59">
        <v>126399858</v>
      </c>
      <c r="X12" s="60">
        <v>147667000</v>
      </c>
      <c r="Y12" s="59">
        <v>-21267142</v>
      </c>
      <c r="Z12" s="61">
        <v>-14.4</v>
      </c>
      <c r="AA12" s="62">
        <v>147667000</v>
      </c>
    </row>
    <row r="13" spans="1:27" ht="13.5">
      <c r="A13" s="361" t="s">
        <v>207</v>
      </c>
      <c r="B13" s="136"/>
      <c r="C13" s="275">
        <f>+C14</f>
        <v>19168811</v>
      </c>
      <c r="D13" s="341">
        <f aca="true" t="shared" si="4" ref="D13:AA13">+D14</f>
        <v>0</v>
      </c>
      <c r="E13" s="275">
        <f t="shared" si="4"/>
        <v>2400000</v>
      </c>
      <c r="F13" s="342">
        <f t="shared" si="4"/>
        <v>2400000</v>
      </c>
      <c r="G13" s="342">
        <f t="shared" si="4"/>
        <v>0</v>
      </c>
      <c r="H13" s="275">
        <f t="shared" si="4"/>
        <v>4826025</v>
      </c>
      <c r="I13" s="275">
        <f t="shared" si="4"/>
        <v>4245577</v>
      </c>
      <c r="J13" s="342">
        <f t="shared" si="4"/>
        <v>0</v>
      </c>
      <c r="K13" s="342">
        <f t="shared" si="4"/>
        <v>1261864</v>
      </c>
      <c r="L13" s="275">
        <f t="shared" si="4"/>
        <v>6180100</v>
      </c>
      <c r="M13" s="275">
        <f t="shared" si="4"/>
        <v>2930210</v>
      </c>
      <c r="N13" s="342">
        <f t="shared" si="4"/>
        <v>10372174</v>
      </c>
      <c r="O13" s="342">
        <f t="shared" si="4"/>
        <v>1131215</v>
      </c>
      <c r="P13" s="275">
        <f t="shared" si="4"/>
        <v>7922766</v>
      </c>
      <c r="Q13" s="275">
        <f t="shared" si="4"/>
        <v>2019612</v>
      </c>
      <c r="R13" s="342">
        <f t="shared" si="4"/>
        <v>11073593</v>
      </c>
      <c r="S13" s="342">
        <f t="shared" si="4"/>
        <v>6250604</v>
      </c>
      <c r="T13" s="275">
        <f t="shared" si="4"/>
        <v>4133346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2400000</v>
      </c>
      <c r="Y13" s="342">
        <f t="shared" si="4"/>
        <v>-2400000</v>
      </c>
      <c r="Z13" s="335">
        <f>+IF(X13&lt;&gt;0,+(Y13/X13)*100,0)</f>
        <v>-100</v>
      </c>
      <c r="AA13" s="273">
        <f t="shared" si="4"/>
        <v>2400000</v>
      </c>
    </row>
    <row r="14" spans="1:27" ht="13.5">
      <c r="A14" s="291" t="s">
        <v>232</v>
      </c>
      <c r="B14" s="136"/>
      <c r="C14" s="60">
        <v>19168811</v>
      </c>
      <c r="D14" s="340"/>
      <c r="E14" s="60">
        <v>2400000</v>
      </c>
      <c r="F14" s="59">
        <v>2400000</v>
      </c>
      <c r="G14" s="59"/>
      <c r="H14" s="60">
        <v>4826025</v>
      </c>
      <c r="I14" s="60">
        <v>4245577</v>
      </c>
      <c r="J14" s="59"/>
      <c r="K14" s="59">
        <v>1261864</v>
      </c>
      <c r="L14" s="60">
        <v>6180100</v>
      </c>
      <c r="M14" s="60">
        <v>2930210</v>
      </c>
      <c r="N14" s="59">
        <v>10372174</v>
      </c>
      <c r="O14" s="59">
        <v>1131215</v>
      </c>
      <c r="P14" s="60">
        <v>7922766</v>
      </c>
      <c r="Q14" s="60">
        <v>2019612</v>
      </c>
      <c r="R14" s="59">
        <v>11073593</v>
      </c>
      <c r="S14" s="59">
        <v>6250604</v>
      </c>
      <c r="T14" s="60">
        <v>4133346</v>
      </c>
      <c r="U14" s="60"/>
      <c r="V14" s="59"/>
      <c r="W14" s="59"/>
      <c r="X14" s="60">
        <v>2400000</v>
      </c>
      <c r="Y14" s="59">
        <v>-2400000</v>
      </c>
      <c r="Z14" s="61">
        <v>-100</v>
      </c>
      <c r="AA14" s="62">
        <v>2400000</v>
      </c>
    </row>
    <row r="15" spans="1:27" ht="13.5">
      <c r="A15" s="361" t="s">
        <v>208</v>
      </c>
      <c r="B15" s="136"/>
      <c r="C15" s="60">
        <f aca="true" t="shared" si="5" ref="C15:Y15">SUM(C16:C20)</f>
        <v>346065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-11090824</v>
      </c>
      <c r="Q15" s="60">
        <f t="shared" si="5"/>
        <v>120918</v>
      </c>
      <c r="R15" s="59">
        <f t="shared" si="5"/>
        <v>0</v>
      </c>
      <c r="S15" s="59">
        <f t="shared" si="5"/>
        <v>2447893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346065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-11090824</v>
      </c>
      <c r="Q20" s="60">
        <v>120918</v>
      </c>
      <c r="R20" s="59"/>
      <c r="S20" s="59">
        <v>2447893</v>
      </c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6938827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69041</v>
      </c>
      <c r="I22" s="343">
        <f t="shared" si="6"/>
        <v>2519966</v>
      </c>
      <c r="J22" s="345">
        <f t="shared" si="6"/>
        <v>0</v>
      </c>
      <c r="K22" s="345">
        <f t="shared" si="6"/>
        <v>4803746</v>
      </c>
      <c r="L22" s="343">
        <f t="shared" si="6"/>
        <v>1404117</v>
      </c>
      <c r="M22" s="343">
        <f t="shared" si="6"/>
        <v>1355106</v>
      </c>
      <c r="N22" s="345">
        <f t="shared" si="6"/>
        <v>7562969</v>
      </c>
      <c r="O22" s="345">
        <f t="shared" si="6"/>
        <v>0</v>
      </c>
      <c r="P22" s="343">
        <f t="shared" si="6"/>
        <v>17500</v>
      </c>
      <c r="Q22" s="343">
        <f t="shared" si="6"/>
        <v>50611</v>
      </c>
      <c r="R22" s="345">
        <f t="shared" si="6"/>
        <v>0</v>
      </c>
      <c r="S22" s="345">
        <f t="shared" si="6"/>
        <v>23475</v>
      </c>
      <c r="T22" s="343">
        <f t="shared" si="6"/>
        <v>501169</v>
      </c>
      <c r="U22" s="343">
        <f t="shared" si="6"/>
        <v>345510</v>
      </c>
      <c r="V22" s="345">
        <f t="shared" si="6"/>
        <v>94649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>
        <v>4369114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>
        <v>17500</v>
      </c>
      <c r="Q23" s="60">
        <v>50611</v>
      </c>
      <c r="R23" s="59"/>
      <c r="S23" s="59">
        <v>-27136</v>
      </c>
      <c r="T23" s="60">
        <v>25000</v>
      </c>
      <c r="U23" s="60">
        <v>96785</v>
      </c>
      <c r="V23" s="59">
        <v>94649</v>
      </c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39385</v>
      </c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82135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>
        <v>27628</v>
      </c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1827423</v>
      </c>
      <c r="D28" s="341"/>
      <c r="E28" s="275"/>
      <c r="F28" s="342"/>
      <c r="G28" s="342"/>
      <c r="H28" s="275">
        <v>69041</v>
      </c>
      <c r="I28" s="275">
        <v>2492338</v>
      </c>
      <c r="J28" s="342"/>
      <c r="K28" s="342">
        <v>61109</v>
      </c>
      <c r="L28" s="275">
        <v>751244</v>
      </c>
      <c r="M28" s="275">
        <v>735812</v>
      </c>
      <c r="N28" s="342">
        <v>1548165</v>
      </c>
      <c r="O28" s="342"/>
      <c r="P28" s="275"/>
      <c r="Q28" s="275"/>
      <c r="R28" s="342"/>
      <c r="S28" s="342"/>
      <c r="T28" s="275">
        <v>476169</v>
      </c>
      <c r="U28" s="275">
        <v>34873</v>
      </c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660155</v>
      </c>
      <c r="D32" s="340"/>
      <c r="E32" s="60"/>
      <c r="F32" s="59"/>
      <c r="G32" s="59"/>
      <c r="H32" s="60"/>
      <c r="I32" s="60"/>
      <c r="J32" s="59"/>
      <c r="K32" s="59">
        <v>4742637</v>
      </c>
      <c r="L32" s="60">
        <v>652873</v>
      </c>
      <c r="M32" s="60">
        <v>619294</v>
      </c>
      <c r="N32" s="59">
        <v>6014804</v>
      </c>
      <c r="O32" s="59"/>
      <c r="P32" s="60"/>
      <c r="Q32" s="60"/>
      <c r="R32" s="59"/>
      <c r="S32" s="59">
        <v>50611</v>
      </c>
      <c r="T32" s="60"/>
      <c r="U32" s="60">
        <v>174467</v>
      </c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50803532</v>
      </c>
      <c r="D40" s="344">
        <f t="shared" si="9"/>
        <v>0</v>
      </c>
      <c r="E40" s="343">
        <f t="shared" si="9"/>
        <v>110403000</v>
      </c>
      <c r="F40" s="345">
        <f t="shared" si="9"/>
        <v>110403000</v>
      </c>
      <c r="G40" s="345">
        <f t="shared" si="9"/>
        <v>31276</v>
      </c>
      <c r="H40" s="343">
        <f t="shared" si="9"/>
        <v>5465910</v>
      </c>
      <c r="I40" s="343">
        <f t="shared" si="9"/>
        <v>1117475</v>
      </c>
      <c r="J40" s="345">
        <f t="shared" si="9"/>
        <v>1760336</v>
      </c>
      <c r="K40" s="345">
        <f t="shared" si="9"/>
        <v>592331</v>
      </c>
      <c r="L40" s="343">
        <f t="shared" si="9"/>
        <v>1640120</v>
      </c>
      <c r="M40" s="343">
        <f t="shared" si="9"/>
        <v>1291027</v>
      </c>
      <c r="N40" s="345">
        <f t="shared" si="9"/>
        <v>240103</v>
      </c>
      <c r="O40" s="345">
        <f t="shared" si="9"/>
        <v>730389</v>
      </c>
      <c r="P40" s="343">
        <f t="shared" si="9"/>
        <v>1716938</v>
      </c>
      <c r="Q40" s="343">
        <f t="shared" si="9"/>
        <v>748792</v>
      </c>
      <c r="R40" s="345">
        <f t="shared" si="9"/>
        <v>64327</v>
      </c>
      <c r="S40" s="345">
        <f t="shared" si="9"/>
        <v>537681</v>
      </c>
      <c r="T40" s="343">
        <f t="shared" si="9"/>
        <v>908236</v>
      </c>
      <c r="U40" s="343">
        <f t="shared" si="9"/>
        <v>912471</v>
      </c>
      <c r="V40" s="345">
        <f t="shared" si="9"/>
        <v>1577519</v>
      </c>
      <c r="W40" s="345">
        <f t="shared" si="9"/>
        <v>0</v>
      </c>
      <c r="X40" s="343">
        <f t="shared" si="9"/>
        <v>110403000</v>
      </c>
      <c r="Y40" s="345">
        <f t="shared" si="9"/>
        <v>-110403000</v>
      </c>
      <c r="Z40" s="336">
        <f>+IF(X40&lt;&gt;0,+(Y40/X40)*100,0)</f>
        <v>-100</v>
      </c>
      <c r="AA40" s="350">
        <f>SUM(AA41:AA49)</f>
        <v>110403000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402483</v>
      </c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268926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20063358</v>
      </c>
      <c r="D43" s="369"/>
      <c r="E43" s="305">
        <v>500000</v>
      </c>
      <c r="F43" s="370">
        <v>500000</v>
      </c>
      <c r="G43" s="370">
        <v>31276</v>
      </c>
      <c r="H43" s="305">
        <v>717263</v>
      </c>
      <c r="I43" s="305">
        <v>1011797</v>
      </c>
      <c r="J43" s="370">
        <v>1760336</v>
      </c>
      <c r="K43" s="370"/>
      <c r="L43" s="305">
        <v>619696</v>
      </c>
      <c r="M43" s="305"/>
      <c r="N43" s="370"/>
      <c r="O43" s="370">
        <v>4824</v>
      </c>
      <c r="P43" s="305"/>
      <c r="Q43" s="305">
        <v>21593</v>
      </c>
      <c r="R43" s="370"/>
      <c r="S43" s="370"/>
      <c r="T43" s="305">
        <v>191376</v>
      </c>
      <c r="U43" s="305"/>
      <c r="V43" s="370"/>
      <c r="W43" s="370"/>
      <c r="X43" s="305">
        <v>500000</v>
      </c>
      <c r="Y43" s="370">
        <v>-500000</v>
      </c>
      <c r="Z43" s="371">
        <v>-100</v>
      </c>
      <c r="AA43" s="303">
        <v>500000</v>
      </c>
    </row>
    <row r="44" spans="1:27" ht="13.5">
      <c r="A44" s="361" t="s">
        <v>250</v>
      </c>
      <c r="B44" s="136"/>
      <c r="C44" s="60">
        <v>79125</v>
      </c>
      <c r="D44" s="368"/>
      <c r="E44" s="54">
        <v>450000</v>
      </c>
      <c r="F44" s="53">
        <v>450000</v>
      </c>
      <c r="G44" s="53"/>
      <c r="H44" s="54"/>
      <c r="I44" s="54"/>
      <c r="J44" s="53"/>
      <c r="K44" s="53">
        <v>76544</v>
      </c>
      <c r="L44" s="54">
        <v>43965</v>
      </c>
      <c r="M44" s="54">
        <v>6930</v>
      </c>
      <c r="N44" s="53">
        <v>127439</v>
      </c>
      <c r="O44" s="53">
        <v>37426</v>
      </c>
      <c r="P44" s="54">
        <v>24166</v>
      </c>
      <c r="Q44" s="54">
        <v>2735</v>
      </c>
      <c r="R44" s="53">
        <v>64327</v>
      </c>
      <c r="S44" s="53"/>
      <c r="T44" s="54">
        <v>3507</v>
      </c>
      <c r="U44" s="54">
        <v>32353</v>
      </c>
      <c r="V44" s="53"/>
      <c r="W44" s="53"/>
      <c r="X44" s="54">
        <v>450000</v>
      </c>
      <c r="Y44" s="53">
        <v>-450000</v>
      </c>
      <c r="Z44" s="94">
        <v>-100</v>
      </c>
      <c r="AA44" s="95">
        <v>450000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3211615</v>
      </c>
      <c r="D46" s="368"/>
      <c r="E46" s="54"/>
      <c r="F46" s="53"/>
      <c r="G46" s="53"/>
      <c r="H46" s="54"/>
      <c r="I46" s="54"/>
      <c r="J46" s="53"/>
      <c r="K46" s="53"/>
      <c r="L46" s="54">
        <v>494046</v>
      </c>
      <c r="M46" s="54">
        <v>823756</v>
      </c>
      <c r="N46" s="53"/>
      <c r="O46" s="53"/>
      <c r="P46" s="54">
        <v>1614334</v>
      </c>
      <c r="Q46" s="54">
        <v>583353</v>
      </c>
      <c r="R46" s="53"/>
      <c r="S46" s="53">
        <v>53715</v>
      </c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1118844</v>
      </c>
      <c r="D47" s="368"/>
      <c r="E47" s="54"/>
      <c r="F47" s="53"/>
      <c r="G47" s="53"/>
      <c r="H47" s="54"/>
      <c r="I47" s="54"/>
      <c r="J47" s="53"/>
      <c r="K47" s="53">
        <v>439140</v>
      </c>
      <c r="L47" s="54"/>
      <c r="M47" s="54">
        <v>440020</v>
      </c>
      <c r="N47" s="53"/>
      <c r="O47" s="53"/>
      <c r="P47" s="54"/>
      <c r="Q47" s="54"/>
      <c r="R47" s="53"/>
      <c r="S47" s="53"/>
      <c r="T47" s="54"/>
      <c r="U47" s="54">
        <v>-171491</v>
      </c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>
        <v>20000</v>
      </c>
      <c r="I48" s="54">
        <v>105678</v>
      </c>
      <c r="J48" s="53"/>
      <c r="K48" s="53">
        <v>76647</v>
      </c>
      <c r="L48" s="54">
        <v>15696</v>
      </c>
      <c r="M48" s="54">
        <v>20321</v>
      </c>
      <c r="N48" s="53">
        <v>112664</v>
      </c>
      <c r="O48" s="53"/>
      <c r="P48" s="54">
        <v>78438</v>
      </c>
      <c r="Q48" s="54">
        <v>139533</v>
      </c>
      <c r="R48" s="53"/>
      <c r="S48" s="53">
        <v>8167</v>
      </c>
      <c r="T48" s="54">
        <v>179677</v>
      </c>
      <c r="U48" s="54">
        <v>415328</v>
      </c>
      <c r="V48" s="53">
        <v>603172</v>
      </c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26330590</v>
      </c>
      <c r="D49" s="368"/>
      <c r="E49" s="54">
        <v>109453000</v>
      </c>
      <c r="F49" s="53">
        <v>109453000</v>
      </c>
      <c r="G49" s="53"/>
      <c r="H49" s="54">
        <v>4728647</v>
      </c>
      <c r="I49" s="54"/>
      <c r="J49" s="53"/>
      <c r="K49" s="53"/>
      <c r="L49" s="54">
        <v>466717</v>
      </c>
      <c r="M49" s="54"/>
      <c r="N49" s="53"/>
      <c r="O49" s="53">
        <v>688139</v>
      </c>
      <c r="P49" s="54"/>
      <c r="Q49" s="54">
        <v>1578</v>
      </c>
      <c r="R49" s="53"/>
      <c r="S49" s="53">
        <v>73316</v>
      </c>
      <c r="T49" s="54">
        <v>533676</v>
      </c>
      <c r="U49" s="54">
        <v>367355</v>
      </c>
      <c r="V49" s="53">
        <v>974347</v>
      </c>
      <c r="W49" s="53"/>
      <c r="X49" s="54">
        <v>109453000</v>
      </c>
      <c r="Y49" s="53">
        <v>-109453000</v>
      </c>
      <c r="Z49" s="94">
        <v>-100</v>
      </c>
      <c r="AA49" s="95">
        <v>109453000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354503404</v>
      </c>
      <c r="D60" s="346">
        <f t="shared" si="14"/>
        <v>0</v>
      </c>
      <c r="E60" s="219">
        <f t="shared" si="14"/>
        <v>371270000</v>
      </c>
      <c r="F60" s="264">
        <f t="shared" si="14"/>
        <v>371270000</v>
      </c>
      <c r="G60" s="264">
        <f t="shared" si="14"/>
        <v>9008645</v>
      </c>
      <c r="H60" s="219">
        <f t="shared" si="14"/>
        <v>37809888</v>
      </c>
      <c r="I60" s="219">
        <f t="shared" si="14"/>
        <v>38119065</v>
      </c>
      <c r="J60" s="264">
        <f t="shared" si="14"/>
        <v>68422664</v>
      </c>
      <c r="K60" s="264">
        <f t="shared" si="14"/>
        <v>23073699</v>
      </c>
      <c r="L60" s="219">
        <f t="shared" si="14"/>
        <v>39852806</v>
      </c>
      <c r="M60" s="219">
        <f t="shared" si="14"/>
        <v>30081755</v>
      </c>
      <c r="N60" s="264">
        <f t="shared" si="14"/>
        <v>89724885</v>
      </c>
      <c r="O60" s="264">
        <f t="shared" si="14"/>
        <v>13030708</v>
      </c>
      <c r="P60" s="219">
        <f t="shared" si="14"/>
        <v>16496404</v>
      </c>
      <c r="Q60" s="219">
        <f t="shared" si="14"/>
        <v>25547759</v>
      </c>
      <c r="R60" s="264">
        <f t="shared" si="14"/>
        <v>58160578</v>
      </c>
      <c r="S60" s="264">
        <f t="shared" si="14"/>
        <v>31734448</v>
      </c>
      <c r="T60" s="219">
        <f t="shared" si="14"/>
        <v>30427472</v>
      </c>
      <c r="U60" s="219">
        <f t="shared" si="14"/>
        <v>74846265</v>
      </c>
      <c r="V60" s="264">
        <f t="shared" si="14"/>
        <v>122619968</v>
      </c>
      <c r="W60" s="264">
        <f t="shared" si="14"/>
        <v>261302860</v>
      </c>
      <c r="X60" s="219">
        <f t="shared" si="14"/>
        <v>371270000</v>
      </c>
      <c r="Y60" s="264">
        <f t="shared" si="14"/>
        <v>-109967140</v>
      </c>
      <c r="Z60" s="337">
        <f>+IF(X60&lt;&gt;0,+(Y60/X60)*100,0)</f>
        <v>-29.619182804966737</v>
      </c>
      <c r="AA60" s="232">
        <f>+AA57+AA54+AA51+AA40+AA37+AA34+AA22+AA5</f>
        <v>371270000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268926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>
        <v>268926</v>
      </c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108800000</v>
      </c>
      <c r="F5" s="358">
        <f t="shared" si="0"/>
        <v>108800000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108800000</v>
      </c>
      <c r="Y5" s="358">
        <f t="shared" si="0"/>
        <v>-108800000</v>
      </c>
      <c r="Z5" s="359">
        <f>+IF(X5&lt;&gt;0,+(Y5/X5)*100,0)</f>
        <v>-100</v>
      </c>
      <c r="AA5" s="360">
        <f>+AA6+AA8+AA11+AA13+AA15</f>
        <v>108800000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50050000</v>
      </c>
      <c r="F6" s="59">
        <f t="shared" si="1"/>
        <v>50050000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50050000</v>
      </c>
      <c r="Y6" s="59">
        <f t="shared" si="1"/>
        <v>-50050000</v>
      </c>
      <c r="Z6" s="61">
        <f>+IF(X6&lt;&gt;0,+(Y6/X6)*100,0)</f>
        <v>-100</v>
      </c>
      <c r="AA6" s="62">
        <f t="shared" si="1"/>
        <v>50050000</v>
      </c>
    </row>
    <row r="7" spans="1:27" ht="13.5">
      <c r="A7" s="291" t="s">
        <v>228</v>
      </c>
      <c r="B7" s="142"/>
      <c r="C7" s="60"/>
      <c r="D7" s="340"/>
      <c r="E7" s="60">
        <v>50050000</v>
      </c>
      <c r="F7" s="59">
        <v>50050000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50050000</v>
      </c>
      <c r="Y7" s="59">
        <v>-50050000</v>
      </c>
      <c r="Z7" s="61">
        <v>-100</v>
      </c>
      <c r="AA7" s="62">
        <v>50050000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20000000</v>
      </c>
      <c r="F8" s="59">
        <f t="shared" si="2"/>
        <v>20000000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20000000</v>
      </c>
      <c r="Y8" s="59">
        <f t="shared" si="2"/>
        <v>-20000000</v>
      </c>
      <c r="Z8" s="61">
        <f>+IF(X8&lt;&gt;0,+(Y8/X8)*100,0)</f>
        <v>-100</v>
      </c>
      <c r="AA8" s="62">
        <f>SUM(AA9:AA10)</f>
        <v>20000000</v>
      </c>
    </row>
    <row r="9" spans="1:27" ht="13.5">
      <c r="A9" s="291" t="s">
        <v>229</v>
      </c>
      <c r="B9" s="142"/>
      <c r="C9" s="60"/>
      <c r="D9" s="340"/>
      <c r="E9" s="60">
        <v>20000000</v>
      </c>
      <c r="F9" s="59">
        <v>20000000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20000000</v>
      </c>
      <c r="Y9" s="59">
        <v>-20000000</v>
      </c>
      <c r="Z9" s="61">
        <v>-100</v>
      </c>
      <c r="AA9" s="62">
        <v>20000000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9000000</v>
      </c>
      <c r="F11" s="364">
        <f t="shared" si="3"/>
        <v>9000000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9000000</v>
      </c>
      <c r="Y11" s="364">
        <f t="shared" si="3"/>
        <v>-9000000</v>
      </c>
      <c r="Z11" s="365">
        <f>+IF(X11&lt;&gt;0,+(Y11/X11)*100,0)</f>
        <v>-100</v>
      </c>
      <c r="AA11" s="366">
        <f t="shared" si="3"/>
        <v>9000000</v>
      </c>
    </row>
    <row r="12" spans="1:27" ht="13.5">
      <c r="A12" s="291" t="s">
        <v>231</v>
      </c>
      <c r="B12" s="136"/>
      <c r="C12" s="60"/>
      <c r="D12" s="340"/>
      <c r="E12" s="60">
        <v>9000000</v>
      </c>
      <c r="F12" s="59">
        <v>9000000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9000000</v>
      </c>
      <c r="Y12" s="59">
        <v>-9000000</v>
      </c>
      <c r="Z12" s="61">
        <v>-100</v>
      </c>
      <c r="AA12" s="62">
        <v>9000000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29000000</v>
      </c>
      <c r="F13" s="342">
        <f t="shared" si="4"/>
        <v>29000000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29000000</v>
      </c>
      <c r="Y13" s="342">
        <f t="shared" si="4"/>
        <v>-29000000</v>
      </c>
      <c r="Z13" s="335">
        <f>+IF(X13&lt;&gt;0,+(Y13/X13)*100,0)</f>
        <v>-100</v>
      </c>
      <c r="AA13" s="273">
        <f t="shared" si="4"/>
        <v>29000000</v>
      </c>
    </row>
    <row r="14" spans="1:27" ht="13.5">
      <c r="A14" s="291" t="s">
        <v>232</v>
      </c>
      <c r="B14" s="136"/>
      <c r="C14" s="60"/>
      <c r="D14" s="340"/>
      <c r="E14" s="60">
        <v>29000000</v>
      </c>
      <c r="F14" s="59">
        <v>29000000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29000000</v>
      </c>
      <c r="Y14" s="59">
        <v>-29000000</v>
      </c>
      <c r="Z14" s="61">
        <v>-100</v>
      </c>
      <c r="AA14" s="62">
        <v>29000000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750000</v>
      </c>
      <c r="F15" s="59">
        <f t="shared" si="5"/>
        <v>750000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750000</v>
      </c>
      <c r="Y15" s="59">
        <f t="shared" si="5"/>
        <v>-750000</v>
      </c>
      <c r="Z15" s="61">
        <f>+IF(X15&lt;&gt;0,+(Y15/X15)*100,0)</f>
        <v>-100</v>
      </c>
      <c r="AA15" s="62">
        <f>SUM(AA16:AA20)</f>
        <v>750000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750000</v>
      </c>
      <c r="F20" s="59">
        <v>750000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750000</v>
      </c>
      <c r="Y20" s="59">
        <v>-750000</v>
      </c>
      <c r="Z20" s="61">
        <v>-100</v>
      </c>
      <c r="AA20" s="62">
        <v>750000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5000000</v>
      </c>
      <c r="F22" s="345">
        <f t="shared" si="6"/>
        <v>5000000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5000000</v>
      </c>
      <c r="Y22" s="345">
        <f t="shared" si="6"/>
        <v>-5000000</v>
      </c>
      <c r="Z22" s="336">
        <f>+IF(X22&lt;&gt;0,+(Y22/X22)*100,0)</f>
        <v>-100</v>
      </c>
      <c r="AA22" s="350">
        <f>SUM(AA23:AA32)</f>
        <v>5000000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5000000</v>
      </c>
      <c r="F32" s="59">
        <v>5000000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5000000</v>
      </c>
      <c r="Y32" s="59">
        <v>-5000000</v>
      </c>
      <c r="Z32" s="61">
        <v>-100</v>
      </c>
      <c r="AA32" s="62">
        <v>5000000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113800000</v>
      </c>
      <c r="F60" s="264">
        <f t="shared" si="14"/>
        <v>113800000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113800000</v>
      </c>
      <c r="Y60" s="264">
        <f t="shared" si="14"/>
        <v>-113800000</v>
      </c>
      <c r="Z60" s="337">
        <f>+IF(X60&lt;&gt;0,+(Y60/X60)*100,0)</f>
        <v>-100</v>
      </c>
      <c r="AA60" s="232">
        <f>+AA57+AA54+AA51+AA40+AA37+AA34+AA22+AA5</f>
        <v>113800000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2013-08-02T12:00:08Z</dcterms:created>
  <dcterms:modified xsi:type="dcterms:W3CDTF">2013-08-02T12:00:12Z</dcterms:modified>
  <cp:category/>
  <cp:version/>
  <cp:contentType/>
  <cp:contentStatus/>
</cp:coreProperties>
</file>