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<sst xmlns="http://schemas.openxmlformats.org/spreadsheetml/2006/main" count="855" uniqueCount="302">
  <si>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Bela Bela(LIM366)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</si>
  <si>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</si>
  <si>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</si>
  <si>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</si>
  <si>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</si>
  <si>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</si>
  <si>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</si>
  <si>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</si>
  <si>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</si>
  <si>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</si>
  <si>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</si>
  <si>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</si>
  <si>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</si>
  <si>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</si>
  <si>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</si>
  <si>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</si>
  <si>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</si>
  <si>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</si>
  <si>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</si>
  <si>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</si>
  <si>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</si>
  <si>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</si>
  <si>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</si>
  <si>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</si>
  <si>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</si>
  <si>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</si>
  <si>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</si>
  <si>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</si>
  <si>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</si>
  <si>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</si>
  <si>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</si>
  <si>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</si>
  <si>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</si>
  <si>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</si>
  <si>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</si>
  <si>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</si>
  <si>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</si>
  <si>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</si>
  <si>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</si>
  <si>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</si>
  <si>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</si>
  <si>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</si>
  <si>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</si>
  <si>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</si>
  <si>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</si>
  <si>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</si>
  <si>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</si>
  <si>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</si>
  <si>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</si>
  <si>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</si>
  <si>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</si>
  <si>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</si>
  <si>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</si>
  <si>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</si>
  <si>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</si>
  <si>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</si>
  <si>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</si>
  <si>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</si>
  <si>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</si>
  <si>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</si>
  <si>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</si>
  <si>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</si>
  <si>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</si>
  <si>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</si>
  <si>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</si>
  <si>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</si>
  <si>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</si>
  <si>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</si>
  <si>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</si>
  <si>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</si>
  <si>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Bela Bela(LIM366)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</si>
  <si>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</si>
  <si>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</si>
  <si>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</si>
  <si>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</si>
  <si>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</si>
  <si>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</si>
  <si>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</si>
  <si>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</si>
  <si>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</si>
  <si>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</si>
  <si>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</si>
  <si>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</si>
  <si>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</si>
  <si>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</si>
  <si>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</si>
  <si>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</si>
  <si>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</si>
  <si>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</si>
  <si>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</si>
  <si>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</si>
  <si>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</si>
  <si>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</si>
  <si>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</si>
  <si>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</si>
  <si>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</si>
  <si>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</si>
  <si>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</si>
  <si>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</si>
  <si>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</si>
  <si>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Bela Bela(LIM366)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</si>
  <si>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</si>
  <si>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</si>
  <si>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</si>
  <si>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</si>
  <si>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</si>
  <si>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</si>
  <si>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</si>
  <si>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</si>
  <si>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</si>
  <si>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</si>
  <si>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</si>
  <si>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</si>
  <si>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</si>
  <si>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</si>
  <si>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</si>
  <si>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</si>
  <si>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</si>
  <si>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</si>
  <si>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</si>
  <si>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</si>
  <si>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</si>
  <si>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</si>
  <si>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</si>
  <si>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</si>
  <si>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</si>
  <si>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</si>
  <si>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</si>
  <si>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</si>
  <si>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Bela Bela(LIM366)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</si>
  <si>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</si>
  <si>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</si>
  <si>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</si>
  <si>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</si>
  <si>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</si>
  <si>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</si>
  <si>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</si>
  <si>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</si>
  <si>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</si>
  <si>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</si>
  <si>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Bela Bela(LIM366)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</si>
  <si>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</si>
  <si>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</si>
  <si>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</si>
  <si>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</si>
  <si>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</si>
  <si>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</si>
  <si>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</si>
  <si>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</si>
  <si>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</si>
  <si>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</si>
  <si>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</si>
  <si>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</si>
  <si>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</si>
  <si>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</si>
  <si>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</si>
  <si>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</si>
  <si>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</si>
  <si>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</si>
  <si>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</si>
  <si>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</si>
  <si>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</si>
  <si>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</si>
  <si>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</si>
  <si>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</si>
  <si>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</si>
  <si>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</si>
  <si>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</si>
  <si>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</si>
  <si>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</si>
  <si>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</si>
  <si>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</si>
  <si>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</si>
  <si>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</si>
  <si>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Bela Bela(LIM366)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</si>
  <si>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</si>
  <si>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</si>
  <si>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</si>
  <si>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</si>
  <si>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</si>
  <si>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</si>
  <si>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</si>
  <si>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</si>
  <si>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</si>
  <si>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</si>
  <si>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</si>
  <si>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</si>
  <si>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</si>
  <si>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</si>
  <si>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</si>
  <si>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</si>
  <si>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</si>
  <si>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</si>
  <si>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</si>
  <si>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</si>
  <si>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</si>
  <si>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</si>
  <si>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</si>
  <si>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</si>
  <si>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</si>
  <si>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</si>
  <si>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Bela Bela(LIM366)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</si>
  <si>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</si>
  <si>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</si>
  <si>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</si>
  <si>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</si>
  <si>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</si>
  <si>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</si>
  <si>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</si>
  <si>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</si>
  <si>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</si>
  <si>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</si>
  <si>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</si>
  <si>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</si>
  <si>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</si>
  <si>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</si>
  <si>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</si>
  <si>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</si>
  <si>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</si>
  <si>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</si>
  <si>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</si>
  <si>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</si>
  <si>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</si>
  <si>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</si>
  <si>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</si>
  <si>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</si>
  <si>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Bela Bela(LIM366)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</si>
  <si>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</si>
  <si>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</si>
  <si>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</si>
  <si>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</si>
  <si>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</si>
  <si>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</si>
  <si>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</si>
  <si>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</si>
  <si>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</si>
  <si>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</si>
  <si>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</si>
  <si>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</si>
  <si>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</si>
  <si>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</si>
  <si>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</si>
  <si>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</si>
  <si>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</si>
  <si>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</si>
  <si>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</si>
  <si>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</si>
  <si>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</si>
  <si>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</si>
  <si>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</si>
  <si>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</si>
  <si>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</si>
  <si>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</si>
  <si>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</si>
  <si>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</si>
  <si>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</si>
  <si>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</si>
  <si>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</si>
  <si>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</si>
  <si>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</si>
  <si>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</si>
  <si>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</si>
  <si>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Bela Bela(LIM366)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</si>
  <si>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</si>
  <si>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</si>
  <si>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Bela Bela(LIM366)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</si>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</sst>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37396597</v>
      </c>
      <c r="C5" s="19"/>
      <c r="D5" s="59">
        <v>39806479</v>
      </c>
      <c r="E5" s="60">
        <v>39806479</v>
      </c>
      <c r="F5" s="60">
        <v>1686284</v>
      </c>
      <c r="G5" s="60">
        <v>2533433</v>
      </c>
      <c r="H5" s="60">
        <v>3458503</v>
      </c>
      <c r="I5" s="60">
        <v>7678220</v>
      </c>
      <c r="J5" s="60">
        <v>3508313</v>
      </c>
      <c r="K5" s="60">
        <v>3875488</v>
      </c>
      <c r="L5" s="60">
        <v>2914817</v>
      </c>
      <c r="M5" s="60">
        <v>10298618</v>
      </c>
      <c r="N5" s="60">
        <v>3684336</v>
      </c>
      <c r="O5" s="60">
        <v>3660245</v>
      </c>
      <c r="P5" s="60">
        <v>3462255</v>
      </c>
      <c r="Q5" s="60">
        <v>10806836</v>
      </c>
      <c r="R5" s="60">
        <v>3601934</v>
      </c>
      <c r="S5" s="60">
        <v>3995647</v>
      </c>
      <c r="T5" s="60">
        <v>5786480</v>
      </c>
      <c r="U5" s="60">
        <v>13384061</v>
      </c>
      <c r="V5" s="60">
        <v>42167735</v>
      </c>
      <c r="W5" s="60">
        <v>39806479</v>
      </c>
      <c r="X5" s="60">
        <v>2361256</v>
      </c>
      <c r="Y5" s="61">
        <v>5.93</v>
      </c>
      <c r="Z5" s="62">
        <v>39806479</v>
      </c>
    </row>
    <row r="6" spans="1:26" ht="13.5">
      <c r="A6" s="58" t="s">
        <v>32</v>
      </c>
      <c r="B6" s="19">
        <v>101575976</v>
      </c>
      <c r="C6" s="19"/>
      <c r="D6" s="59">
        <v>94159065</v>
      </c>
      <c r="E6" s="60">
        <v>94159065</v>
      </c>
      <c r="F6" s="60">
        <v>9599961</v>
      </c>
      <c r="G6" s="60">
        <v>9949469</v>
      </c>
      <c r="H6" s="60">
        <v>9209340</v>
      </c>
      <c r="I6" s="60">
        <v>28758770</v>
      </c>
      <c r="J6" s="60">
        <v>7052711</v>
      </c>
      <c r="K6" s="60">
        <v>8596014</v>
      </c>
      <c r="L6" s="60">
        <v>6784961</v>
      </c>
      <c r="M6" s="60">
        <v>22433686</v>
      </c>
      <c r="N6" s="60">
        <v>8269658</v>
      </c>
      <c r="O6" s="60">
        <v>9769464</v>
      </c>
      <c r="P6" s="60">
        <v>8848234</v>
      </c>
      <c r="Q6" s="60">
        <v>26887356</v>
      </c>
      <c r="R6" s="60">
        <v>7969037</v>
      </c>
      <c r="S6" s="60">
        <v>8863217</v>
      </c>
      <c r="T6" s="60">
        <v>8482011</v>
      </c>
      <c r="U6" s="60">
        <v>25314265</v>
      </c>
      <c r="V6" s="60">
        <v>103394077</v>
      </c>
      <c r="W6" s="60">
        <v>94159065</v>
      </c>
      <c r="X6" s="60">
        <v>9235012</v>
      </c>
      <c r="Y6" s="61">
        <v>9.81</v>
      </c>
      <c r="Z6" s="62">
        <v>94159065</v>
      </c>
    </row>
    <row r="7" spans="1:26" ht="13.5">
      <c r="A7" s="58" t="s">
        <v>33</v>
      </c>
      <c r="B7" s="19">
        <v>134160</v>
      </c>
      <c r="C7" s="19"/>
      <c r="D7" s="59">
        <v>200000</v>
      </c>
      <c r="E7" s="60">
        <v>200000</v>
      </c>
      <c r="F7" s="60">
        <v>1035</v>
      </c>
      <c r="G7" s="60">
        <v>1289</v>
      </c>
      <c r="H7" s="60">
        <v>497</v>
      </c>
      <c r="I7" s="60">
        <v>2821</v>
      </c>
      <c r="J7" s="60">
        <v>265</v>
      </c>
      <c r="K7" s="60">
        <v>302</v>
      </c>
      <c r="L7" s="60">
        <v>857</v>
      </c>
      <c r="M7" s="60">
        <v>1424</v>
      </c>
      <c r="N7" s="60">
        <v>647</v>
      </c>
      <c r="O7" s="60">
        <v>186570</v>
      </c>
      <c r="P7" s="60">
        <v>3241</v>
      </c>
      <c r="Q7" s="60">
        <v>190458</v>
      </c>
      <c r="R7" s="60">
        <v>78580</v>
      </c>
      <c r="S7" s="60">
        <v>242</v>
      </c>
      <c r="T7" s="60">
        <v>20036</v>
      </c>
      <c r="U7" s="60">
        <v>98858</v>
      </c>
      <c r="V7" s="60">
        <v>293561</v>
      </c>
      <c r="W7" s="60">
        <v>200000</v>
      </c>
      <c r="X7" s="60">
        <v>93561</v>
      </c>
      <c r="Y7" s="61">
        <v>46.78</v>
      </c>
      <c r="Z7" s="62">
        <v>200000</v>
      </c>
    </row>
    <row r="8" spans="1:26" ht="13.5">
      <c r="A8" s="58" t="s">
        <v>34</v>
      </c>
      <c r="B8" s="19">
        <v>42039478</v>
      </c>
      <c r="C8" s="19"/>
      <c r="D8" s="59">
        <v>47508000</v>
      </c>
      <c r="E8" s="60">
        <v>47508000</v>
      </c>
      <c r="F8" s="60">
        <v>18832448</v>
      </c>
      <c r="G8" s="60">
        <v>2115789</v>
      </c>
      <c r="H8" s="60">
        <v>0</v>
      </c>
      <c r="I8" s="60">
        <v>20948237</v>
      </c>
      <c r="J8" s="60">
        <v>126019</v>
      </c>
      <c r="K8" s="60">
        <v>12388227</v>
      </c>
      <c r="L8" s="60">
        <v>0</v>
      </c>
      <c r="M8" s="60">
        <v>12514246</v>
      </c>
      <c r="N8" s="60">
        <v>0</v>
      </c>
      <c r="O8" s="60">
        <v>344000</v>
      </c>
      <c r="P8" s="60">
        <v>0</v>
      </c>
      <c r="Q8" s="60">
        <v>344000</v>
      </c>
      <c r="R8" s="60">
        <v>0</v>
      </c>
      <c r="S8" s="60">
        <v>0</v>
      </c>
      <c r="T8" s="60">
        <v>0</v>
      </c>
      <c r="U8" s="60">
        <v>0</v>
      </c>
      <c r="V8" s="60">
        <v>33806483</v>
      </c>
      <c r="W8" s="60">
        <v>47508000</v>
      </c>
      <c r="X8" s="60">
        <v>-13701517</v>
      </c>
      <c r="Y8" s="61">
        <v>-28.84</v>
      </c>
      <c r="Z8" s="62">
        <v>47508000</v>
      </c>
    </row>
    <row r="9" spans="1:26" ht="13.5">
      <c r="A9" s="58" t="s">
        <v>35</v>
      </c>
      <c r="B9" s="19">
        <v>28288639</v>
      </c>
      <c r="C9" s="19"/>
      <c r="D9" s="59">
        <v>31597697</v>
      </c>
      <c r="E9" s="60">
        <v>31597697</v>
      </c>
      <c r="F9" s="60">
        <v>3372642</v>
      </c>
      <c r="G9" s="60">
        <v>1925973</v>
      </c>
      <c r="H9" s="60">
        <v>1798151</v>
      </c>
      <c r="I9" s="60">
        <v>7096766</v>
      </c>
      <c r="J9" s="60">
        <v>2170312</v>
      </c>
      <c r="K9" s="60">
        <v>5935836</v>
      </c>
      <c r="L9" s="60">
        <v>1060663</v>
      </c>
      <c r="M9" s="60">
        <v>9166811</v>
      </c>
      <c r="N9" s="60">
        <v>2228744</v>
      </c>
      <c r="O9" s="60">
        <v>2904934</v>
      </c>
      <c r="P9" s="60">
        <v>1995082</v>
      </c>
      <c r="Q9" s="60">
        <v>7128760</v>
      </c>
      <c r="R9" s="60">
        <v>1591400</v>
      </c>
      <c r="S9" s="60">
        <v>2579727</v>
      </c>
      <c r="T9" s="60">
        <v>5362617</v>
      </c>
      <c r="U9" s="60">
        <v>9533744</v>
      </c>
      <c r="V9" s="60">
        <v>32926081</v>
      </c>
      <c r="W9" s="60">
        <v>31597697</v>
      </c>
      <c r="X9" s="60">
        <v>1328384</v>
      </c>
      <c r="Y9" s="61">
        <v>4.2</v>
      </c>
      <c r="Z9" s="62">
        <v>31597697</v>
      </c>
    </row>
    <row r="10" spans="1:26" ht="25.5">
      <c r="A10" s="63" t="s">
        <v>277</v>
      </c>
      <c r="B10" s="64">
        <f>SUM(B5:B9)</f>
        <v>209434850</v>
      </c>
      <c r="C10" s="64">
        <f>SUM(C5:C9)</f>
        <v>0</v>
      </c>
      <c r="D10" s="65">
        <f aca="true" t="shared" si="0" ref="D10:Z10">SUM(D5:D9)</f>
        <v>213271241</v>
      </c>
      <c r="E10" s="66">
        <f t="shared" si="0"/>
        <v>213271241</v>
      </c>
      <c r="F10" s="66">
        <f t="shared" si="0"/>
        <v>33492370</v>
      </c>
      <c r="G10" s="66">
        <f t="shared" si="0"/>
        <v>16525953</v>
      </c>
      <c r="H10" s="66">
        <f t="shared" si="0"/>
        <v>14466491</v>
      </c>
      <c r="I10" s="66">
        <f t="shared" si="0"/>
        <v>64484814</v>
      </c>
      <c r="J10" s="66">
        <f t="shared" si="0"/>
        <v>12857620</v>
      </c>
      <c r="K10" s="66">
        <f t="shared" si="0"/>
        <v>30795867</v>
      </c>
      <c r="L10" s="66">
        <f t="shared" si="0"/>
        <v>10761298</v>
      </c>
      <c r="M10" s="66">
        <f t="shared" si="0"/>
        <v>54414785</v>
      </c>
      <c r="N10" s="66">
        <f t="shared" si="0"/>
        <v>14183385</v>
      </c>
      <c r="O10" s="66">
        <f t="shared" si="0"/>
        <v>16865213</v>
      </c>
      <c r="P10" s="66">
        <f t="shared" si="0"/>
        <v>14308812</v>
      </c>
      <c r="Q10" s="66">
        <f t="shared" si="0"/>
        <v>45357410</v>
      </c>
      <c r="R10" s="66">
        <f t="shared" si="0"/>
        <v>13240951</v>
      </c>
      <c r="S10" s="66">
        <f t="shared" si="0"/>
        <v>15438833</v>
      </c>
      <c r="T10" s="66">
        <f t="shared" si="0"/>
        <v>19651144</v>
      </c>
      <c r="U10" s="66">
        <f t="shared" si="0"/>
        <v>48330928</v>
      </c>
      <c r="V10" s="66">
        <f t="shared" si="0"/>
        <v>212587937</v>
      </c>
      <c r="W10" s="66">
        <f t="shared" si="0"/>
        <v>213271241</v>
      </c>
      <c r="X10" s="66">
        <f t="shared" si="0"/>
        <v>-683304</v>
      </c>
      <c r="Y10" s="67">
        <f>+IF(W10&lt;&gt;0,(X10/W10)*100,0)</f>
        <v>-0.32039200259541795</v>
      </c>
      <c r="Z10" s="68">
        <f t="shared" si="0"/>
        <v>213271241</v>
      </c>
    </row>
    <row r="11" spans="1:26" ht="13.5">
      <c r="A11" s="58" t="s">
        <v>37</v>
      </c>
      <c r="B11" s="19">
        <v>61212037</v>
      </c>
      <c r="C11" s="19"/>
      <c r="D11" s="59">
        <v>76917758</v>
      </c>
      <c r="E11" s="60">
        <v>76917758</v>
      </c>
      <c r="F11" s="60">
        <v>5075196</v>
      </c>
      <c r="G11" s="60">
        <v>5329813</v>
      </c>
      <c r="H11" s="60">
        <v>5105275</v>
      </c>
      <c r="I11" s="60">
        <v>15510284</v>
      </c>
      <c r="J11" s="60">
        <v>5183928</v>
      </c>
      <c r="K11" s="60">
        <v>4842376</v>
      </c>
      <c r="L11" s="60">
        <v>5709543</v>
      </c>
      <c r="M11" s="60">
        <v>15735847</v>
      </c>
      <c r="N11" s="60">
        <v>5113049</v>
      </c>
      <c r="O11" s="60">
        <v>5499033</v>
      </c>
      <c r="P11" s="60">
        <v>10848176</v>
      </c>
      <c r="Q11" s="60">
        <v>21460258</v>
      </c>
      <c r="R11" s="60">
        <v>5467543</v>
      </c>
      <c r="S11" s="60">
        <v>5415036</v>
      </c>
      <c r="T11" s="60">
        <v>6950133</v>
      </c>
      <c r="U11" s="60">
        <v>17832712</v>
      </c>
      <c r="V11" s="60">
        <v>70539101</v>
      </c>
      <c r="W11" s="60">
        <v>76917758</v>
      </c>
      <c r="X11" s="60">
        <v>-6378657</v>
      </c>
      <c r="Y11" s="61">
        <v>-8.29</v>
      </c>
      <c r="Z11" s="62">
        <v>76917758</v>
      </c>
    </row>
    <row r="12" spans="1:26" ht="13.5">
      <c r="A12" s="58" t="s">
        <v>38</v>
      </c>
      <c r="B12" s="19">
        <v>4702571</v>
      </c>
      <c r="C12" s="19"/>
      <c r="D12" s="59">
        <v>4698464</v>
      </c>
      <c r="E12" s="60">
        <v>4698464</v>
      </c>
      <c r="F12" s="60">
        <v>344755</v>
      </c>
      <c r="G12" s="60">
        <v>189063</v>
      </c>
      <c r="H12" s="60">
        <v>396752</v>
      </c>
      <c r="I12" s="60">
        <v>930570</v>
      </c>
      <c r="J12" s="60">
        <v>416561</v>
      </c>
      <c r="K12" s="60">
        <v>410578</v>
      </c>
      <c r="L12" s="60">
        <v>410004</v>
      </c>
      <c r="M12" s="60">
        <v>1237143</v>
      </c>
      <c r="N12" s="60">
        <v>409079</v>
      </c>
      <c r="O12" s="60">
        <v>302314</v>
      </c>
      <c r="P12" s="60">
        <v>604628</v>
      </c>
      <c r="Q12" s="60">
        <v>1316021</v>
      </c>
      <c r="R12" s="60">
        <v>554164</v>
      </c>
      <c r="S12" s="60">
        <v>350341</v>
      </c>
      <c r="T12" s="60">
        <v>425411</v>
      </c>
      <c r="U12" s="60">
        <v>1329916</v>
      </c>
      <c r="V12" s="60">
        <v>4813650</v>
      </c>
      <c r="W12" s="60">
        <v>4698464</v>
      </c>
      <c r="X12" s="60">
        <v>115186</v>
      </c>
      <c r="Y12" s="61">
        <v>2.45</v>
      </c>
      <c r="Z12" s="62">
        <v>4698464</v>
      </c>
    </row>
    <row r="13" spans="1:26" ht="13.5">
      <c r="A13" s="58" t="s">
        <v>278</v>
      </c>
      <c r="B13" s="19">
        <v>31265933</v>
      </c>
      <c r="C13" s="19"/>
      <c r="D13" s="59">
        <v>3500000</v>
      </c>
      <c r="E13" s="60">
        <v>3500000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</v>
      </c>
      <c r="X13" s="60">
        <v>-3500000</v>
      </c>
      <c r="Y13" s="61">
        <v>-100</v>
      </c>
      <c r="Z13" s="62">
        <v>3500000</v>
      </c>
    </row>
    <row r="14" spans="1:26" ht="13.5">
      <c r="A14" s="58" t="s">
        <v>40</v>
      </c>
      <c r="B14" s="19">
        <v>3003787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64405293</v>
      </c>
      <c r="C15" s="19"/>
      <c r="D15" s="59">
        <v>61799247</v>
      </c>
      <c r="E15" s="60">
        <v>61799247</v>
      </c>
      <c r="F15" s="60">
        <v>6661502</v>
      </c>
      <c r="G15" s="60">
        <v>2645453</v>
      </c>
      <c r="H15" s="60">
        <v>4735379</v>
      </c>
      <c r="I15" s="60">
        <v>14042334</v>
      </c>
      <c r="J15" s="60">
        <v>2248857</v>
      </c>
      <c r="K15" s="60">
        <v>10213810</v>
      </c>
      <c r="L15" s="60">
        <v>4921461</v>
      </c>
      <c r="M15" s="60">
        <v>17384128</v>
      </c>
      <c r="N15" s="60">
        <v>4360790</v>
      </c>
      <c r="O15" s="60">
        <v>4907920</v>
      </c>
      <c r="P15" s="60">
        <v>4051285</v>
      </c>
      <c r="Q15" s="60">
        <v>13319995</v>
      </c>
      <c r="R15" s="60">
        <v>4301309</v>
      </c>
      <c r="S15" s="60">
        <v>3491592</v>
      </c>
      <c r="T15" s="60">
        <v>11629486</v>
      </c>
      <c r="U15" s="60">
        <v>19422387</v>
      </c>
      <c r="V15" s="60">
        <v>64168844</v>
      </c>
      <c r="W15" s="60">
        <v>61799247</v>
      </c>
      <c r="X15" s="60">
        <v>2369597</v>
      </c>
      <c r="Y15" s="61">
        <v>3.83</v>
      </c>
      <c r="Z15" s="62">
        <v>61799247</v>
      </c>
    </row>
    <row r="16" spans="1:26" ht="13.5">
      <c r="A16" s="69" t="s">
        <v>42</v>
      </c>
      <c r="B16" s="19">
        <v>0</v>
      </c>
      <c r="C16" s="19"/>
      <c r="D16" s="59">
        <v>850000</v>
      </c>
      <c r="E16" s="60">
        <v>850000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850000</v>
      </c>
      <c r="X16" s="60">
        <v>-850000</v>
      </c>
      <c r="Y16" s="61">
        <v>-100</v>
      </c>
      <c r="Z16" s="62">
        <v>850000</v>
      </c>
    </row>
    <row r="17" spans="1:26" ht="13.5">
      <c r="A17" s="58" t="s">
        <v>43</v>
      </c>
      <c r="B17" s="19">
        <v>58801658</v>
      </c>
      <c r="C17" s="19"/>
      <c r="D17" s="59">
        <v>57615772</v>
      </c>
      <c r="E17" s="60">
        <v>57615772</v>
      </c>
      <c r="F17" s="60">
        <v>1174720</v>
      </c>
      <c r="G17" s="60">
        <v>3861987</v>
      </c>
      <c r="H17" s="60">
        <v>4541603</v>
      </c>
      <c r="I17" s="60">
        <v>9578310</v>
      </c>
      <c r="J17" s="60">
        <v>4319230</v>
      </c>
      <c r="K17" s="60">
        <v>8927985</v>
      </c>
      <c r="L17" s="60">
        <v>8551522</v>
      </c>
      <c r="M17" s="60">
        <v>21798737</v>
      </c>
      <c r="N17" s="60">
        <v>3622153</v>
      </c>
      <c r="O17" s="60">
        <v>8033809</v>
      </c>
      <c r="P17" s="60">
        <v>6337925</v>
      </c>
      <c r="Q17" s="60">
        <v>17993887</v>
      </c>
      <c r="R17" s="60">
        <v>9758771</v>
      </c>
      <c r="S17" s="60">
        <v>6583281</v>
      </c>
      <c r="T17" s="60">
        <v>23404075</v>
      </c>
      <c r="U17" s="60">
        <v>39746127</v>
      </c>
      <c r="V17" s="60">
        <v>89117061</v>
      </c>
      <c r="W17" s="60">
        <v>57615772</v>
      </c>
      <c r="X17" s="60">
        <v>31501289</v>
      </c>
      <c r="Y17" s="61">
        <v>54.67</v>
      </c>
      <c r="Z17" s="62">
        <v>57615772</v>
      </c>
    </row>
    <row r="18" spans="1:26" ht="13.5">
      <c r="A18" s="70" t="s">
        <v>44</v>
      </c>
      <c r="B18" s="71">
        <f>SUM(B11:B17)</f>
        <v>223391279</v>
      </c>
      <c r="C18" s="71">
        <f>SUM(C11:C17)</f>
        <v>0</v>
      </c>
      <c r="D18" s="72">
        <f aca="true" t="shared" si="1" ref="D18:Z18">SUM(D11:D17)</f>
        <v>205381241</v>
      </c>
      <c r="E18" s="73">
        <f t="shared" si="1"/>
        <v>205381241</v>
      </c>
      <c r="F18" s="73">
        <f t="shared" si="1"/>
        <v>13256173</v>
      </c>
      <c r="G18" s="73">
        <f t="shared" si="1"/>
        <v>12026316</v>
      </c>
      <c r="H18" s="73">
        <f t="shared" si="1"/>
        <v>14779009</v>
      </c>
      <c r="I18" s="73">
        <f t="shared" si="1"/>
        <v>40061498</v>
      </c>
      <c r="J18" s="73">
        <f t="shared" si="1"/>
        <v>12168576</v>
      </c>
      <c r="K18" s="73">
        <f t="shared" si="1"/>
        <v>24394749</v>
      </c>
      <c r="L18" s="73">
        <f t="shared" si="1"/>
        <v>19592530</v>
      </c>
      <c r="M18" s="73">
        <f t="shared" si="1"/>
        <v>56155855</v>
      </c>
      <c r="N18" s="73">
        <f t="shared" si="1"/>
        <v>13505071</v>
      </c>
      <c r="O18" s="73">
        <f t="shared" si="1"/>
        <v>18743076</v>
      </c>
      <c r="P18" s="73">
        <f t="shared" si="1"/>
        <v>21842014</v>
      </c>
      <c r="Q18" s="73">
        <f t="shared" si="1"/>
        <v>54090161</v>
      </c>
      <c r="R18" s="73">
        <f t="shared" si="1"/>
        <v>20081787</v>
      </c>
      <c r="S18" s="73">
        <f t="shared" si="1"/>
        <v>15840250</v>
      </c>
      <c r="T18" s="73">
        <f t="shared" si="1"/>
        <v>42409105</v>
      </c>
      <c r="U18" s="73">
        <f t="shared" si="1"/>
        <v>78331142</v>
      </c>
      <c r="V18" s="73">
        <f t="shared" si="1"/>
        <v>228638656</v>
      </c>
      <c r="W18" s="73">
        <f t="shared" si="1"/>
        <v>205381241</v>
      </c>
      <c r="X18" s="73">
        <f t="shared" si="1"/>
        <v>23257415</v>
      </c>
      <c r="Y18" s="67">
        <f>+IF(W18&lt;&gt;0,(X18/W18)*100,0)</f>
        <v>11.324021067727408</v>
      </c>
      <c r="Z18" s="74">
        <f t="shared" si="1"/>
        <v>205381241</v>
      </c>
    </row>
    <row r="19" spans="1:26" ht="13.5">
      <c r="A19" s="70" t="s">
        <v>45</v>
      </c>
      <c r="B19" s="75">
        <f>+B10-B18</f>
        <v>-13956429</v>
      </c>
      <c r="C19" s="75">
        <f>+C10-C18</f>
        <v>0</v>
      </c>
      <c r="D19" s="76">
        <f aca="true" t="shared" si="2" ref="D19:Z19">+D10-D18</f>
        <v>7890000</v>
      </c>
      <c r="E19" s="77">
        <f t="shared" si="2"/>
        <v>7890000</v>
      </c>
      <c r="F19" s="77">
        <f t="shared" si="2"/>
        <v>20236197</v>
      </c>
      <c r="G19" s="77">
        <f t="shared" si="2"/>
        <v>4499637</v>
      </c>
      <c r="H19" s="77">
        <f t="shared" si="2"/>
        <v>-312518</v>
      </c>
      <c r="I19" s="77">
        <f t="shared" si="2"/>
        <v>24423316</v>
      </c>
      <c r="J19" s="77">
        <f t="shared" si="2"/>
        <v>689044</v>
      </c>
      <c r="K19" s="77">
        <f t="shared" si="2"/>
        <v>6401118</v>
      </c>
      <c r="L19" s="77">
        <f t="shared" si="2"/>
        <v>-8831232</v>
      </c>
      <c r="M19" s="77">
        <f t="shared" si="2"/>
        <v>-1741070</v>
      </c>
      <c r="N19" s="77">
        <f t="shared" si="2"/>
        <v>678314</v>
      </c>
      <c r="O19" s="77">
        <f t="shared" si="2"/>
        <v>-1877863</v>
      </c>
      <c r="P19" s="77">
        <f t="shared" si="2"/>
        <v>-7533202</v>
      </c>
      <c r="Q19" s="77">
        <f t="shared" si="2"/>
        <v>-8732751</v>
      </c>
      <c r="R19" s="77">
        <f t="shared" si="2"/>
        <v>-6840836</v>
      </c>
      <c r="S19" s="77">
        <f t="shared" si="2"/>
        <v>-401417</v>
      </c>
      <c r="T19" s="77">
        <f t="shared" si="2"/>
        <v>-22757961</v>
      </c>
      <c r="U19" s="77">
        <f t="shared" si="2"/>
        <v>-30000214</v>
      </c>
      <c r="V19" s="77">
        <f t="shared" si="2"/>
        <v>-16050719</v>
      </c>
      <c r="W19" s="77">
        <f>IF(E10=E18,0,W10-W18)</f>
        <v>7890000</v>
      </c>
      <c r="X19" s="77">
        <f t="shared" si="2"/>
        <v>-23940719</v>
      </c>
      <c r="Y19" s="78">
        <f>+IF(W19&lt;&gt;0,(X19/W19)*100,0)</f>
        <v>-303.4311660329531</v>
      </c>
      <c r="Z19" s="79">
        <f t="shared" si="2"/>
        <v>7890000</v>
      </c>
    </row>
    <row r="20" spans="1:26" ht="13.5">
      <c r="A20" s="58" t="s">
        <v>46</v>
      </c>
      <c r="B20" s="19">
        <v>10324265</v>
      </c>
      <c r="C20" s="19"/>
      <c r="D20" s="59">
        <v>18104000</v>
      </c>
      <c r="E20" s="60">
        <v>18104000</v>
      </c>
      <c r="F20" s="60">
        <v>11246000</v>
      </c>
      <c r="G20" s="60">
        <v>0</v>
      </c>
      <c r="H20" s="60">
        <v>0</v>
      </c>
      <c r="I20" s="60">
        <v>11246000</v>
      </c>
      <c r="J20" s="60">
        <v>0</v>
      </c>
      <c r="K20" s="60">
        <v>5107000</v>
      </c>
      <c r="L20" s="60">
        <v>0</v>
      </c>
      <c r="M20" s="60">
        <v>5107000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16353000</v>
      </c>
      <c r="W20" s="60">
        <v>18104000</v>
      </c>
      <c r="X20" s="60">
        <v>-1751000</v>
      </c>
      <c r="Y20" s="61">
        <v>-9.67</v>
      </c>
      <c r="Z20" s="62">
        <v>18104000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-3632164</v>
      </c>
      <c r="C22" s="86">
        <f>SUM(C19:C21)</f>
        <v>0</v>
      </c>
      <c r="D22" s="87">
        <f aca="true" t="shared" si="3" ref="D22:Z22">SUM(D19:D21)</f>
        <v>25994000</v>
      </c>
      <c r="E22" s="88">
        <f t="shared" si="3"/>
        <v>25994000</v>
      </c>
      <c r="F22" s="88">
        <f t="shared" si="3"/>
        <v>31482197</v>
      </c>
      <c r="G22" s="88">
        <f t="shared" si="3"/>
        <v>4499637</v>
      </c>
      <c r="H22" s="88">
        <f t="shared" si="3"/>
        <v>-312518</v>
      </c>
      <c r="I22" s="88">
        <f t="shared" si="3"/>
        <v>35669316</v>
      </c>
      <c r="J22" s="88">
        <f t="shared" si="3"/>
        <v>689044</v>
      </c>
      <c r="K22" s="88">
        <f t="shared" si="3"/>
        <v>11508118</v>
      </c>
      <c r="L22" s="88">
        <f t="shared" si="3"/>
        <v>-8831232</v>
      </c>
      <c r="M22" s="88">
        <f t="shared" si="3"/>
        <v>3365930</v>
      </c>
      <c r="N22" s="88">
        <f t="shared" si="3"/>
        <v>678314</v>
      </c>
      <c r="O22" s="88">
        <f t="shared" si="3"/>
        <v>-1877863</v>
      </c>
      <c r="P22" s="88">
        <f t="shared" si="3"/>
        <v>-7533202</v>
      </c>
      <c r="Q22" s="88">
        <f t="shared" si="3"/>
        <v>-8732751</v>
      </c>
      <c r="R22" s="88">
        <f t="shared" si="3"/>
        <v>-6840836</v>
      </c>
      <c r="S22" s="88">
        <f t="shared" si="3"/>
        <v>-401417</v>
      </c>
      <c r="T22" s="88">
        <f t="shared" si="3"/>
        <v>-22757961</v>
      </c>
      <c r="U22" s="88">
        <f t="shared" si="3"/>
        <v>-30000214</v>
      </c>
      <c r="V22" s="88">
        <f t="shared" si="3"/>
        <v>302281</v>
      </c>
      <c r="W22" s="88">
        <f t="shared" si="3"/>
        <v>25994000</v>
      </c>
      <c r="X22" s="88">
        <f t="shared" si="3"/>
        <v>-25691719</v>
      </c>
      <c r="Y22" s="89">
        <f>+IF(W22&lt;&gt;0,(X22/W22)*100,0)</f>
        <v>-98.83711241055629</v>
      </c>
      <c r="Z22" s="90">
        <f t="shared" si="3"/>
        <v>25994000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-3632164</v>
      </c>
      <c r="C24" s="75">
        <f>SUM(C22:C23)</f>
        <v>0</v>
      </c>
      <c r="D24" s="76">
        <f aca="true" t="shared" si="4" ref="D24:Z24">SUM(D22:D23)</f>
        <v>25994000</v>
      </c>
      <c r="E24" s="77">
        <f t="shared" si="4"/>
        <v>25994000</v>
      </c>
      <c r="F24" s="77">
        <f t="shared" si="4"/>
        <v>31482197</v>
      </c>
      <c r="G24" s="77">
        <f t="shared" si="4"/>
        <v>4499637</v>
      </c>
      <c r="H24" s="77">
        <f t="shared" si="4"/>
        <v>-312518</v>
      </c>
      <c r="I24" s="77">
        <f t="shared" si="4"/>
        <v>35669316</v>
      </c>
      <c r="J24" s="77">
        <f t="shared" si="4"/>
        <v>689044</v>
      </c>
      <c r="K24" s="77">
        <f t="shared" si="4"/>
        <v>11508118</v>
      </c>
      <c r="L24" s="77">
        <f t="shared" si="4"/>
        <v>-8831232</v>
      </c>
      <c r="M24" s="77">
        <f t="shared" si="4"/>
        <v>3365930</v>
      </c>
      <c r="N24" s="77">
        <f t="shared" si="4"/>
        <v>678314</v>
      </c>
      <c r="O24" s="77">
        <f t="shared" si="4"/>
        <v>-1877863</v>
      </c>
      <c r="P24" s="77">
        <f t="shared" si="4"/>
        <v>-7533202</v>
      </c>
      <c r="Q24" s="77">
        <f t="shared" si="4"/>
        <v>-8732751</v>
      </c>
      <c r="R24" s="77">
        <f t="shared" si="4"/>
        <v>-6840836</v>
      </c>
      <c r="S24" s="77">
        <f t="shared" si="4"/>
        <v>-401417</v>
      </c>
      <c r="T24" s="77">
        <f t="shared" si="4"/>
        <v>-22757961</v>
      </c>
      <c r="U24" s="77">
        <f t="shared" si="4"/>
        <v>-30000214</v>
      </c>
      <c r="V24" s="77">
        <f t="shared" si="4"/>
        <v>302281</v>
      </c>
      <c r="W24" s="77">
        <f t="shared" si="4"/>
        <v>25994000</v>
      </c>
      <c r="X24" s="77">
        <f t="shared" si="4"/>
        <v>-25691719</v>
      </c>
      <c r="Y24" s="78">
        <f>+IF(W24&lt;&gt;0,(X24/W24)*100,0)</f>
        <v>-98.83711241055629</v>
      </c>
      <c r="Z24" s="79">
        <f t="shared" si="4"/>
        <v>25994000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17283220</v>
      </c>
      <c r="C27" s="22"/>
      <c r="D27" s="99">
        <v>25892000</v>
      </c>
      <c r="E27" s="100">
        <v>25892000</v>
      </c>
      <c r="F27" s="100">
        <v>0</v>
      </c>
      <c r="G27" s="100">
        <v>0</v>
      </c>
      <c r="H27" s="100">
        <v>1584955</v>
      </c>
      <c r="I27" s="100">
        <v>1584955</v>
      </c>
      <c r="J27" s="100">
        <v>918216</v>
      </c>
      <c r="K27" s="100">
        <v>2464587</v>
      </c>
      <c r="L27" s="100">
        <v>958917</v>
      </c>
      <c r="M27" s="100">
        <v>4341720</v>
      </c>
      <c r="N27" s="100">
        <v>0</v>
      </c>
      <c r="O27" s="100">
        <v>914058</v>
      </c>
      <c r="P27" s="100">
        <v>0</v>
      </c>
      <c r="Q27" s="100">
        <v>914058</v>
      </c>
      <c r="R27" s="100">
        <v>384580</v>
      </c>
      <c r="S27" s="100">
        <v>4182922</v>
      </c>
      <c r="T27" s="100">
        <v>0</v>
      </c>
      <c r="U27" s="100">
        <v>4567502</v>
      </c>
      <c r="V27" s="100">
        <v>11408235</v>
      </c>
      <c r="W27" s="100">
        <v>25892000</v>
      </c>
      <c r="X27" s="100">
        <v>-14483765</v>
      </c>
      <c r="Y27" s="101">
        <v>-55.94</v>
      </c>
      <c r="Z27" s="102">
        <v>25892000</v>
      </c>
    </row>
    <row r="28" spans="1:26" ht="13.5">
      <c r="A28" s="103" t="s">
        <v>46</v>
      </c>
      <c r="B28" s="19">
        <v>14982720</v>
      </c>
      <c r="C28" s="19"/>
      <c r="D28" s="59">
        <v>18824000</v>
      </c>
      <c r="E28" s="60">
        <v>18824000</v>
      </c>
      <c r="F28" s="60">
        <v>0</v>
      </c>
      <c r="G28" s="60">
        <v>0</v>
      </c>
      <c r="H28" s="60">
        <v>1584955</v>
      </c>
      <c r="I28" s="60">
        <v>1584955</v>
      </c>
      <c r="J28" s="60">
        <v>759336</v>
      </c>
      <c r="K28" s="60">
        <v>2342087</v>
      </c>
      <c r="L28" s="60">
        <v>958917</v>
      </c>
      <c r="M28" s="60">
        <v>4060340</v>
      </c>
      <c r="N28" s="60">
        <v>0</v>
      </c>
      <c r="O28" s="60">
        <v>914058</v>
      </c>
      <c r="P28" s="60">
        <v>0</v>
      </c>
      <c r="Q28" s="60">
        <v>914058</v>
      </c>
      <c r="R28" s="60">
        <v>239380</v>
      </c>
      <c r="S28" s="60">
        <v>3723875</v>
      </c>
      <c r="T28" s="60">
        <v>0</v>
      </c>
      <c r="U28" s="60">
        <v>3963255</v>
      </c>
      <c r="V28" s="60">
        <v>10522608</v>
      </c>
      <c r="W28" s="60">
        <v>18824000</v>
      </c>
      <c r="X28" s="60">
        <v>-8301392</v>
      </c>
      <c r="Y28" s="61">
        <v>-44.1</v>
      </c>
      <c r="Z28" s="62">
        <v>18824000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2300500</v>
      </c>
      <c r="C31" s="19"/>
      <c r="D31" s="59">
        <v>7068000</v>
      </c>
      <c r="E31" s="60">
        <v>7068000</v>
      </c>
      <c r="F31" s="60">
        <v>0</v>
      </c>
      <c r="G31" s="60">
        <v>0</v>
      </c>
      <c r="H31" s="60">
        <v>0</v>
      </c>
      <c r="I31" s="60">
        <v>0</v>
      </c>
      <c r="J31" s="60">
        <v>158880</v>
      </c>
      <c r="K31" s="60">
        <v>122500</v>
      </c>
      <c r="L31" s="60">
        <v>0</v>
      </c>
      <c r="M31" s="60">
        <v>281380</v>
      </c>
      <c r="N31" s="60">
        <v>0</v>
      </c>
      <c r="O31" s="60">
        <v>0</v>
      </c>
      <c r="P31" s="60">
        <v>0</v>
      </c>
      <c r="Q31" s="60">
        <v>0</v>
      </c>
      <c r="R31" s="60">
        <v>145200</v>
      </c>
      <c r="S31" s="60">
        <v>459047</v>
      </c>
      <c r="T31" s="60">
        <v>0</v>
      </c>
      <c r="U31" s="60">
        <v>604247</v>
      </c>
      <c r="V31" s="60">
        <v>885627</v>
      </c>
      <c r="W31" s="60">
        <v>7068000</v>
      </c>
      <c r="X31" s="60">
        <v>-6182373</v>
      </c>
      <c r="Y31" s="61">
        <v>-87.47</v>
      </c>
      <c r="Z31" s="62">
        <v>7068000</v>
      </c>
    </row>
    <row r="32" spans="1:26" ht="13.5">
      <c r="A32" s="70" t="s">
        <v>54</v>
      </c>
      <c r="B32" s="22">
        <f>SUM(B28:B31)</f>
        <v>17283220</v>
      </c>
      <c r="C32" s="22">
        <f>SUM(C28:C31)</f>
        <v>0</v>
      </c>
      <c r="D32" s="99">
        <f aca="true" t="shared" si="5" ref="D32:Z32">SUM(D28:D31)</f>
        <v>25892000</v>
      </c>
      <c r="E32" s="100">
        <f t="shared" si="5"/>
        <v>25892000</v>
      </c>
      <c r="F32" s="100">
        <f t="shared" si="5"/>
        <v>0</v>
      </c>
      <c r="G32" s="100">
        <f t="shared" si="5"/>
        <v>0</v>
      </c>
      <c r="H32" s="100">
        <f t="shared" si="5"/>
        <v>1584955</v>
      </c>
      <c r="I32" s="100">
        <f t="shared" si="5"/>
        <v>1584955</v>
      </c>
      <c r="J32" s="100">
        <f t="shared" si="5"/>
        <v>918216</v>
      </c>
      <c r="K32" s="100">
        <f t="shared" si="5"/>
        <v>2464587</v>
      </c>
      <c r="L32" s="100">
        <f t="shared" si="5"/>
        <v>958917</v>
      </c>
      <c r="M32" s="100">
        <f t="shared" si="5"/>
        <v>4341720</v>
      </c>
      <c r="N32" s="100">
        <f t="shared" si="5"/>
        <v>0</v>
      </c>
      <c r="O32" s="100">
        <f t="shared" si="5"/>
        <v>914058</v>
      </c>
      <c r="P32" s="100">
        <f t="shared" si="5"/>
        <v>0</v>
      </c>
      <c r="Q32" s="100">
        <f t="shared" si="5"/>
        <v>914058</v>
      </c>
      <c r="R32" s="100">
        <f t="shared" si="5"/>
        <v>384580</v>
      </c>
      <c r="S32" s="100">
        <f t="shared" si="5"/>
        <v>4182922</v>
      </c>
      <c r="T32" s="100">
        <f t="shared" si="5"/>
        <v>0</v>
      </c>
      <c r="U32" s="100">
        <f t="shared" si="5"/>
        <v>4567502</v>
      </c>
      <c r="V32" s="100">
        <f t="shared" si="5"/>
        <v>11408235</v>
      </c>
      <c r="W32" s="100">
        <f t="shared" si="5"/>
        <v>25892000</v>
      </c>
      <c r="X32" s="100">
        <f t="shared" si="5"/>
        <v>-14483765</v>
      </c>
      <c r="Y32" s="101">
        <f>+IF(W32&lt;&gt;0,(X32/W32)*100,0)</f>
        <v>-55.93915108913951</v>
      </c>
      <c r="Z32" s="102">
        <f t="shared" si="5"/>
        <v>25892000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29788840</v>
      </c>
      <c r="C35" s="19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779801709</v>
      </c>
      <c r="C36" s="19"/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55231178</v>
      </c>
      <c r="C37" s="19"/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45270330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709089041</v>
      </c>
      <c r="C39" s="19"/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-3632164</v>
      </c>
      <c r="C42" s="19"/>
      <c r="D42" s="59">
        <v>13737457</v>
      </c>
      <c r="E42" s="60">
        <v>13737457</v>
      </c>
      <c r="F42" s="60">
        <v>31482198</v>
      </c>
      <c r="G42" s="60">
        <v>4499637</v>
      </c>
      <c r="H42" s="60">
        <v>-312518</v>
      </c>
      <c r="I42" s="60">
        <v>35669317</v>
      </c>
      <c r="J42" s="60">
        <v>689044</v>
      </c>
      <c r="K42" s="60">
        <v>11508118</v>
      </c>
      <c r="L42" s="60">
        <v>-8831232</v>
      </c>
      <c r="M42" s="60">
        <v>3365930</v>
      </c>
      <c r="N42" s="60">
        <v>678314</v>
      </c>
      <c r="O42" s="60">
        <v>-1877863</v>
      </c>
      <c r="P42" s="60">
        <v>-7533202</v>
      </c>
      <c r="Q42" s="60">
        <v>-8732751</v>
      </c>
      <c r="R42" s="60">
        <v>-6840836</v>
      </c>
      <c r="S42" s="60">
        <v>-401417</v>
      </c>
      <c r="T42" s="60">
        <v>-22757960</v>
      </c>
      <c r="U42" s="60">
        <v>-30000213</v>
      </c>
      <c r="V42" s="60">
        <v>302283</v>
      </c>
      <c r="W42" s="60">
        <v>13737457</v>
      </c>
      <c r="X42" s="60">
        <v>-13435174</v>
      </c>
      <c r="Y42" s="61">
        <v>-97.8</v>
      </c>
      <c r="Z42" s="62">
        <v>13737457</v>
      </c>
    </row>
    <row r="43" spans="1:26" ht="13.5">
      <c r="A43" s="58" t="s">
        <v>63</v>
      </c>
      <c r="B43" s="19">
        <v>0</v>
      </c>
      <c r="C43" s="19"/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-3632164</v>
      </c>
      <c r="C45" s="22"/>
      <c r="D45" s="99">
        <v>13737457</v>
      </c>
      <c r="E45" s="100">
        <v>13737457</v>
      </c>
      <c r="F45" s="100">
        <v>31482198</v>
      </c>
      <c r="G45" s="100">
        <v>35981835</v>
      </c>
      <c r="H45" s="100">
        <v>35669317</v>
      </c>
      <c r="I45" s="100">
        <v>35669317</v>
      </c>
      <c r="J45" s="100">
        <v>36358361</v>
      </c>
      <c r="K45" s="100">
        <v>47866479</v>
      </c>
      <c r="L45" s="100">
        <v>39035247</v>
      </c>
      <c r="M45" s="100">
        <v>39035247</v>
      </c>
      <c r="N45" s="100">
        <v>39713561</v>
      </c>
      <c r="O45" s="100">
        <v>37835698</v>
      </c>
      <c r="P45" s="100">
        <v>30302496</v>
      </c>
      <c r="Q45" s="100">
        <v>39713561</v>
      </c>
      <c r="R45" s="100">
        <v>23461660</v>
      </c>
      <c r="S45" s="100">
        <v>23060243</v>
      </c>
      <c r="T45" s="100">
        <v>302283</v>
      </c>
      <c r="U45" s="100">
        <v>302283</v>
      </c>
      <c r="V45" s="100">
        <v>302283</v>
      </c>
      <c r="W45" s="100">
        <v>13737457</v>
      </c>
      <c r="X45" s="100">
        <v>-13435174</v>
      </c>
      <c r="Y45" s="101">
        <v>-97.8</v>
      </c>
      <c r="Z45" s="102">
        <v>13737457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10735382</v>
      </c>
      <c r="C49" s="52"/>
      <c r="D49" s="129">
        <v>5770389</v>
      </c>
      <c r="E49" s="54">
        <v>7315925</v>
      </c>
      <c r="F49" s="54">
        <v>0</v>
      </c>
      <c r="G49" s="54">
        <v>0</v>
      </c>
      <c r="H49" s="54">
        <v>0</v>
      </c>
      <c r="I49" s="54">
        <v>5812656</v>
      </c>
      <c r="J49" s="54">
        <v>0</v>
      </c>
      <c r="K49" s="54">
        <v>0</v>
      </c>
      <c r="L49" s="54">
        <v>0</v>
      </c>
      <c r="M49" s="54">
        <v>4304348</v>
      </c>
      <c r="N49" s="54">
        <v>0</v>
      </c>
      <c r="O49" s="54">
        <v>0</v>
      </c>
      <c r="P49" s="54">
        <v>0</v>
      </c>
      <c r="Q49" s="54">
        <v>95366028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129304728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16244257</v>
      </c>
      <c r="C51" s="52"/>
      <c r="D51" s="129">
        <v>34101</v>
      </c>
      <c r="E51" s="54">
        <v>288000</v>
      </c>
      <c r="F51" s="54">
        <v>0</v>
      </c>
      <c r="G51" s="54">
        <v>0</v>
      </c>
      <c r="H51" s="54">
        <v>0</v>
      </c>
      <c r="I51" s="54">
        <v>1239928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17806286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93.6024646130158</v>
      </c>
      <c r="E58" s="7">
        <f t="shared" si="6"/>
        <v>93.6024646130158</v>
      </c>
      <c r="F58" s="7">
        <f t="shared" si="6"/>
        <v>100.25486351284091</v>
      </c>
      <c r="G58" s="7">
        <f t="shared" si="6"/>
        <v>100.17667311137934</v>
      </c>
      <c r="H58" s="7">
        <f t="shared" si="6"/>
        <v>100.10829961648568</v>
      </c>
      <c r="I58" s="7">
        <f t="shared" si="6"/>
        <v>100.17772031318877</v>
      </c>
      <c r="J58" s="7">
        <f t="shared" si="6"/>
        <v>100.25608854222907</v>
      </c>
      <c r="K58" s="7">
        <f t="shared" si="6"/>
        <v>100.18962520997134</v>
      </c>
      <c r="L58" s="7">
        <f t="shared" si="6"/>
        <v>100.2546044422563</v>
      </c>
      <c r="M58" s="7">
        <f t="shared" si="6"/>
        <v>100.23029544797272</v>
      </c>
      <c r="N58" s="7">
        <f t="shared" si="6"/>
        <v>100.22183929466892</v>
      </c>
      <c r="O58" s="7">
        <f t="shared" si="6"/>
        <v>100.17890669284262</v>
      </c>
      <c r="P58" s="7">
        <f t="shared" si="6"/>
        <v>103.45670952892657</v>
      </c>
      <c r="Q58" s="7">
        <f t="shared" si="6"/>
        <v>101.2617933083129</v>
      </c>
      <c r="R58" s="7">
        <f t="shared" si="6"/>
        <v>100.20867694537765</v>
      </c>
      <c r="S58" s="7">
        <f t="shared" si="6"/>
        <v>100.23683167787864</v>
      </c>
      <c r="T58" s="7">
        <f t="shared" si="6"/>
        <v>100.46145552037318</v>
      </c>
      <c r="U58" s="7">
        <f t="shared" si="6"/>
        <v>100.31072155824661</v>
      </c>
      <c r="V58" s="7">
        <f t="shared" si="6"/>
        <v>100.50832438377076</v>
      </c>
      <c r="W58" s="7">
        <f t="shared" si="6"/>
        <v>93.6024646130158</v>
      </c>
      <c r="X58" s="7">
        <f t="shared" si="6"/>
        <v>0</v>
      </c>
      <c r="Y58" s="7">
        <f t="shared" si="6"/>
        <v>0</v>
      </c>
      <c r="Z58" s="8">
        <f t="shared" si="6"/>
        <v>93.6024646130158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102.49999755064998</v>
      </c>
      <c r="E59" s="10">
        <f t="shared" si="7"/>
        <v>102.49999755064998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102.49999755064998</v>
      </c>
      <c r="X59" s="10">
        <f t="shared" si="7"/>
        <v>0</v>
      </c>
      <c r="Y59" s="10">
        <f t="shared" si="7"/>
        <v>0</v>
      </c>
      <c r="Z59" s="11">
        <f t="shared" si="7"/>
        <v>102.49999755064998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89.28910455939638</v>
      </c>
      <c r="E60" s="13">
        <f t="shared" si="7"/>
        <v>89.28910455939638</v>
      </c>
      <c r="F60" s="13">
        <f t="shared" si="7"/>
        <v>100.33219926622618</v>
      </c>
      <c r="G60" s="13">
        <f t="shared" si="7"/>
        <v>100.23586183343052</v>
      </c>
      <c r="H60" s="13">
        <f t="shared" si="7"/>
        <v>100.1611624720121</v>
      </c>
      <c r="I60" s="13">
        <f t="shared" si="7"/>
        <v>100.24409945209757</v>
      </c>
      <c r="J60" s="13">
        <f t="shared" si="7"/>
        <v>100.4179811139291</v>
      </c>
      <c r="K60" s="13">
        <f t="shared" si="7"/>
        <v>100.29184456888972</v>
      </c>
      <c r="L60" s="13">
        <f t="shared" si="7"/>
        <v>100.37224974469272</v>
      </c>
      <c r="M60" s="13">
        <f t="shared" si="7"/>
        <v>100.3558175861069</v>
      </c>
      <c r="N60" s="13">
        <f t="shared" si="7"/>
        <v>100.3482006148259</v>
      </c>
      <c r="O60" s="13">
        <f t="shared" si="7"/>
        <v>100.26491729740752</v>
      </c>
      <c r="P60" s="13">
        <f t="shared" si="7"/>
        <v>105.19080982713614</v>
      </c>
      <c r="Q60" s="13">
        <f t="shared" si="7"/>
        <v>101.91157137206052</v>
      </c>
      <c r="R60" s="13">
        <f t="shared" si="7"/>
        <v>100.3182316759227</v>
      </c>
      <c r="S60" s="13">
        <f t="shared" si="7"/>
        <v>100.36010626841248</v>
      </c>
      <c r="T60" s="13">
        <f t="shared" si="7"/>
        <v>100.80700201874295</v>
      </c>
      <c r="U60" s="13">
        <f t="shared" si="7"/>
        <v>100.49666462763189</v>
      </c>
      <c r="V60" s="13">
        <f t="shared" si="7"/>
        <v>100.7637971370449</v>
      </c>
      <c r="W60" s="13">
        <f t="shared" si="7"/>
        <v>89.28910455939638</v>
      </c>
      <c r="X60" s="13">
        <f t="shared" si="7"/>
        <v>0</v>
      </c>
      <c r="Y60" s="13">
        <f t="shared" si="7"/>
        <v>0</v>
      </c>
      <c r="Z60" s="14">
        <f t="shared" si="7"/>
        <v>89.28910455939638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80.66569599802409</v>
      </c>
      <c r="E61" s="13">
        <f t="shared" si="7"/>
        <v>80.66569599802409</v>
      </c>
      <c r="F61" s="13">
        <f t="shared" si="7"/>
        <v>100</v>
      </c>
      <c r="G61" s="13">
        <f t="shared" si="7"/>
        <v>100</v>
      </c>
      <c r="H61" s="13">
        <f t="shared" si="7"/>
        <v>99.87977964028725</v>
      </c>
      <c r="I61" s="13">
        <f t="shared" si="7"/>
        <v>99.96387961534784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99.99111756334315</v>
      </c>
      <c r="W61" s="13">
        <f t="shared" si="7"/>
        <v>80.66569599802409</v>
      </c>
      <c r="X61" s="13">
        <f t="shared" si="7"/>
        <v>0</v>
      </c>
      <c r="Y61" s="13">
        <f t="shared" si="7"/>
        <v>0</v>
      </c>
      <c r="Z61" s="14">
        <f t="shared" si="7"/>
        <v>80.66569599802409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114.99999999999999</v>
      </c>
      <c r="E62" s="13">
        <f t="shared" si="7"/>
        <v>114.99999999999999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114.99999999999999</v>
      </c>
      <c r="X62" s="13">
        <f t="shared" si="7"/>
        <v>0</v>
      </c>
      <c r="Y62" s="13">
        <f t="shared" si="7"/>
        <v>0</v>
      </c>
      <c r="Z62" s="14">
        <f t="shared" si="7"/>
        <v>114.99999999999999</v>
      </c>
    </row>
    <row r="63" spans="1:26" ht="13.5">
      <c r="A63" s="39" t="s">
        <v>105</v>
      </c>
      <c r="B63" s="12">
        <f t="shared" si="7"/>
        <v>91.83724935340422</v>
      </c>
      <c r="C63" s="12">
        <f t="shared" si="7"/>
        <v>0</v>
      </c>
      <c r="D63" s="3">
        <f t="shared" si="7"/>
        <v>109.00000000000001</v>
      </c>
      <c r="E63" s="13">
        <f t="shared" si="7"/>
        <v>109.00000000000001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109.00000000000001</v>
      </c>
      <c r="X63" s="13">
        <f t="shared" si="7"/>
        <v>0</v>
      </c>
      <c r="Y63" s="13">
        <f t="shared" si="7"/>
        <v>0</v>
      </c>
      <c r="Z63" s="14">
        <f t="shared" si="7"/>
        <v>109.00000000000001</v>
      </c>
    </row>
    <row r="64" spans="1:26" ht="13.5">
      <c r="A64" s="39" t="s">
        <v>106</v>
      </c>
      <c r="B64" s="12">
        <f t="shared" si="7"/>
        <v>108.88827867130932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100.00443533284708</v>
      </c>
      <c r="E66" s="16">
        <f t="shared" si="7"/>
        <v>100.00443533284708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100.00443533284708</v>
      </c>
      <c r="X66" s="16">
        <f t="shared" si="7"/>
        <v>0</v>
      </c>
      <c r="Y66" s="16">
        <f t="shared" si="7"/>
        <v>0</v>
      </c>
      <c r="Z66" s="17">
        <f t="shared" si="7"/>
        <v>100.00443533284708</v>
      </c>
    </row>
    <row r="67" spans="1:26" ht="13.5" hidden="1">
      <c r="A67" s="41" t="s">
        <v>285</v>
      </c>
      <c r="B67" s="24">
        <v>148451773</v>
      </c>
      <c r="C67" s="24"/>
      <c r="D67" s="25">
        <v>142082184</v>
      </c>
      <c r="E67" s="26">
        <v>142082184</v>
      </c>
      <c r="F67" s="26">
        <v>12512972</v>
      </c>
      <c r="G67" s="26">
        <v>13282723</v>
      </c>
      <c r="H67" s="26">
        <v>13704573</v>
      </c>
      <c r="I67" s="26">
        <v>39500268</v>
      </c>
      <c r="J67" s="26">
        <v>11511253</v>
      </c>
      <c r="K67" s="26">
        <v>13229781</v>
      </c>
      <c r="L67" s="26">
        <v>9920094</v>
      </c>
      <c r="M67" s="26">
        <v>34661128</v>
      </c>
      <c r="N67" s="26">
        <v>12980117</v>
      </c>
      <c r="O67" s="26">
        <v>14466200</v>
      </c>
      <c r="P67" s="26">
        <v>13287058</v>
      </c>
      <c r="Q67" s="26">
        <v>40733375</v>
      </c>
      <c r="R67" s="26">
        <v>12152756</v>
      </c>
      <c r="S67" s="26">
        <v>13476660</v>
      </c>
      <c r="T67" s="26">
        <v>14833499</v>
      </c>
      <c r="U67" s="26">
        <v>40462915</v>
      </c>
      <c r="V67" s="26">
        <v>155357686</v>
      </c>
      <c r="W67" s="26">
        <v>142082184</v>
      </c>
      <c r="X67" s="26"/>
      <c r="Y67" s="25"/>
      <c r="Z67" s="27">
        <v>142082184</v>
      </c>
    </row>
    <row r="68" spans="1:26" ht="13.5" hidden="1">
      <c r="A68" s="37" t="s">
        <v>31</v>
      </c>
      <c r="B68" s="19">
        <v>37396597</v>
      </c>
      <c r="C68" s="19"/>
      <c r="D68" s="20">
        <v>39806479</v>
      </c>
      <c r="E68" s="21">
        <v>39806479</v>
      </c>
      <c r="F68" s="21">
        <v>1686284</v>
      </c>
      <c r="G68" s="21">
        <v>2533433</v>
      </c>
      <c r="H68" s="21">
        <v>3458503</v>
      </c>
      <c r="I68" s="21">
        <v>7678220</v>
      </c>
      <c r="J68" s="21">
        <v>3508313</v>
      </c>
      <c r="K68" s="21">
        <v>3875488</v>
      </c>
      <c r="L68" s="21">
        <v>2914817</v>
      </c>
      <c r="M68" s="21">
        <v>10298618</v>
      </c>
      <c r="N68" s="21">
        <v>3684336</v>
      </c>
      <c r="O68" s="21">
        <v>3660245</v>
      </c>
      <c r="P68" s="21">
        <v>3462255</v>
      </c>
      <c r="Q68" s="21">
        <v>10806836</v>
      </c>
      <c r="R68" s="21">
        <v>3601934</v>
      </c>
      <c r="S68" s="21">
        <v>3995647</v>
      </c>
      <c r="T68" s="21">
        <v>5786480</v>
      </c>
      <c r="U68" s="21">
        <v>13384061</v>
      </c>
      <c r="V68" s="21">
        <v>42167735</v>
      </c>
      <c r="W68" s="21">
        <v>39806479</v>
      </c>
      <c r="X68" s="21"/>
      <c r="Y68" s="20"/>
      <c r="Z68" s="23">
        <v>39806479</v>
      </c>
    </row>
    <row r="69" spans="1:26" ht="13.5" hidden="1">
      <c r="A69" s="38" t="s">
        <v>32</v>
      </c>
      <c r="B69" s="19">
        <v>101575976</v>
      </c>
      <c r="C69" s="19"/>
      <c r="D69" s="20">
        <v>94159065</v>
      </c>
      <c r="E69" s="21">
        <v>94159065</v>
      </c>
      <c r="F69" s="21">
        <v>9599961</v>
      </c>
      <c r="G69" s="21">
        <v>9949469</v>
      </c>
      <c r="H69" s="21">
        <v>9209340</v>
      </c>
      <c r="I69" s="21">
        <v>28758770</v>
      </c>
      <c r="J69" s="21">
        <v>7052711</v>
      </c>
      <c r="K69" s="21">
        <v>8596014</v>
      </c>
      <c r="L69" s="21">
        <v>6784961</v>
      </c>
      <c r="M69" s="21">
        <v>22433686</v>
      </c>
      <c r="N69" s="21">
        <v>8269658</v>
      </c>
      <c r="O69" s="21">
        <v>9769464</v>
      </c>
      <c r="P69" s="21">
        <v>8848234</v>
      </c>
      <c r="Q69" s="21">
        <v>26887356</v>
      </c>
      <c r="R69" s="21">
        <v>7969037</v>
      </c>
      <c r="S69" s="21">
        <v>8863217</v>
      </c>
      <c r="T69" s="21">
        <v>8482011</v>
      </c>
      <c r="U69" s="21">
        <v>25314265</v>
      </c>
      <c r="V69" s="21">
        <v>103394077</v>
      </c>
      <c r="W69" s="21">
        <v>94159065</v>
      </c>
      <c r="X69" s="21"/>
      <c r="Y69" s="20"/>
      <c r="Z69" s="23">
        <v>94159065</v>
      </c>
    </row>
    <row r="70" spans="1:26" ht="13.5" hidden="1">
      <c r="A70" s="39" t="s">
        <v>103</v>
      </c>
      <c r="B70" s="19">
        <v>70399310</v>
      </c>
      <c r="C70" s="19"/>
      <c r="D70" s="20">
        <v>68618679</v>
      </c>
      <c r="E70" s="21">
        <v>68618679</v>
      </c>
      <c r="F70" s="21">
        <v>6369011</v>
      </c>
      <c r="G70" s="21">
        <v>6250617</v>
      </c>
      <c r="H70" s="21">
        <v>5420047</v>
      </c>
      <c r="I70" s="21">
        <v>18039675</v>
      </c>
      <c r="J70" s="21">
        <v>5658644</v>
      </c>
      <c r="K70" s="21">
        <v>6211412</v>
      </c>
      <c r="L70" s="21">
        <v>5448105</v>
      </c>
      <c r="M70" s="21">
        <v>17318161</v>
      </c>
      <c r="N70" s="21">
        <v>6230093</v>
      </c>
      <c r="O70" s="21">
        <v>6796754</v>
      </c>
      <c r="P70" s="21">
        <v>6217443</v>
      </c>
      <c r="Q70" s="21">
        <v>19244290</v>
      </c>
      <c r="R70" s="21">
        <v>5822121</v>
      </c>
      <c r="S70" s="21">
        <v>6553415</v>
      </c>
      <c r="T70" s="21">
        <v>6380587</v>
      </c>
      <c r="U70" s="21">
        <v>18756123</v>
      </c>
      <c r="V70" s="21">
        <v>73358249</v>
      </c>
      <c r="W70" s="21">
        <v>68618679</v>
      </c>
      <c r="X70" s="21"/>
      <c r="Y70" s="20"/>
      <c r="Z70" s="23">
        <v>68618679</v>
      </c>
    </row>
    <row r="71" spans="1:26" ht="13.5" hidden="1">
      <c r="A71" s="39" t="s">
        <v>104</v>
      </c>
      <c r="B71" s="19">
        <v>18754337</v>
      </c>
      <c r="C71" s="19"/>
      <c r="D71" s="20">
        <v>12590200</v>
      </c>
      <c r="E71" s="21">
        <v>12590200</v>
      </c>
      <c r="F71" s="21">
        <v>1997214</v>
      </c>
      <c r="G71" s="21">
        <v>2426988</v>
      </c>
      <c r="H71" s="21">
        <v>2519096</v>
      </c>
      <c r="I71" s="21">
        <v>6943298</v>
      </c>
      <c r="J71" s="21">
        <v>1101368</v>
      </c>
      <c r="K71" s="21">
        <v>1369417</v>
      </c>
      <c r="L71" s="21">
        <v>843681</v>
      </c>
      <c r="M71" s="21">
        <v>3314466</v>
      </c>
      <c r="N71" s="21">
        <v>1054694</v>
      </c>
      <c r="O71" s="21">
        <v>1975778</v>
      </c>
      <c r="P71" s="21">
        <v>1571755</v>
      </c>
      <c r="Q71" s="21">
        <v>4602227</v>
      </c>
      <c r="R71" s="21">
        <v>1150834</v>
      </c>
      <c r="S71" s="21">
        <v>1310599</v>
      </c>
      <c r="T71" s="21">
        <v>1085328</v>
      </c>
      <c r="U71" s="21">
        <v>3546761</v>
      </c>
      <c r="V71" s="21">
        <v>18406752</v>
      </c>
      <c r="W71" s="21">
        <v>12590200</v>
      </c>
      <c r="X71" s="21"/>
      <c r="Y71" s="20"/>
      <c r="Z71" s="23">
        <v>12590200</v>
      </c>
    </row>
    <row r="72" spans="1:26" ht="13.5" hidden="1">
      <c r="A72" s="39" t="s">
        <v>105</v>
      </c>
      <c r="B72" s="19">
        <v>6475452</v>
      </c>
      <c r="C72" s="19"/>
      <c r="D72" s="20">
        <v>6645900</v>
      </c>
      <c r="E72" s="21">
        <v>6645900</v>
      </c>
      <c r="F72" s="21">
        <v>644338</v>
      </c>
      <c r="G72" s="21">
        <v>667746</v>
      </c>
      <c r="H72" s="21">
        <v>661978</v>
      </c>
      <c r="I72" s="21">
        <v>1974062</v>
      </c>
      <c r="J72" s="21">
        <v>186973</v>
      </c>
      <c r="K72" s="21">
        <v>544045</v>
      </c>
      <c r="L72" s="21">
        <v>280936</v>
      </c>
      <c r="M72" s="21">
        <v>1011954</v>
      </c>
      <c r="N72" s="21">
        <v>521368</v>
      </c>
      <c r="O72" s="21">
        <v>544591</v>
      </c>
      <c r="P72" s="21">
        <v>564298</v>
      </c>
      <c r="Q72" s="21">
        <v>1630257</v>
      </c>
      <c r="R72" s="21">
        <v>537899</v>
      </c>
      <c r="S72" s="21">
        <v>534238</v>
      </c>
      <c r="T72" s="21">
        <v>542607</v>
      </c>
      <c r="U72" s="21">
        <v>1614744</v>
      </c>
      <c r="V72" s="21">
        <v>6231017</v>
      </c>
      <c r="W72" s="21">
        <v>6645900</v>
      </c>
      <c r="X72" s="21"/>
      <c r="Y72" s="20"/>
      <c r="Z72" s="23">
        <v>6645900</v>
      </c>
    </row>
    <row r="73" spans="1:26" ht="13.5" hidden="1">
      <c r="A73" s="39" t="s">
        <v>106</v>
      </c>
      <c r="B73" s="19">
        <v>5946877</v>
      </c>
      <c r="C73" s="19"/>
      <c r="D73" s="20">
        <v>6304286</v>
      </c>
      <c r="E73" s="21">
        <v>6304286</v>
      </c>
      <c r="F73" s="21">
        <v>589398</v>
      </c>
      <c r="G73" s="21">
        <v>604118</v>
      </c>
      <c r="H73" s="21">
        <v>608219</v>
      </c>
      <c r="I73" s="21">
        <v>1801735</v>
      </c>
      <c r="J73" s="21">
        <v>105726</v>
      </c>
      <c r="K73" s="21">
        <v>471140</v>
      </c>
      <c r="L73" s="21">
        <v>212239</v>
      </c>
      <c r="M73" s="21">
        <v>789105</v>
      </c>
      <c r="N73" s="21">
        <v>463503</v>
      </c>
      <c r="O73" s="21">
        <v>452341</v>
      </c>
      <c r="P73" s="21">
        <v>494738</v>
      </c>
      <c r="Q73" s="21">
        <v>1410582</v>
      </c>
      <c r="R73" s="21">
        <v>458183</v>
      </c>
      <c r="S73" s="21">
        <v>464965</v>
      </c>
      <c r="T73" s="21">
        <v>473489</v>
      </c>
      <c r="U73" s="21">
        <v>1396637</v>
      </c>
      <c r="V73" s="21">
        <v>5398059</v>
      </c>
      <c r="W73" s="21">
        <v>6304286</v>
      </c>
      <c r="X73" s="21"/>
      <c r="Y73" s="20"/>
      <c r="Z73" s="23">
        <v>6304286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9479200</v>
      </c>
      <c r="C75" s="28"/>
      <c r="D75" s="29">
        <v>8116640</v>
      </c>
      <c r="E75" s="30">
        <v>8116640</v>
      </c>
      <c r="F75" s="30">
        <v>1226727</v>
      </c>
      <c r="G75" s="30">
        <v>799821</v>
      </c>
      <c r="H75" s="30">
        <v>1036730</v>
      </c>
      <c r="I75" s="30">
        <v>3063278</v>
      </c>
      <c r="J75" s="30">
        <v>950229</v>
      </c>
      <c r="K75" s="30">
        <v>758279</v>
      </c>
      <c r="L75" s="30">
        <v>220316</v>
      </c>
      <c r="M75" s="30">
        <v>1928824</v>
      </c>
      <c r="N75" s="30">
        <v>1026123</v>
      </c>
      <c r="O75" s="30">
        <v>1036491</v>
      </c>
      <c r="P75" s="30">
        <v>976569</v>
      </c>
      <c r="Q75" s="30">
        <v>3039183</v>
      </c>
      <c r="R75" s="30">
        <v>581785</v>
      </c>
      <c r="S75" s="30">
        <v>617796</v>
      </c>
      <c r="T75" s="30">
        <v>565008</v>
      </c>
      <c r="U75" s="30">
        <v>1764589</v>
      </c>
      <c r="V75" s="30">
        <v>9795874</v>
      </c>
      <c r="W75" s="30">
        <v>8116640</v>
      </c>
      <c r="X75" s="30"/>
      <c r="Y75" s="29"/>
      <c r="Z75" s="31">
        <v>8116640</v>
      </c>
    </row>
    <row r="76" spans="1:26" ht="13.5" hidden="1">
      <c r="A76" s="42" t="s">
        <v>286</v>
      </c>
      <c r="B76" s="32">
        <v>148451773</v>
      </c>
      <c r="C76" s="32"/>
      <c r="D76" s="33">
        <v>132992426</v>
      </c>
      <c r="E76" s="34">
        <v>132992426</v>
      </c>
      <c r="F76" s="34">
        <v>12544863</v>
      </c>
      <c r="G76" s="34">
        <v>13306190</v>
      </c>
      <c r="H76" s="34">
        <v>13719415</v>
      </c>
      <c r="I76" s="34">
        <v>39570468</v>
      </c>
      <c r="J76" s="34">
        <v>11540732</v>
      </c>
      <c r="K76" s="34">
        <v>13254868</v>
      </c>
      <c r="L76" s="34">
        <v>9945351</v>
      </c>
      <c r="M76" s="34">
        <v>34740951</v>
      </c>
      <c r="N76" s="34">
        <v>13008912</v>
      </c>
      <c r="O76" s="34">
        <v>14492081</v>
      </c>
      <c r="P76" s="34">
        <v>13746353</v>
      </c>
      <c r="Q76" s="34">
        <v>41247346</v>
      </c>
      <c r="R76" s="34">
        <v>12178116</v>
      </c>
      <c r="S76" s="34">
        <v>13508577</v>
      </c>
      <c r="T76" s="34">
        <v>14901949</v>
      </c>
      <c r="U76" s="34">
        <v>40588642</v>
      </c>
      <c r="V76" s="34">
        <v>156147407</v>
      </c>
      <c r="W76" s="34">
        <v>132992426</v>
      </c>
      <c r="X76" s="34"/>
      <c r="Y76" s="33"/>
      <c r="Z76" s="35">
        <v>132992426</v>
      </c>
    </row>
    <row r="77" spans="1:26" ht="13.5" hidden="1">
      <c r="A77" s="37" t="s">
        <v>31</v>
      </c>
      <c r="B77" s="19">
        <v>37396597</v>
      </c>
      <c r="C77" s="19"/>
      <c r="D77" s="20">
        <v>40801640</v>
      </c>
      <c r="E77" s="21">
        <v>40801640</v>
      </c>
      <c r="F77" s="21">
        <v>1686284</v>
      </c>
      <c r="G77" s="21">
        <v>2533433</v>
      </c>
      <c r="H77" s="21">
        <v>3458503</v>
      </c>
      <c r="I77" s="21">
        <v>7678220</v>
      </c>
      <c r="J77" s="21">
        <v>3508313</v>
      </c>
      <c r="K77" s="21">
        <v>3875488</v>
      </c>
      <c r="L77" s="21">
        <v>2914817</v>
      </c>
      <c r="M77" s="21">
        <v>10298618</v>
      </c>
      <c r="N77" s="21">
        <v>3684336</v>
      </c>
      <c r="O77" s="21">
        <v>3660245</v>
      </c>
      <c r="P77" s="21">
        <v>3462255</v>
      </c>
      <c r="Q77" s="21">
        <v>10806836</v>
      </c>
      <c r="R77" s="21">
        <v>3601934</v>
      </c>
      <c r="S77" s="21">
        <v>3995647</v>
      </c>
      <c r="T77" s="21">
        <v>5786480</v>
      </c>
      <c r="U77" s="21">
        <v>13384061</v>
      </c>
      <c r="V77" s="21">
        <v>42167735</v>
      </c>
      <c r="W77" s="21">
        <v>40801640</v>
      </c>
      <c r="X77" s="21"/>
      <c r="Y77" s="20"/>
      <c r="Z77" s="23">
        <v>40801640</v>
      </c>
    </row>
    <row r="78" spans="1:26" ht="13.5" hidden="1">
      <c r="A78" s="38" t="s">
        <v>32</v>
      </c>
      <c r="B78" s="19">
        <v>101575976</v>
      </c>
      <c r="C78" s="19"/>
      <c r="D78" s="20">
        <v>84073786</v>
      </c>
      <c r="E78" s="21">
        <v>84073786</v>
      </c>
      <c r="F78" s="21">
        <v>9631852</v>
      </c>
      <c r="G78" s="21">
        <v>9972936</v>
      </c>
      <c r="H78" s="21">
        <v>9224182</v>
      </c>
      <c r="I78" s="21">
        <v>28828970</v>
      </c>
      <c r="J78" s="21">
        <v>7082190</v>
      </c>
      <c r="K78" s="21">
        <v>8621101</v>
      </c>
      <c r="L78" s="21">
        <v>6810218</v>
      </c>
      <c r="M78" s="21">
        <v>22513509</v>
      </c>
      <c r="N78" s="21">
        <v>8298453</v>
      </c>
      <c r="O78" s="21">
        <v>9795345</v>
      </c>
      <c r="P78" s="21">
        <v>9307529</v>
      </c>
      <c r="Q78" s="21">
        <v>27401327</v>
      </c>
      <c r="R78" s="21">
        <v>7994397</v>
      </c>
      <c r="S78" s="21">
        <v>8895134</v>
      </c>
      <c r="T78" s="21">
        <v>8550461</v>
      </c>
      <c r="U78" s="21">
        <v>25439992</v>
      </c>
      <c r="V78" s="21">
        <v>104183798</v>
      </c>
      <c r="W78" s="21">
        <v>84073786</v>
      </c>
      <c r="X78" s="21"/>
      <c r="Y78" s="20"/>
      <c r="Z78" s="23">
        <v>84073786</v>
      </c>
    </row>
    <row r="79" spans="1:26" ht="13.5" hidden="1">
      <c r="A79" s="39" t="s">
        <v>103</v>
      </c>
      <c r="B79" s="19">
        <v>70399310</v>
      </c>
      <c r="C79" s="19"/>
      <c r="D79" s="20">
        <v>55351735</v>
      </c>
      <c r="E79" s="21">
        <v>55351735</v>
      </c>
      <c r="F79" s="21">
        <v>6369011</v>
      </c>
      <c r="G79" s="21">
        <v>6250617</v>
      </c>
      <c r="H79" s="21">
        <v>5413531</v>
      </c>
      <c r="I79" s="21">
        <v>18033159</v>
      </c>
      <c r="J79" s="21">
        <v>5658644</v>
      </c>
      <c r="K79" s="21">
        <v>6211412</v>
      </c>
      <c r="L79" s="21">
        <v>5448105</v>
      </c>
      <c r="M79" s="21">
        <v>17318161</v>
      </c>
      <c r="N79" s="21">
        <v>6230093</v>
      </c>
      <c r="O79" s="21">
        <v>6796754</v>
      </c>
      <c r="P79" s="21">
        <v>6217443</v>
      </c>
      <c r="Q79" s="21">
        <v>19244290</v>
      </c>
      <c r="R79" s="21">
        <v>5822121</v>
      </c>
      <c r="S79" s="21">
        <v>6553415</v>
      </c>
      <c r="T79" s="21">
        <v>6380587</v>
      </c>
      <c r="U79" s="21">
        <v>18756123</v>
      </c>
      <c r="V79" s="21">
        <v>73351733</v>
      </c>
      <c r="W79" s="21">
        <v>55351735</v>
      </c>
      <c r="X79" s="21"/>
      <c r="Y79" s="20"/>
      <c r="Z79" s="23">
        <v>55351735</v>
      </c>
    </row>
    <row r="80" spans="1:26" ht="13.5" hidden="1">
      <c r="A80" s="39" t="s">
        <v>104</v>
      </c>
      <c r="B80" s="19">
        <v>18754337</v>
      </c>
      <c r="C80" s="19"/>
      <c r="D80" s="20">
        <v>14478730</v>
      </c>
      <c r="E80" s="21">
        <v>14478730</v>
      </c>
      <c r="F80" s="21">
        <v>1997214</v>
      </c>
      <c r="G80" s="21">
        <v>2426988</v>
      </c>
      <c r="H80" s="21">
        <v>2519096</v>
      </c>
      <c r="I80" s="21">
        <v>6943298</v>
      </c>
      <c r="J80" s="21">
        <v>1101368</v>
      </c>
      <c r="K80" s="21">
        <v>1369417</v>
      </c>
      <c r="L80" s="21">
        <v>843681</v>
      </c>
      <c r="M80" s="21">
        <v>3314466</v>
      </c>
      <c r="N80" s="21">
        <v>1054694</v>
      </c>
      <c r="O80" s="21">
        <v>1975778</v>
      </c>
      <c r="P80" s="21">
        <v>1571755</v>
      </c>
      <c r="Q80" s="21">
        <v>4602227</v>
      </c>
      <c r="R80" s="21">
        <v>1150834</v>
      </c>
      <c r="S80" s="21">
        <v>1310599</v>
      </c>
      <c r="T80" s="21">
        <v>1085328</v>
      </c>
      <c r="U80" s="21">
        <v>3546761</v>
      </c>
      <c r="V80" s="21">
        <v>18406752</v>
      </c>
      <c r="W80" s="21">
        <v>14478730</v>
      </c>
      <c r="X80" s="21"/>
      <c r="Y80" s="20"/>
      <c r="Z80" s="23">
        <v>14478730</v>
      </c>
    </row>
    <row r="81" spans="1:26" ht="13.5" hidden="1">
      <c r="A81" s="39" t="s">
        <v>105</v>
      </c>
      <c r="B81" s="19">
        <v>5946877</v>
      </c>
      <c r="C81" s="19"/>
      <c r="D81" s="20">
        <v>7244031</v>
      </c>
      <c r="E81" s="21">
        <v>7244031</v>
      </c>
      <c r="F81" s="21">
        <v>644338</v>
      </c>
      <c r="G81" s="21">
        <v>667746</v>
      </c>
      <c r="H81" s="21">
        <v>661978</v>
      </c>
      <c r="I81" s="21">
        <v>1974062</v>
      </c>
      <c r="J81" s="21">
        <v>186973</v>
      </c>
      <c r="K81" s="21">
        <v>544045</v>
      </c>
      <c r="L81" s="21">
        <v>280936</v>
      </c>
      <c r="M81" s="21">
        <v>1011954</v>
      </c>
      <c r="N81" s="21">
        <v>521368</v>
      </c>
      <c r="O81" s="21">
        <v>544591</v>
      </c>
      <c r="P81" s="21">
        <v>564298</v>
      </c>
      <c r="Q81" s="21">
        <v>1630257</v>
      </c>
      <c r="R81" s="21">
        <v>537899</v>
      </c>
      <c r="S81" s="21">
        <v>534238</v>
      </c>
      <c r="T81" s="21">
        <v>542607</v>
      </c>
      <c r="U81" s="21">
        <v>1614744</v>
      </c>
      <c r="V81" s="21">
        <v>6231017</v>
      </c>
      <c r="W81" s="21">
        <v>7244031</v>
      </c>
      <c r="X81" s="21"/>
      <c r="Y81" s="20"/>
      <c r="Z81" s="23">
        <v>7244031</v>
      </c>
    </row>
    <row r="82" spans="1:26" ht="13.5" hidden="1">
      <c r="A82" s="39" t="s">
        <v>106</v>
      </c>
      <c r="B82" s="19">
        <v>6475452</v>
      </c>
      <c r="C82" s="19"/>
      <c r="D82" s="20">
        <v>6304286</v>
      </c>
      <c r="E82" s="21">
        <v>6304286</v>
      </c>
      <c r="F82" s="21">
        <v>589398</v>
      </c>
      <c r="G82" s="21">
        <v>604118</v>
      </c>
      <c r="H82" s="21">
        <v>608219</v>
      </c>
      <c r="I82" s="21">
        <v>1801735</v>
      </c>
      <c r="J82" s="21">
        <v>105726</v>
      </c>
      <c r="K82" s="21">
        <v>471140</v>
      </c>
      <c r="L82" s="21">
        <v>212239</v>
      </c>
      <c r="M82" s="21">
        <v>789105</v>
      </c>
      <c r="N82" s="21">
        <v>463503</v>
      </c>
      <c r="O82" s="21">
        <v>452341</v>
      </c>
      <c r="P82" s="21">
        <v>494738</v>
      </c>
      <c r="Q82" s="21">
        <v>1410582</v>
      </c>
      <c r="R82" s="21">
        <v>458183</v>
      </c>
      <c r="S82" s="21">
        <v>464965</v>
      </c>
      <c r="T82" s="21">
        <v>473489</v>
      </c>
      <c r="U82" s="21">
        <v>1396637</v>
      </c>
      <c r="V82" s="21">
        <v>5398059</v>
      </c>
      <c r="W82" s="21">
        <v>6304286</v>
      </c>
      <c r="X82" s="21"/>
      <c r="Y82" s="20"/>
      <c r="Z82" s="23">
        <v>6304286</v>
      </c>
    </row>
    <row r="83" spans="1:26" ht="13.5" hidden="1">
      <c r="A83" s="39" t="s">
        <v>107</v>
      </c>
      <c r="B83" s="19"/>
      <c r="C83" s="19"/>
      <c r="D83" s="20">
        <v>695004</v>
      </c>
      <c r="E83" s="21">
        <v>695004</v>
      </c>
      <c r="F83" s="21">
        <v>31891</v>
      </c>
      <c r="G83" s="21">
        <v>23467</v>
      </c>
      <c r="H83" s="21">
        <v>21358</v>
      </c>
      <c r="I83" s="21">
        <v>76716</v>
      </c>
      <c r="J83" s="21">
        <v>29479</v>
      </c>
      <c r="K83" s="21">
        <v>25087</v>
      </c>
      <c r="L83" s="21">
        <v>25257</v>
      </c>
      <c r="M83" s="21">
        <v>79823</v>
      </c>
      <c r="N83" s="21">
        <v>28795</v>
      </c>
      <c r="O83" s="21">
        <v>25881</v>
      </c>
      <c r="P83" s="21">
        <v>459295</v>
      </c>
      <c r="Q83" s="21">
        <v>513971</v>
      </c>
      <c r="R83" s="21">
        <v>25360</v>
      </c>
      <c r="S83" s="21">
        <v>31917</v>
      </c>
      <c r="T83" s="21">
        <v>68450</v>
      </c>
      <c r="U83" s="21">
        <v>125727</v>
      </c>
      <c r="V83" s="21">
        <v>796237</v>
      </c>
      <c r="W83" s="21">
        <v>695004</v>
      </c>
      <c r="X83" s="21"/>
      <c r="Y83" s="20"/>
      <c r="Z83" s="23">
        <v>695004</v>
      </c>
    </row>
    <row r="84" spans="1:26" ht="13.5" hidden="1">
      <c r="A84" s="40" t="s">
        <v>110</v>
      </c>
      <c r="B84" s="28">
        <v>9479200</v>
      </c>
      <c r="C84" s="28"/>
      <c r="D84" s="29">
        <v>8117000</v>
      </c>
      <c r="E84" s="30">
        <v>8117000</v>
      </c>
      <c r="F84" s="30">
        <v>1226727</v>
      </c>
      <c r="G84" s="30">
        <v>799821</v>
      </c>
      <c r="H84" s="30">
        <v>1036730</v>
      </c>
      <c r="I84" s="30">
        <v>3063278</v>
      </c>
      <c r="J84" s="30">
        <v>950229</v>
      </c>
      <c r="K84" s="30">
        <v>758279</v>
      </c>
      <c r="L84" s="30">
        <v>220316</v>
      </c>
      <c r="M84" s="30">
        <v>1928824</v>
      </c>
      <c r="N84" s="30">
        <v>1026123</v>
      </c>
      <c r="O84" s="30">
        <v>1036491</v>
      </c>
      <c r="P84" s="30">
        <v>976569</v>
      </c>
      <c r="Q84" s="30">
        <v>3039183</v>
      </c>
      <c r="R84" s="30">
        <v>581785</v>
      </c>
      <c r="S84" s="30">
        <v>617796</v>
      </c>
      <c r="T84" s="30">
        <v>565008</v>
      </c>
      <c r="U84" s="30">
        <v>1764589</v>
      </c>
      <c r="V84" s="30">
        <v>9795874</v>
      </c>
      <c r="W84" s="30">
        <v>8117000</v>
      </c>
      <c r="X84" s="30"/>
      <c r="Y84" s="29"/>
      <c r="Z84" s="31">
        <v>8117000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3227294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78000</v>
      </c>
      <c r="J5" s="358">
        <f t="shared" si="0"/>
        <v>0</v>
      </c>
      <c r="K5" s="358">
        <f t="shared" si="0"/>
        <v>23976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140330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2496716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2496716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730578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78000</v>
      </c>
      <c r="J8" s="59">
        <f t="shared" si="2"/>
        <v>0</v>
      </c>
      <c r="K8" s="59">
        <f t="shared" si="2"/>
        <v>23976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140330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730578</v>
      </c>
      <c r="D9" s="340"/>
      <c r="E9" s="60"/>
      <c r="F9" s="59"/>
      <c r="G9" s="59"/>
      <c r="H9" s="60"/>
      <c r="I9" s="60">
        <v>78000</v>
      </c>
      <c r="J9" s="59"/>
      <c r="K9" s="59">
        <v>23976</v>
      </c>
      <c r="L9" s="60"/>
      <c r="M9" s="60"/>
      <c r="N9" s="59"/>
      <c r="O9" s="59"/>
      <c r="P9" s="60"/>
      <c r="Q9" s="60"/>
      <c r="R9" s="59"/>
      <c r="S9" s="59"/>
      <c r="T9" s="60">
        <v>140330</v>
      </c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74313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74313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3301607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78000</v>
      </c>
      <c r="J60" s="264">
        <f t="shared" si="14"/>
        <v>0</v>
      </c>
      <c r="K60" s="264">
        <f t="shared" si="14"/>
        <v>23976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140330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97227183</v>
      </c>
      <c r="D5" s="153">
        <f>SUM(D6:D8)</f>
        <v>0</v>
      </c>
      <c r="E5" s="154">
        <f t="shared" si="0"/>
        <v>104425960</v>
      </c>
      <c r="F5" s="100">
        <f t="shared" si="0"/>
        <v>104425960</v>
      </c>
      <c r="G5" s="100">
        <f t="shared" si="0"/>
        <v>22021402</v>
      </c>
      <c r="H5" s="100">
        <f t="shared" si="0"/>
        <v>5354798</v>
      </c>
      <c r="I5" s="100">
        <f t="shared" si="0"/>
        <v>4582420</v>
      </c>
      <c r="J5" s="100">
        <f t="shared" si="0"/>
        <v>31958620</v>
      </c>
      <c r="K5" s="100">
        <f t="shared" si="0"/>
        <v>4640244</v>
      </c>
      <c r="L5" s="100">
        <f t="shared" si="0"/>
        <v>19272684</v>
      </c>
      <c r="M5" s="100">
        <f t="shared" si="0"/>
        <v>3166413</v>
      </c>
      <c r="N5" s="100">
        <f t="shared" si="0"/>
        <v>27079341</v>
      </c>
      <c r="O5" s="100">
        <f t="shared" si="0"/>
        <v>5005060</v>
      </c>
      <c r="P5" s="100">
        <f t="shared" si="0"/>
        <v>5931125</v>
      </c>
      <c r="Q5" s="100">
        <f t="shared" si="0"/>
        <v>4565878</v>
      </c>
      <c r="R5" s="100">
        <f t="shared" si="0"/>
        <v>15502063</v>
      </c>
      <c r="S5" s="100">
        <f t="shared" si="0"/>
        <v>4414445</v>
      </c>
      <c r="T5" s="100">
        <f t="shared" si="0"/>
        <v>4833677</v>
      </c>
      <c r="U5" s="100">
        <f t="shared" si="0"/>
        <v>6878885</v>
      </c>
      <c r="V5" s="100">
        <f t="shared" si="0"/>
        <v>16127007</v>
      </c>
      <c r="W5" s="100">
        <f t="shared" si="0"/>
        <v>90667031</v>
      </c>
      <c r="X5" s="100">
        <f t="shared" si="0"/>
        <v>104425960</v>
      </c>
      <c r="Y5" s="100">
        <f t="shared" si="0"/>
        <v>-13758929</v>
      </c>
      <c r="Z5" s="137">
        <f>+IF(X5&lt;&gt;0,+(Y5/X5)*100,0)</f>
        <v>-13.175774491323805</v>
      </c>
      <c r="AA5" s="153">
        <f>SUM(AA6:AA8)</f>
        <v>104425960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94405759</v>
      </c>
      <c r="D7" s="157"/>
      <c r="E7" s="158">
        <v>103498000</v>
      </c>
      <c r="F7" s="159">
        <v>103498000</v>
      </c>
      <c r="G7" s="159">
        <v>21897446</v>
      </c>
      <c r="H7" s="159">
        <v>5541933</v>
      </c>
      <c r="I7" s="159">
        <v>4582238</v>
      </c>
      <c r="J7" s="159">
        <v>32021617</v>
      </c>
      <c r="K7" s="159">
        <v>4550382</v>
      </c>
      <c r="L7" s="159">
        <v>19214386</v>
      </c>
      <c r="M7" s="159">
        <v>3140092</v>
      </c>
      <c r="N7" s="159">
        <v>26904860</v>
      </c>
      <c r="O7" s="159">
        <v>4955742</v>
      </c>
      <c r="P7" s="159">
        <v>5691768</v>
      </c>
      <c r="Q7" s="159">
        <v>4477226</v>
      </c>
      <c r="R7" s="159">
        <v>15124736</v>
      </c>
      <c r="S7" s="159">
        <v>4343734</v>
      </c>
      <c r="T7" s="159">
        <v>4788614</v>
      </c>
      <c r="U7" s="159">
        <v>6757677</v>
      </c>
      <c r="V7" s="159">
        <v>15890025</v>
      </c>
      <c r="W7" s="159">
        <v>89941238</v>
      </c>
      <c r="X7" s="159">
        <v>103498000</v>
      </c>
      <c r="Y7" s="159">
        <v>-13556762</v>
      </c>
      <c r="Z7" s="141">
        <v>-13.1</v>
      </c>
      <c r="AA7" s="157">
        <v>103498000</v>
      </c>
    </row>
    <row r="8" spans="1:27" ht="13.5">
      <c r="A8" s="138" t="s">
        <v>77</v>
      </c>
      <c r="B8" s="136"/>
      <c r="C8" s="155">
        <v>2821424</v>
      </c>
      <c r="D8" s="155"/>
      <c r="E8" s="156">
        <v>927960</v>
      </c>
      <c r="F8" s="60">
        <v>927960</v>
      </c>
      <c r="G8" s="60">
        <v>123956</v>
      </c>
      <c r="H8" s="60">
        <v>-187135</v>
      </c>
      <c r="I8" s="60">
        <v>182</v>
      </c>
      <c r="J8" s="60">
        <v>-62997</v>
      </c>
      <c r="K8" s="60">
        <v>89862</v>
      </c>
      <c r="L8" s="60">
        <v>58298</v>
      </c>
      <c r="M8" s="60">
        <v>26321</v>
      </c>
      <c r="N8" s="60">
        <v>174481</v>
      </c>
      <c r="O8" s="60">
        <v>49318</v>
      </c>
      <c r="P8" s="60">
        <v>239357</v>
      </c>
      <c r="Q8" s="60">
        <v>88652</v>
      </c>
      <c r="R8" s="60">
        <v>377327</v>
      </c>
      <c r="S8" s="60">
        <v>70711</v>
      </c>
      <c r="T8" s="60">
        <v>45063</v>
      </c>
      <c r="U8" s="60">
        <v>121208</v>
      </c>
      <c r="V8" s="60">
        <v>236982</v>
      </c>
      <c r="W8" s="60">
        <v>725793</v>
      </c>
      <c r="X8" s="60">
        <v>927960</v>
      </c>
      <c r="Y8" s="60">
        <v>-202167</v>
      </c>
      <c r="Z8" s="140">
        <v>-21.79</v>
      </c>
      <c r="AA8" s="155">
        <v>927960</v>
      </c>
    </row>
    <row r="9" spans="1:27" ht="13.5">
      <c r="A9" s="135" t="s">
        <v>78</v>
      </c>
      <c r="B9" s="136"/>
      <c r="C9" s="153">
        <f aca="true" t="shared" si="1" ref="C9:Y9">SUM(C10:C14)</f>
        <v>1554143</v>
      </c>
      <c r="D9" s="153">
        <f>SUM(D10:D14)</f>
        <v>0</v>
      </c>
      <c r="E9" s="154">
        <f t="shared" si="1"/>
        <v>2756216</v>
      </c>
      <c r="F9" s="100">
        <f t="shared" si="1"/>
        <v>2756216</v>
      </c>
      <c r="G9" s="100">
        <f t="shared" si="1"/>
        <v>562145</v>
      </c>
      <c r="H9" s="100">
        <f t="shared" si="1"/>
        <v>25585</v>
      </c>
      <c r="I9" s="100">
        <f t="shared" si="1"/>
        <v>29853</v>
      </c>
      <c r="J9" s="100">
        <f t="shared" si="1"/>
        <v>617583</v>
      </c>
      <c r="K9" s="100">
        <f t="shared" si="1"/>
        <v>21459</v>
      </c>
      <c r="L9" s="100">
        <f t="shared" si="1"/>
        <v>22613</v>
      </c>
      <c r="M9" s="100">
        <f t="shared" si="1"/>
        <v>49114</v>
      </c>
      <c r="N9" s="100">
        <f t="shared" si="1"/>
        <v>93186</v>
      </c>
      <c r="O9" s="100">
        <f t="shared" si="1"/>
        <v>35342</v>
      </c>
      <c r="P9" s="100">
        <f t="shared" si="1"/>
        <v>74853</v>
      </c>
      <c r="Q9" s="100">
        <f t="shared" si="1"/>
        <v>62552</v>
      </c>
      <c r="R9" s="100">
        <f t="shared" si="1"/>
        <v>172747</v>
      </c>
      <c r="S9" s="100">
        <f t="shared" si="1"/>
        <v>57997</v>
      </c>
      <c r="T9" s="100">
        <f t="shared" si="1"/>
        <v>938539</v>
      </c>
      <c r="U9" s="100">
        <f t="shared" si="1"/>
        <v>2524189</v>
      </c>
      <c r="V9" s="100">
        <f t="shared" si="1"/>
        <v>3520725</v>
      </c>
      <c r="W9" s="100">
        <f t="shared" si="1"/>
        <v>4404241</v>
      </c>
      <c r="X9" s="100">
        <f t="shared" si="1"/>
        <v>2756216</v>
      </c>
      <c r="Y9" s="100">
        <f t="shared" si="1"/>
        <v>1648025</v>
      </c>
      <c r="Z9" s="137">
        <f>+IF(X9&lt;&gt;0,+(Y9/X9)*100,0)</f>
        <v>59.79302783236147</v>
      </c>
      <c r="AA9" s="153">
        <f>SUM(AA10:AA14)</f>
        <v>2756216</v>
      </c>
    </row>
    <row r="10" spans="1:27" ht="13.5">
      <c r="A10" s="138" t="s">
        <v>79</v>
      </c>
      <c r="B10" s="136"/>
      <c r="C10" s="155">
        <v>67312</v>
      </c>
      <c r="D10" s="155"/>
      <c r="E10" s="156">
        <v>160000</v>
      </c>
      <c r="F10" s="60">
        <v>160000</v>
      </c>
      <c r="G10" s="60">
        <v>20930</v>
      </c>
      <c r="H10" s="60">
        <v>17053</v>
      </c>
      <c r="I10" s="60">
        <v>14921</v>
      </c>
      <c r="J10" s="60">
        <v>52904</v>
      </c>
      <c r="K10" s="60">
        <v>18082</v>
      </c>
      <c r="L10" s="60">
        <v>16030</v>
      </c>
      <c r="M10" s="60">
        <v>18434</v>
      </c>
      <c r="N10" s="60">
        <v>52546</v>
      </c>
      <c r="O10" s="60">
        <v>18934</v>
      </c>
      <c r="P10" s="60">
        <v>22509</v>
      </c>
      <c r="Q10" s="60">
        <v>25560</v>
      </c>
      <c r="R10" s="60">
        <v>67003</v>
      </c>
      <c r="S10" s="60">
        <v>20811</v>
      </c>
      <c r="T10" s="60">
        <v>20708</v>
      </c>
      <c r="U10" s="60">
        <v>28994</v>
      </c>
      <c r="V10" s="60">
        <v>70513</v>
      </c>
      <c r="W10" s="60">
        <v>242966</v>
      </c>
      <c r="X10" s="60">
        <v>160000</v>
      </c>
      <c r="Y10" s="60">
        <v>82966</v>
      </c>
      <c r="Z10" s="140">
        <v>51.85</v>
      </c>
      <c r="AA10" s="155">
        <v>160000</v>
      </c>
    </row>
    <row r="11" spans="1:27" ht="13.5">
      <c r="A11" s="138" t="s">
        <v>80</v>
      </c>
      <c r="B11" s="136"/>
      <c r="C11" s="155">
        <v>12016</v>
      </c>
      <c r="D11" s="155"/>
      <c r="E11" s="156">
        <v>25593</v>
      </c>
      <c r="F11" s="60">
        <v>25593</v>
      </c>
      <c r="G11" s="60">
        <v>172</v>
      </c>
      <c r="H11" s="60">
        <v>1719</v>
      </c>
      <c r="I11" s="60">
        <v>658</v>
      </c>
      <c r="J11" s="60">
        <v>2549</v>
      </c>
      <c r="K11" s="60"/>
      <c r="L11" s="60"/>
      <c r="M11" s="60"/>
      <c r="N11" s="60"/>
      <c r="O11" s="60">
        <v>1276</v>
      </c>
      <c r="P11" s="60">
        <v>789</v>
      </c>
      <c r="Q11" s="60">
        <v>724</v>
      </c>
      <c r="R11" s="60">
        <v>2789</v>
      </c>
      <c r="S11" s="60"/>
      <c r="T11" s="60"/>
      <c r="U11" s="60"/>
      <c r="V11" s="60"/>
      <c r="W11" s="60">
        <v>5338</v>
      </c>
      <c r="X11" s="60">
        <v>25593</v>
      </c>
      <c r="Y11" s="60">
        <v>-20255</v>
      </c>
      <c r="Z11" s="140">
        <v>-79.14</v>
      </c>
      <c r="AA11" s="155">
        <v>25593</v>
      </c>
    </row>
    <row r="12" spans="1:27" ht="13.5">
      <c r="A12" s="138" t="s">
        <v>81</v>
      </c>
      <c r="B12" s="136"/>
      <c r="C12" s="155">
        <v>1474815</v>
      </c>
      <c r="D12" s="155"/>
      <c r="E12" s="156">
        <v>2570623</v>
      </c>
      <c r="F12" s="60">
        <v>2570623</v>
      </c>
      <c r="G12" s="60">
        <v>541043</v>
      </c>
      <c r="H12" s="60">
        <v>6813</v>
      </c>
      <c r="I12" s="60">
        <v>14274</v>
      </c>
      <c r="J12" s="60">
        <v>562130</v>
      </c>
      <c r="K12" s="60">
        <v>3377</v>
      </c>
      <c r="L12" s="60">
        <v>6583</v>
      </c>
      <c r="M12" s="60">
        <v>30680</v>
      </c>
      <c r="N12" s="60">
        <v>40640</v>
      </c>
      <c r="O12" s="60">
        <v>15132</v>
      </c>
      <c r="P12" s="60">
        <v>51555</v>
      </c>
      <c r="Q12" s="60">
        <v>36268</v>
      </c>
      <c r="R12" s="60">
        <v>102955</v>
      </c>
      <c r="S12" s="60">
        <v>37186</v>
      </c>
      <c r="T12" s="60">
        <v>917831</v>
      </c>
      <c r="U12" s="60">
        <v>2495195</v>
      </c>
      <c r="V12" s="60">
        <v>3450212</v>
      </c>
      <c r="W12" s="60">
        <v>4155937</v>
      </c>
      <c r="X12" s="60">
        <v>2570623</v>
      </c>
      <c r="Y12" s="60">
        <v>1585314</v>
      </c>
      <c r="Z12" s="140">
        <v>61.67</v>
      </c>
      <c r="AA12" s="155">
        <v>2570623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8744029</v>
      </c>
      <c r="D15" s="153">
        <f>SUM(D16:D18)</f>
        <v>0</v>
      </c>
      <c r="E15" s="154">
        <f t="shared" si="2"/>
        <v>8950000</v>
      </c>
      <c r="F15" s="100">
        <f t="shared" si="2"/>
        <v>8950000</v>
      </c>
      <c r="G15" s="100">
        <f t="shared" si="2"/>
        <v>1254902</v>
      </c>
      <c r="H15" s="100">
        <f t="shared" si="2"/>
        <v>838810</v>
      </c>
      <c r="I15" s="100">
        <f t="shared" si="2"/>
        <v>636564</v>
      </c>
      <c r="J15" s="100">
        <f t="shared" si="2"/>
        <v>2730276</v>
      </c>
      <c r="K15" s="100">
        <f t="shared" si="2"/>
        <v>341657</v>
      </c>
      <c r="L15" s="100">
        <f t="shared" si="2"/>
        <v>1212192</v>
      </c>
      <c r="M15" s="100">
        <f t="shared" si="2"/>
        <v>753548</v>
      </c>
      <c r="N15" s="100">
        <f t="shared" si="2"/>
        <v>2307397</v>
      </c>
      <c r="O15" s="100">
        <f t="shared" si="2"/>
        <v>863342</v>
      </c>
      <c r="P15" s="100">
        <f t="shared" si="2"/>
        <v>739548</v>
      </c>
      <c r="Q15" s="100">
        <f t="shared" si="2"/>
        <v>389971</v>
      </c>
      <c r="R15" s="100">
        <f t="shared" si="2"/>
        <v>1992861</v>
      </c>
      <c r="S15" s="100">
        <f t="shared" si="2"/>
        <v>782151</v>
      </c>
      <c r="T15" s="100">
        <f t="shared" si="2"/>
        <v>766065</v>
      </c>
      <c r="U15" s="100">
        <f t="shared" si="2"/>
        <v>1608632</v>
      </c>
      <c r="V15" s="100">
        <f t="shared" si="2"/>
        <v>3156848</v>
      </c>
      <c r="W15" s="100">
        <f t="shared" si="2"/>
        <v>10187382</v>
      </c>
      <c r="X15" s="100">
        <f t="shared" si="2"/>
        <v>8950000</v>
      </c>
      <c r="Y15" s="100">
        <f t="shared" si="2"/>
        <v>1237382</v>
      </c>
      <c r="Z15" s="137">
        <f>+IF(X15&lt;&gt;0,+(Y15/X15)*100,0)</f>
        <v>13.82549720670391</v>
      </c>
      <c r="AA15" s="153">
        <f>SUM(AA16:AA18)</f>
        <v>8950000</v>
      </c>
    </row>
    <row r="16" spans="1:27" ht="13.5">
      <c r="A16" s="138" t="s">
        <v>85</v>
      </c>
      <c r="B16" s="136"/>
      <c r="C16" s="155">
        <v>203539</v>
      </c>
      <c r="D16" s="155"/>
      <c r="E16" s="156">
        <v>350000</v>
      </c>
      <c r="F16" s="60">
        <v>350000</v>
      </c>
      <c r="G16" s="60">
        <v>90604</v>
      </c>
      <c r="H16" s="60">
        <v>30088</v>
      </c>
      <c r="I16" s="60">
        <v>27581</v>
      </c>
      <c r="J16" s="60">
        <v>148273</v>
      </c>
      <c r="K16" s="60">
        <v>30481</v>
      </c>
      <c r="L16" s="60">
        <v>11181</v>
      </c>
      <c r="M16" s="60"/>
      <c r="N16" s="60">
        <v>41662</v>
      </c>
      <c r="O16" s="60">
        <v>10708</v>
      </c>
      <c r="P16" s="60">
        <v>23941</v>
      </c>
      <c r="Q16" s="60">
        <v>18245</v>
      </c>
      <c r="R16" s="60">
        <v>52894</v>
      </c>
      <c r="S16" s="60">
        <v>31800</v>
      </c>
      <c r="T16" s="60">
        <v>8849</v>
      </c>
      <c r="U16" s="60">
        <v>139049</v>
      </c>
      <c r="V16" s="60">
        <v>179698</v>
      </c>
      <c r="W16" s="60">
        <v>422527</v>
      </c>
      <c r="X16" s="60">
        <v>350000</v>
      </c>
      <c r="Y16" s="60">
        <v>72527</v>
      </c>
      <c r="Z16" s="140">
        <v>20.72</v>
      </c>
      <c r="AA16" s="155">
        <v>350000</v>
      </c>
    </row>
    <row r="17" spans="1:27" ht="13.5">
      <c r="A17" s="138" t="s">
        <v>86</v>
      </c>
      <c r="B17" s="136"/>
      <c r="C17" s="155">
        <v>8540490</v>
      </c>
      <c r="D17" s="155"/>
      <c r="E17" s="156">
        <v>8600000</v>
      </c>
      <c r="F17" s="60">
        <v>8600000</v>
      </c>
      <c r="G17" s="60">
        <v>1164298</v>
      </c>
      <c r="H17" s="60">
        <v>808722</v>
      </c>
      <c r="I17" s="60">
        <v>608983</v>
      </c>
      <c r="J17" s="60">
        <v>2582003</v>
      </c>
      <c r="K17" s="60">
        <v>311176</v>
      </c>
      <c r="L17" s="60">
        <v>1201011</v>
      </c>
      <c r="M17" s="60">
        <v>753548</v>
      </c>
      <c r="N17" s="60">
        <v>2265735</v>
      </c>
      <c r="O17" s="60">
        <v>852634</v>
      </c>
      <c r="P17" s="60">
        <v>715607</v>
      </c>
      <c r="Q17" s="60">
        <v>371726</v>
      </c>
      <c r="R17" s="60">
        <v>1939967</v>
      </c>
      <c r="S17" s="60">
        <v>750351</v>
      </c>
      <c r="T17" s="60">
        <v>757216</v>
      </c>
      <c r="U17" s="60">
        <v>1469583</v>
      </c>
      <c r="V17" s="60">
        <v>2977150</v>
      </c>
      <c r="W17" s="60">
        <v>9764855</v>
      </c>
      <c r="X17" s="60">
        <v>8600000</v>
      </c>
      <c r="Y17" s="60">
        <v>1164855</v>
      </c>
      <c r="Z17" s="140">
        <v>13.54</v>
      </c>
      <c r="AA17" s="155">
        <v>8600000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112233760</v>
      </c>
      <c r="D19" s="153">
        <f>SUM(D20:D23)</f>
        <v>0</v>
      </c>
      <c r="E19" s="154">
        <f t="shared" si="3"/>
        <v>115243065</v>
      </c>
      <c r="F19" s="100">
        <f t="shared" si="3"/>
        <v>115243065</v>
      </c>
      <c r="G19" s="100">
        <f t="shared" si="3"/>
        <v>20899921</v>
      </c>
      <c r="H19" s="100">
        <f t="shared" si="3"/>
        <v>10306760</v>
      </c>
      <c r="I19" s="100">
        <f t="shared" si="3"/>
        <v>9217654</v>
      </c>
      <c r="J19" s="100">
        <f t="shared" si="3"/>
        <v>40424335</v>
      </c>
      <c r="K19" s="100">
        <f t="shared" si="3"/>
        <v>7854260</v>
      </c>
      <c r="L19" s="100">
        <f t="shared" si="3"/>
        <v>15395378</v>
      </c>
      <c r="M19" s="100">
        <f t="shared" si="3"/>
        <v>6792223</v>
      </c>
      <c r="N19" s="100">
        <f t="shared" si="3"/>
        <v>30041861</v>
      </c>
      <c r="O19" s="100">
        <f t="shared" si="3"/>
        <v>8279641</v>
      </c>
      <c r="P19" s="100">
        <f t="shared" si="3"/>
        <v>10119687</v>
      </c>
      <c r="Q19" s="100">
        <f t="shared" si="3"/>
        <v>9290411</v>
      </c>
      <c r="R19" s="100">
        <f t="shared" si="3"/>
        <v>27689739</v>
      </c>
      <c r="S19" s="100">
        <f t="shared" si="3"/>
        <v>7986358</v>
      </c>
      <c r="T19" s="100">
        <f t="shared" si="3"/>
        <v>8900552</v>
      </c>
      <c r="U19" s="100">
        <f t="shared" si="3"/>
        <v>8639438</v>
      </c>
      <c r="V19" s="100">
        <f t="shared" si="3"/>
        <v>25526348</v>
      </c>
      <c r="W19" s="100">
        <f t="shared" si="3"/>
        <v>123682283</v>
      </c>
      <c r="X19" s="100">
        <f t="shared" si="3"/>
        <v>115243065</v>
      </c>
      <c r="Y19" s="100">
        <f t="shared" si="3"/>
        <v>8439218</v>
      </c>
      <c r="Z19" s="137">
        <f>+IF(X19&lt;&gt;0,+(Y19/X19)*100,0)</f>
        <v>7.322972536351753</v>
      </c>
      <c r="AA19" s="153">
        <f>SUM(AA20:AA23)</f>
        <v>115243065</v>
      </c>
    </row>
    <row r="20" spans="1:27" ht="13.5">
      <c r="A20" s="138" t="s">
        <v>89</v>
      </c>
      <c r="B20" s="136"/>
      <c r="C20" s="155">
        <v>70399310</v>
      </c>
      <c r="D20" s="155"/>
      <c r="E20" s="156">
        <v>68653679</v>
      </c>
      <c r="F20" s="60">
        <v>68653679</v>
      </c>
      <c r="G20" s="60">
        <v>6373103</v>
      </c>
      <c r="H20" s="60">
        <v>6251636</v>
      </c>
      <c r="I20" s="60">
        <v>5420861</v>
      </c>
      <c r="J20" s="60">
        <v>18045600</v>
      </c>
      <c r="K20" s="60">
        <v>6409781</v>
      </c>
      <c r="L20" s="60">
        <v>6213960</v>
      </c>
      <c r="M20" s="60">
        <v>5449402</v>
      </c>
      <c r="N20" s="60">
        <v>18073143</v>
      </c>
      <c r="O20" s="60">
        <v>6235164</v>
      </c>
      <c r="P20" s="60">
        <v>6800872</v>
      </c>
      <c r="Q20" s="60">
        <v>6655015</v>
      </c>
      <c r="R20" s="60">
        <v>19691051</v>
      </c>
      <c r="S20" s="60">
        <v>5832863</v>
      </c>
      <c r="T20" s="60">
        <v>6583337</v>
      </c>
      <c r="U20" s="60">
        <v>6517201</v>
      </c>
      <c r="V20" s="60">
        <v>18933401</v>
      </c>
      <c r="W20" s="60">
        <v>74743195</v>
      </c>
      <c r="X20" s="60">
        <v>68653679</v>
      </c>
      <c r="Y20" s="60">
        <v>6089516</v>
      </c>
      <c r="Z20" s="140">
        <v>8.87</v>
      </c>
      <c r="AA20" s="155">
        <v>68653679</v>
      </c>
    </row>
    <row r="21" spans="1:27" ht="13.5">
      <c r="A21" s="138" t="s">
        <v>90</v>
      </c>
      <c r="B21" s="136"/>
      <c r="C21" s="155">
        <v>19068756</v>
      </c>
      <c r="D21" s="155"/>
      <c r="E21" s="156">
        <v>12790200</v>
      </c>
      <c r="F21" s="60">
        <v>12790200</v>
      </c>
      <c r="G21" s="60">
        <v>2042363</v>
      </c>
      <c r="H21" s="60">
        <v>2427822</v>
      </c>
      <c r="I21" s="60">
        <v>2520675</v>
      </c>
      <c r="J21" s="60">
        <v>6990860</v>
      </c>
      <c r="K21" s="60">
        <v>1146166</v>
      </c>
      <c r="L21" s="60">
        <v>1375075</v>
      </c>
      <c r="M21" s="60">
        <v>844427</v>
      </c>
      <c r="N21" s="60">
        <v>3365668</v>
      </c>
      <c r="O21" s="60">
        <v>1056229</v>
      </c>
      <c r="P21" s="60">
        <v>2019778</v>
      </c>
      <c r="Q21" s="60">
        <v>1572588</v>
      </c>
      <c r="R21" s="60">
        <v>4648595</v>
      </c>
      <c r="S21" s="60">
        <v>1152632</v>
      </c>
      <c r="T21" s="60">
        <v>1310862</v>
      </c>
      <c r="U21" s="60">
        <v>1086801</v>
      </c>
      <c r="V21" s="60">
        <v>3550295</v>
      </c>
      <c r="W21" s="60">
        <v>18555418</v>
      </c>
      <c r="X21" s="60">
        <v>12790200</v>
      </c>
      <c r="Y21" s="60">
        <v>5765218</v>
      </c>
      <c r="Z21" s="140">
        <v>45.08</v>
      </c>
      <c r="AA21" s="155">
        <v>12790200</v>
      </c>
    </row>
    <row r="22" spans="1:27" ht="13.5">
      <c r="A22" s="138" t="s">
        <v>91</v>
      </c>
      <c r="B22" s="136"/>
      <c r="C22" s="157">
        <v>16799717</v>
      </c>
      <c r="D22" s="157"/>
      <c r="E22" s="158">
        <v>27449900</v>
      </c>
      <c r="F22" s="159">
        <v>27449900</v>
      </c>
      <c r="G22" s="159">
        <v>11890338</v>
      </c>
      <c r="H22" s="159">
        <v>1018623</v>
      </c>
      <c r="I22" s="159">
        <v>661978</v>
      </c>
      <c r="J22" s="159">
        <v>13570939</v>
      </c>
      <c r="K22" s="159">
        <v>186973</v>
      </c>
      <c r="L22" s="159">
        <v>7332133</v>
      </c>
      <c r="M22" s="159">
        <v>280936</v>
      </c>
      <c r="N22" s="159">
        <v>7800042</v>
      </c>
      <c r="O22" s="159">
        <v>521368</v>
      </c>
      <c r="P22" s="159">
        <v>844591</v>
      </c>
      <c r="Q22" s="159">
        <v>564298</v>
      </c>
      <c r="R22" s="159">
        <v>1930257</v>
      </c>
      <c r="S22" s="159">
        <v>537899</v>
      </c>
      <c r="T22" s="159">
        <v>534238</v>
      </c>
      <c r="U22" s="159">
        <v>542607</v>
      </c>
      <c r="V22" s="159">
        <v>1614744</v>
      </c>
      <c r="W22" s="159">
        <v>24915982</v>
      </c>
      <c r="X22" s="159">
        <v>27449900</v>
      </c>
      <c r="Y22" s="159">
        <v>-2533918</v>
      </c>
      <c r="Z22" s="141">
        <v>-9.23</v>
      </c>
      <c r="AA22" s="157">
        <v>27449900</v>
      </c>
    </row>
    <row r="23" spans="1:27" ht="13.5">
      <c r="A23" s="138" t="s">
        <v>92</v>
      </c>
      <c r="B23" s="136"/>
      <c r="C23" s="155">
        <v>5965977</v>
      </c>
      <c r="D23" s="155"/>
      <c r="E23" s="156">
        <v>6349286</v>
      </c>
      <c r="F23" s="60">
        <v>6349286</v>
      </c>
      <c r="G23" s="60">
        <v>594117</v>
      </c>
      <c r="H23" s="60">
        <v>608679</v>
      </c>
      <c r="I23" s="60">
        <v>614140</v>
      </c>
      <c r="J23" s="60">
        <v>1816936</v>
      </c>
      <c r="K23" s="60">
        <v>111340</v>
      </c>
      <c r="L23" s="60">
        <v>474210</v>
      </c>
      <c r="M23" s="60">
        <v>217458</v>
      </c>
      <c r="N23" s="60">
        <v>803008</v>
      </c>
      <c r="O23" s="60">
        <v>466880</v>
      </c>
      <c r="P23" s="60">
        <v>454446</v>
      </c>
      <c r="Q23" s="60">
        <v>498510</v>
      </c>
      <c r="R23" s="60">
        <v>1419836</v>
      </c>
      <c r="S23" s="60">
        <v>462964</v>
      </c>
      <c r="T23" s="60">
        <v>472115</v>
      </c>
      <c r="U23" s="60">
        <v>492829</v>
      </c>
      <c r="V23" s="60">
        <v>1427908</v>
      </c>
      <c r="W23" s="60">
        <v>5467688</v>
      </c>
      <c r="X23" s="60">
        <v>6349286</v>
      </c>
      <c r="Y23" s="60">
        <v>-881598</v>
      </c>
      <c r="Z23" s="140">
        <v>-13.88</v>
      </c>
      <c r="AA23" s="155">
        <v>6349286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219759115</v>
      </c>
      <c r="D25" s="168">
        <f>+D5+D9+D15+D19+D24</f>
        <v>0</v>
      </c>
      <c r="E25" s="169">
        <f t="shared" si="4"/>
        <v>231375241</v>
      </c>
      <c r="F25" s="73">
        <f t="shared" si="4"/>
        <v>231375241</v>
      </c>
      <c r="G25" s="73">
        <f t="shared" si="4"/>
        <v>44738370</v>
      </c>
      <c r="H25" s="73">
        <f t="shared" si="4"/>
        <v>16525953</v>
      </c>
      <c r="I25" s="73">
        <f t="shared" si="4"/>
        <v>14466491</v>
      </c>
      <c r="J25" s="73">
        <f t="shared" si="4"/>
        <v>75730814</v>
      </c>
      <c r="K25" s="73">
        <f t="shared" si="4"/>
        <v>12857620</v>
      </c>
      <c r="L25" s="73">
        <f t="shared" si="4"/>
        <v>35902867</v>
      </c>
      <c r="M25" s="73">
        <f t="shared" si="4"/>
        <v>10761298</v>
      </c>
      <c r="N25" s="73">
        <f t="shared" si="4"/>
        <v>59521785</v>
      </c>
      <c r="O25" s="73">
        <f t="shared" si="4"/>
        <v>14183385</v>
      </c>
      <c r="P25" s="73">
        <f t="shared" si="4"/>
        <v>16865213</v>
      </c>
      <c r="Q25" s="73">
        <f t="shared" si="4"/>
        <v>14308812</v>
      </c>
      <c r="R25" s="73">
        <f t="shared" si="4"/>
        <v>45357410</v>
      </c>
      <c r="S25" s="73">
        <f t="shared" si="4"/>
        <v>13240951</v>
      </c>
      <c r="T25" s="73">
        <f t="shared" si="4"/>
        <v>15438833</v>
      </c>
      <c r="U25" s="73">
        <f t="shared" si="4"/>
        <v>19651144</v>
      </c>
      <c r="V25" s="73">
        <f t="shared" si="4"/>
        <v>48330928</v>
      </c>
      <c r="W25" s="73">
        <f t="shared" si="4"/>
        <v>228940937</v>
      </c>
      <c r="X25" s="73">
        <f t="shared" si="4"/>
        <v>231375241</v>
      </c>
      <c r="Y25" s="73">
        <f t="shared" si="4"/>
        <v>-2434304</v>
      </c>
      <c r="Z25" s="170">
        <f>+IF(X25&lt;&gt;0,+(Y25/X25)*100,0)</f>
        <v>-1.0521021996471955</v>
      </c>
      <c r="AA25" s="168">
        <f>+AA5+AA9+AA15+AA19+AA24</f>
        <v>231375241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105556598</v>
      </c>
      <c r="D28" s="153">
        <f>SUM(D29:D31)</f>
        <v>0</v>
      </c>
      <c r="E28" s="154">
        <f t="shared" si="5"/>
        <v>84626172</v>
      </c>
      <c r="F28" s="100">
        <f t="shared" si="5"/>
        <v>84626172</v>
      </c>
      <c r="G28" s="100">
        <f t="shared" si="5"/>
        <v>2922211</v>
      </c>
      <c r="H28" s="100">
        <f t="shared" si="5"/>
        <v>4666203</v>
      </c>
      <c r="I28" s="100">
        <f t="shared" si="5"/>
        <v>4954852</v>
      </c>
      <c r="J28" s="100">
        <f t="shared" si="5"/>
        <v>12543266</v>
      </c>
      <c r="K28" s="100">
        <f t="shared" si="5"/>
        <v>5686635</v>
      </c>
      <c r="L28" s="100">
        <f t="shared" si="5"/>
        <v>10478193</v>
      </c>
      <c r="M28" s="100">
        <f t="shared" si="5"/>
        <v>4277613</v>
      </c>
      <c r="N28" s="100">
        <f t="shared" si="5"/>
        <v>20442441</v>
      </c>
      <c r="O28" s="100">
        <f t="shared" si="5"/>
        <v>4397285</v>
      </c>
      <c r="P28" s="100">
        <f t="shared" si="5"/>
        <v>8577136</v>
      </c>
      <c r="Q28" s="100">
        <f t="shared" si="5"/>
        <v>9239980</v>
      </c>
      <c r="R28" s="100">
        <f t="shared" si="5"/>
        <v>22214401</v>
      </c>
      <c r="S28" s="100">
        <f t="shared" si="5"/>
        <v>10518703</v>
      </c>
      <c r="T28" s="100">
        <f t="shared" si="5"/>
        <v>7424023</v>
      </c>
      <c r="U28" s="100">
        <f t="shared" si="5"/>
        <v>18569169</v>
      </c>
      <c r="V28" s="100">
        <f t="shared" si="5"/>
        <v>36511895</v>
      </c>
      <c r="W28" s="100">
        <f t="shared" si="5"/>
        <v>91712003</v>
      </c>
      <c r="X28" s="100">
        <f t="shared" si="5"/>
        <v>84626172</v>
      </c>
      <c r="Y28" s="100">
        <f t="shared" si="5"/>
        <v>7085831</v>
      </c>
      <c r="Z28" s="137">
        <f>+IF(X28&lt;&gt;0,+(Y28/X28)*100,0)</f>
        <v>8.373096445860744</v>
      </c>
      <c r="AA28" s="153">
        <f>SUM(AA29:AA31)</f>
        <v>84626172</v>
      </c>
    </row>
    <row r="29" spans="1:27" ht="13.5">
      <c r="A29" s="138" t="s">
        <v>75</v>
      </c>
      <c r="B29" s="136"/>
      <c r="C29" s="155">
        <v>15430241</v>
      </c>
      <c r="D29" s="155"/>
      <c r="E29" s="156">
        <v>12264851</v>
      </c>
      <c r="F29" s="60">
        <v>12264851</v>
      </c>
      <c r="G29" s="60">
        <v>808583</v>
      </c>
      <c r="H29" s="60">
        <v>1238345</v>
      </c>
      <c r="I29" s="60">
        <v>820641</v>
      </c>
      <c r="J29" s="60">
        <v>2867569</v>
      </c>
      <c r="K29" s="60">
        <v>906976</v>
      </c>
      <c r="L29" s="60">
        <v>1183333</v>
      </c>
      <c r="M29" s="60">
        <v>842336</v>
      </c>
      <c r="N29" s="60">
        <v>2932645</v>
      </c>
      <c r="O29" s="60">
        <v>880332</v>
      </c>
      <c r="P29" s="60">
        <v>854419</v>
      </c>
      <c r="Q29" s="60">
        <v>1391582</v>
      </c>
      <c r="R29" s="60">
        <v>3126333</v>
      </c>
      <c r="S29" s="60">
        <v>1230497</v>
      </c>
      <c r="T29" s="60">
        <v>668896</v>
      </c>
      <c r="U29" s="60">
        <v>1360028</v>
      </c>
      <c r="V29" s="60">
        <v>3259421</v>
      </c>
      <c r="W29" s="60">
        <v>12185968</v>
      </c>
      <c r="X29" s="60">
        <v>12264851</v>
      </c>
      <c r="Y29" s="60">
        <v>-78883</v>
      </c>
      <c r="Z29" s="140">
        <v>-0.64</v>
      </c>
      <c r="AA29" s="155">
        <v>12264851</v>
      </c>
    </row>
    <row r="30" spans="1:27" ht="13.5">
      <c r="A30" s="138" t="s">
        <v>76</v>
      </c>
      <c r="B30" s="136"/>
      <c r="C30" s="157">
        <v>75234189</v>
      </c>
      <c r="D30" s="157"/>
      <c r="E30" s="158">
        <v>37915612</v>
      </c>
      <c r="F30" s="159">
        <v>37915612</v>
      </c>
      <c r="G30" s="159">
        <v>833607</v>
      </c>
      <c r="H30" s="159">
        <v>2011466</v>
      </c>
      <c r="I30" s="159">
        <v>3380877</v>
      </c>
      <c r="J30" s="159">
        <v>6225950</v>
      </c>
      <c r="K30" s="159">
        <v>4015783</v>
      </c>
      <c r="L30" s="159">
        <v>5634675</v>
      </c>
      <c r="M30" s="159">
        <v>1777819</v>
      </c>
      <c r="N30" s="159">
        <v>11428277</v>
      </c>
      <c r="O30" s="159">
        <v>1489101</v>
      </c>
      <c r="P30" s="159">
        <v>4865363</v>
      </c>
      <c r="Q30" s="159">
        <v>5628712</v>
      </c>
      <c r="R30" s="159">
        <v>11983176</v>
      </c>
      <c r="S30" s="159">
        <v>8124952</v>
      </c>
      <c r="T30" s="159">
        <v>4222086</v>
      </c>
      <c r="U30" s="159">
        <v>14062709</v>
      </c>
      <c r="V30" s="159">
        <v>26409747</v>
      </c>
      <c r="W30" s="159">
        <v>56047150</v>
      </c>
      <c r="X30" s="159">
        <v>37915612</v>
      </c>
      <c r="Y30" s="159">
        <v>18131538</v>
      </c>
      <c r="Z30" s="141">
        <v>47.82</v>
      </c>
      <c r="AA30" s="157">
        <v>37915612</v>
      </c>
    </row>
    <row r="31" spans="1:27" ht="13.5">
      <c r="A31" s="138" t="s">
        <v>77</v>
      </c>
      <c r="B31" s="136"/>
      <c r="C31" s="155">
        <v>14892168</v>
      </c>
      <c r="D31" s="155"/>
      <c r="E31" s="156">
        <v>34445709</v>
      </c>
      <c r="F31" s="60">
        <v>34445709</v>
      </c>
      <c r="G31" s="60">
        <v>1280021</v>
      </c>
      <c r="H31" s="60">
        <v>1416392</v>
      </c>
      <c r="I31" s="60">
        <v>753334</v>
      </c>
      <c r="J31" s="60">
        <v>3449747</v>
      </c>
      <c r="K31" s="60">
        <v>763876</v>
      </c>
      <c r="L31" s="60">
        <v>3660185</v>
      </c>
      <c r="M31" s="60">
        <v>1657458</v>
      </c>
      <c r="N31" s="60">
        <v>6081519</v>
      </c>
      <c r="O31" s="60">
        <v>2027852</v>
      </c>
      <c r="P31" s="60">
        <v>2857354</v>
      </c>
      <c r="Q31" s="60">
        <v>2219686</v>
      </c>
      <c r="R31" s="60">
        <v>7104892</v>
      </c>
      <c r="S31" s="60">
        <v>1163254</v>
      </c>
      <c r="T31" s="60">
        <v>2533041</v>
      </c>
      <c r="U31" s="60">
        <v>3146432</v>
      </c>
      <c r="V31" s="60">
        <v>6842727</v>
      </c>
      <c r="W31" s="60">
        <v>23478885</v>
      </c>
      <c r="X31" s="60">
        <v>34445709</v>
      </c>
      <c r="Y31" s="60">
        <v>-10966824</v>
      </c>
      <c r="Z31" s="140">
        <v>-31.84</v>
      </c>
      <c r="AA31" s="155">
        <v>34445709</v>
      </c>
    </row>
    <row r="32" spans="1:27" ht="13.5">
      <c r="A32" s="135" t="s">
        <v>78</v>
      </c>
      <c r="B32" s="136"/>
      <c r="C32" s="153">
        <f aca="true" t="shared" si="6" ref="C32:Y32">SUM(C33:C37)</f>
        <v>16037692</v>
      </c>
      <c r="D32" s="153">
        <f>SUM(D33:D37)</f>
        <v>0</v>
      </c>
      <c r="E32" s="154">
        <f t="shared" si="6"/>
        <v>10233175</v>
      </c>
      <c r="F32" s="100">
        <f t="shared" si="6"/>
        <v>10233175</v>
      </c>
      <c r="G32" s="100">
        <f t="shared" si="6"/>
        <v>1085641</v>
      </c>
      <c r="H32" s="100">
        <f t="shared" si="6"/>
        <v>1197845</v>
      </c>
      <c r="I32" s="100">
        <f t="shared" si="6"/>
        <v>1312715</v>
      </c>
      <c r="J32" s="100">
        <f t="shared" si="6"/>
        <v>3596201</v>
      </c>
      <c r="K32" s="100">
        <f t="shared" si="6"/>
        <v>1237013</v>
      </c>
      <c r="L32" s="100">
        <f t="shared" si="6"/>
        <v>298193</v>
      </c>
      <c r="M32" s="100">
        <f t="shared" si="6"/>
        <v>1755299</v>
      </c>
      <c r="N32" s="100">
        <f t="shared" si="6"/>
        <v>3290505</v>
      </c>
      <c r="O32" s="100">
        <f t="shared" si="6"/>
        <v>1480694</v>
      </c>
      <c r="P32" s="100">
        <f t="shared" si="6"/>
        <v>1440706</v>
      </c>
      <c r="Q32" s="100">
        <f t="shared" si="6"/>
        <v>2524689</v>
      </c>
      <c r="R32" s="100">
        <f t="shared" si="6"/>
        <v>5446089</v>
      </c>
      <c r="S32" s="100">
        <f t="shared" si="6"/>
        <v>1663031</v>
      </c>
      <c r="T32" s="100">
        <f t="shared" si="6"/>
        <v>1459517</v>
      </c>
      <c r="U32" s="100">
        <f t="shared" si="6"/>
        <v>2637707</v>
      </c>
      <c r="V32" s="100">
        <f t="shared" si="6"/>
        <v>5760255</v>
      </c>
      <c r="W32" s="100">
        <f t="shared" si="6"/>
        <v>18093050</v>
      </c>
      <c r="X32" s="100">
        <f t="shared" si="6"/>
        <v>10233175</v>
      </c>
      <c r="Y32" s="100">
        <f t="shared" si="6"/>
        <v>7859875</v>
      </c>
      <c r="Z32" s="137">
        <f>+IF(X32&lt;&gt;0,+(Y32/X32)*100,0)</f>
        <v>76.80778448526485</v>
      </c>
      <c r="AA32" s="153">
        <f>SUM(AA33:AA37)</f>
        <v>10233175</v>
      </c>
    </row>
    <row r="33" spans="1:27" ht="13.5">
      <c r="A33" s="138" t="s">
        <v>79</v>
      </c>
      <c r="B33" s="136"/>
      <c r="C33" s="155">
        <v>6761246</v>
      </c>
      <c r="D33" s="155"/>
      <c r="E33" s="156">
        <v>8373497</v>
      </c>
      <c r="F33" s="60">
        <v>8373497</v>
      </c>
      <c r="G33" s="60">
        <v>672075</v>
      </c>
      <c r="H33" s="60">
        <v>577251</v>
      </c>
      <c r="I33" s="60">
        <v>754538</v>
      </c>
      <c r="J33" s="60">
        <v>2003864</v>
      </c>
      <c r="K33" s="60">
        <v>686000</v>
      </c>
      <c r="L33" s="60">
        <v>-330428</v>
      </c>
      <c r="M33" s="60">
        <v>1003438</v>
      </c>
      <c r="N33" s="60">
        <v>1359010</v>
      </c>
      <c r="O33" s="60">
        <v>766457</v>
      </c>
      <c r="P33" s="60">
        <v>748365</v>
      </c>
      <c r="Q33" s="60">
        <v>1351254</v>
      </c>
      <c r="R33" s="60">
        <v>2866076</v>
      </c>
      <c r="S33" s="60">
        <v>937646</v>
      </c>
      <c r="T33" s="60">
        <v>771142</v>
      </c>
      <c r="U33" s="60">
        <v>1823615</v>
      </c>
      <c r="V33" s="60">
        <v>3532403</v>
      </c>
      <c r="W33" s="60">
        <v>9761353</v>
      </c>
      <c r="X33" s="60">
        <v>8373497</v>
      </c>
      <c r="Y33" s="60">
        <v>1387856</v>
      </c>
      <c r="Z33" s="140">
        <v>16.57</v>
      </c>
      <c r="AA33" s="155">
        <v>8373497</v>
      </c>
    </row>
    <row r="34" spans="1:27" ht="13.5">
      <c r="A34" s="138" t="s">
        <v>80</v>
      </c>
      <c r="B34" s="136"/>
      <c r="C34" s="155">
        <v>351765</v>
      </c>
      <c r="D34" s="155"/>
      <c r="E34" s="156"/>
      <c r="F34" s="60"/>
      <c r="G34" s="60"/>
      <c r="H34" s="60"/>
      <c r="I34" s="60">
        <v>310</v>
      </c>
      <c r="J34" s="60">
        <v>310</v>
      </c>
      <c r="K34" s="60">
        <v>287</v>
      </c>
      <c r="L34" s="60">
        <v>284</v>
      </c>
      <c r="M34" s="60">
        <v>271</v>
      </c>
      <c r="N34" s="60">
        <v>842</v>
      </c>
      <c r="O34" s="60">
        <v>256</v>
      </c>
      <c r="P34" s="60">
        <v>250</v>
      </c>
      <c r="Q34" s="60"/>
      <c r="R34" s="60">
        <v>506</v>
      </c>
      <c r="S34" s="60"/>
      <c r="T34" s="60"/>
      <c r="U34" s="60">
        <v>-2625</v>
      </c>
      <c r="V34" s="60">
        <v>-2625</v>
      </c>
      <c r="W34" s="60">
        <v>-967</v>
      </c>
      <c r="X34" s="60"/>
      <c r="Y34" s="60">
        <v>-967</v>
      </c>
      <c r="Z34" s="140">
        <v>0</v>
      </c>
      <c r="AA34" s="155"/>
    </row>
    <row r="35" spans="1:27" ht="13.5">
      <c r="A35" s="138" t="s">
        <v>81</v>
      </c>
      <c r="B35" s="136"/>
      <c r="C35" s="155">
        <v>8754096</v>
      </c>
      <c r="D35" s="155"/>
      <c r="E35" s="156">
        <v>1859678</v>
      </c>
      <c r="F35" s="60">
        <v>1859678</v>
      </c>
      <c r="G35" s="60">
        <v>413566</v>
      </c>
      <c r="H35" s="60">
        <v>620594</v>
      </c>
      <c r="I35" s="60">
        <v>403259</v>
      </c>
      <c r="J35" s="60">
        <v>1437419</v>
      </c>
      <c r="K35" s="60">
        <v>392695</v>
      </c>
      <c r="L35" s="60">
        <v>462936</v>
      </c>
      <c r="M35" s="60">
        <v>545948</v>
      </c>
      <c r="N35" s="60">
        <v>1401579</v>
      </c>
      <c r="O35" s="60">
        <v>521057</v>
      </c>
      <c r="P35" s="60">
        <v>497858</v>
      </c>
      <c r="Q35" s="60">
        <v>799466</v>
      </c>
      <c r="R35" s="60">
        <v>1818381</v>
      </c>
      <c r="S35" s="60">
        <v>542340</v>
      </c>
      <c r="T35" s="60">
        <v>521233</v>
      </c>
      <c r="U35" s="60">
        <v>647464</v>
      </c>
      <c r="V35" s="60">
        <v>1711037</v>
      </c>
      <c r="W35" s="60">
        <v>6368416</v>
      </c>
      <c r="X35" s="60">
        <v>1859678</v>
      </c>
      <c r="Y35" s="60">
        <v>4508738</v>
      </c>
      <c r="Z35" s="140">
        <v>242.45</v>
      </c>
      <c r="AA35" s="155">
        <v>1859678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170585</v>
      </c>
      <c r="D37" s="157"/>
      <c r="E37" s="158"/>
      <c r="F37" s="159"/>
      <c r="G37" s="159"/>
      <c r="H37" s="159"/>
      <c r="I37" s="159">
        <v>154608</v>
      </c>
      <c r="J37" s="159">
        <v>154608</v>
      </c>
      <c r="K37" s="159">
        <v>158031</v>
      </c>
      <c r="L37" s="159">
        <v>165401</v>
      </c>
      <c r="M37" s="159">
        <v>205642</v>
      </c>
      <c r="N37" s="159">
        <v>529074</v>
      </c>
      <c r="O37" s="159">
        <v>192924</v>
      </c>
      <c r="P37" s="159">
        <v>194233</v>
      </c>
      <c r="Q37" s="159">
        <v>373969</v>
      </c>
      <c r="R37" s="159">
        <v>761126</v>
      </c>
      <c r="S37" s="159">
        <v>183045</v>
      </c>
      <c r="T37" s="159">
        <v>167142</v>
      </c>
      <c r="U37" s="159">
        <v>169253</v>
      </c>
      <c r="V37" s="159">
        <v>519440</v>
      </c>
      <c r="W37" s="159">
        <v>1964248</v>
      </c>
      <c r="X37" s="159"/>
      <c r="Y37" s="159">
        <v>1964248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11699468</v>
      </c>
      <c r="D38" s="153">
        <f>SUM(D39:D41)</f>
        <v>0</v>
      </c>
      <c r="E38" s="154">
        <f t="shared" si="7"/>
        <v>17538128</v>
      </c>
      <c r="F38" s="100">
        <f t="shared" si="7"/>
        <v>17538128</v>
      </c>
      <c r="G38" s="100">
        <f t="shared" si="7"/>
        <v>441999</v>
      </c>
      <c r="H38" s="100">
        <f t="shared" si="7"/>
        <v>992666</v>
      </c>
      <c r="I38" s="100">
        <f t="shared" si="7"/>
        <v>1659025</v>
      </c>
      <c r="J38" s="100">
        <f t="shared" si="7"/>
        <v>3093690</v>
      </c>
      <c r="K38" s="100">
        <f t="shared" si="7"/>
        <v>586342</v>
      </c>
      <c r="L38" s="100">
        <f t="shared" si="7"/>
        <v>1303822</v>
      </c>
      <c r="M38" s="100">
        <f t="shared" si="7"/>
        <v>904598</v>
      </c>
      <c r="N38" s="100">
        <f t="shared" si="7"/>
        <v>2794762</v>
      </c>
      <c r="O38" s="100">
        <f t="shared" si="7"/>
        <v>934202</v>
      </c>
      <c r="P38" s="100">
        <f t="shared" si="7"/>
        <v>1111420</v>
      </c>
      <c r="Q38" s="100">
        <f t="shared" si="7"/>
        <v>1400690</v>
      </c>
      <c r="R38" s="100">
        <f t="shared" si="7"/>
        <v>3446312</v>
      </c>
      <c r="S38" s="100">
        <f t="shared" si="7"/>
        <v>854556</v>
      </c>
      <c r="T38" s="100">
        <f t="shared" si="7"/>
        <v>976540</v>
      </c>
      <c r="U38" s="100">
        <f t="shared" si="7"/>
        <v>1853262</v>
      </c>
      <c r="V38" s="100">
        <f t="shared" si="7"/>
        <v>3684358</v>
      </c>
      <c r="W38" s="100">
        <f t="shared" si="7"/>
        <v>13019122</v>
      </c>
      <c r="X38" s="100">
        <f t="shared" si="7"/>
        <v>17538128</v>
      </c>
      <c r="Y38" s="100">
        <f t="shared" si="7"/>
        <v>-4519006</v>
      </c>
      <c r="Z38" s="137">
        <f>+IF(X38&lt;&gt;0,+(Y38/X38)*100,0)</f>
        <v>-25.76675230104376</v>
      </c>
      <c r="AA38" s="153">
        <f>SUM(AA39:AA41)</f>
        <v>17538128</v>
      </c>
    </row>
    <row r="39" spans="1:27" ht="13.5">
      <c r="A39" s="138" t="s">
        <v>85</v>
      </c>
      <c r="B39" s="136"/>
      <c r="C39" s="155">
        <v>5267508</v>
      </c>
      <c r="D39" s="155"/>
      <c r="E39" s="156">
        <v>6260617</v>
      </c>
      <c r="F39" s="60">
        <v>6260617</v>
      </c>
      <c r="G39" s="60">
        <v>372260</v>
      </c>
      <c r="H39" s="60">
        <v>406801</v>
      </c>
      <c r="I39" s="60">
        <v>381869</v>
      </c>
      <c r="J39" s="60">
        <v>1160930</v>
      </c>
      <c r="K39" s="60">
        <v>446409</v>
      </c>
      <c r="L39" s="60">
        <v>534265</v>
      </c>
      <c r="M39" s="60">
        <v>623492</v>
      </c>
      <c r="N39" s="60">
        <v>1604166</v>
      </c>
      <c r="O39" s="60">
        <v>374609</v>
      </c>
      <c r="P39" s="60">
        <v>394921</v>
      </c>
      <c r="Q39" s="60">
        <v>661709</v>
      </c>
      <c r="R39" s="60">
        <v>1431239</v>
      </c>
      <c r="S39" s="60">
        <v>376559</v>
      </c>
      <c r="T39" s="60">
        <v>356699</v>
      </c>
      <c r="U39" s="60">
        <v>352223</v>
      </c>
      <c r="V39" s="60">
        <v>1085481</v>
      </c>
      <c r="W39" s="60">
        <v>5281816</v>
      </c>
      <c r="X39" s="60">
        <v>6260617</v>
      </c>
      <c r="Y39" s="60">
        <v>-978801</v>
      </c>
      <c r="Z39" s="140">
        <v>-15.63</v>
      </c>
      <c r="AA39" s="155">
        <v>6260617</v>
      </c>
    </row>
    <row r="40" spans="1:27" ht="13.5">
      <c r="A40" s="138" t="s">
        <v>86</v>
      </c>
      <c r="B40" s="136"/>
      <c r="C40" s="155">
        <v>6431960</v>
      </c>
      <c r="D40" s="155"/>
      <c r="E40" s="156">
        <v>11277511</v>
      </c>
      <c r="F40" s="60">
        <v>11277511</v>
      </c>
      <c r="G40" s="60">
        <v>69739</v>
      </c>
      <c r="H40" s="60">
        <v>585865</v>
      </c>
      <c r="I40" s="60">
        <v>1277156</v>
      </c>
      <c r="J40" s="60">
        <v>1932760</v>
      </c>
      <c r="K40" s="60">
        <v>139933</v>
      </c>
      <c r="L40" s="60">
        <v>769557</v>
      </c>
      <c r="M40" s="60">
        <v>281106</v>
      </c>
      <c r="N40" s="60">
        <v>1190596</v>
      </c>
      <c r="O40" s="60">
        <v>559593</v>
      </c>
      <c r="P40" s="60">
        <v>716499</v>
      </c>
      <c r="Q40" s="60">
        <v>738981</v>
      </c>
      <c r="R40" s="60">
        <v>2015073</v>
      </c>
      <c r="S40" s="60">
        <v>477997</v>
      </c>
      <c r="T40" s="60">
        <v>619841</v>
      </c>
      <c r="U40" s="60">
        <v>1501039</v>
      </c>
      <c r="V40" s="60">
        <v>2598877</v>
      </c>
      <c r="W40" s="60">
        <v>7737306</v>
      </c>
      <c r="X40" s="60">
        <v>11277511</v>
      </c>
      <c r="Y40" s="60">
        <v>-3540205</v>
      </c>
      <c r="Z40" s="140">
        <v>-31.39</v>
      </c>
      <c r="AA40" s="155">
        <v>11277511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90097521</v>
      </c>
      <c r="D42" s="153">
        <f>SUM(D43:D46)</f>
        <v>0</v>
      </c>
      <c r="E42" s="154">
        <f t="shared" si="8"/>
        <v>92983766</v>
      </c>
      <c r="F42" s="100">
        <f t="shared" si="8"/>
        <v>92983766</v>
      </c>
      <c r="G42" s="100">
        <f t="shared" si="8"/>
        <v>8806322</v>
      </c>
      <c r="H42" s="100">
        <f t="shared" si="8"/>
        <v>5169602</v>
      </c>
      <c r="I42" s="100">
        <f t="shared" si="8"/>
        <v>6852417</v>
      </c>
      <c r="J42" s="100">
        <f t="shared" si="8"/>
        <v>20828341</v>
      </c>
      <c r="K42" s="100">
        <f t="shared" si="8"/>
        <v>4658586</v>
      </c>
      <c r="L42" s="100">
        <f t="shared" si="8"/>
        <v>12314541</v>
      </c>
      <c r="M42" s="100">
        <f t="shared" si="8"/>
        <v>12655020</v>
      </c>
      <c r="N42" s="100">
        <f t="shared" si="8"/>
        <v>29628147</v>
      </c>
      <c r="O42" s="100">
        <f t="shared" si="8"/>
        <v>6692890</v>
      </c>
      <c r="P42" s="100">
        <f t="shared" si="8"/>
        <v>7613814</v>
      </c>
      <c r="Q42" s="100">
        <f t="shared" si="8"/>
        <v>8676655</v>
      </c>
      <c r="R42" s="100">
        <f t="shared" si="8"/>
        <v>22983359</v>
      </c>
      <c r="S42" s="100">
        <f t="shared" si="8"/>
        <v>7045497</v>
      </c>
      <c r="T42" s="100">
        <f t="shared" si="8"/>
        <v>5980170</v>
      </c>
      <c r="U42" s="100">
        <f t="shared" si="8"/>
        <v>19348967</v>
      </c>
      <c r="V42" s="100">
        <f t="shared" si="8"/>
        <v>32374634</v>
      </c>
      <c r="W42" s="100">
        <f t="shared" si="8"/>
        <v>105814481</v>
      </c>
      <c r="X42" s="100">
        <f t="shared" si="8"/>
        <v>92983766</v>
      </c>
      <c r="Y42" s="100">
        <f t="shared" si="8"/>
        <v>12830715</v>
      </c>
      <c r="Z42" s="137">
        <f>+IF(X42&lt;&gt;0,+(Y42/X42)*100,0)</f>
        <v>13.79887646194068</v>
      </c>
      <c r="AA42" s="153">
        <f>SUM(AA43:AA46)</f>
        <v>92983766</v>
      </c>
    </row>
    <row r="43" spans="1:27" ht="13.5">
      <c r="A43" s="138" t="s">
        <v>89</v>
      </c>
      <c r="B43" s="136"/>
      <c r="C43" s="155">
        <v>58364884</v>
      </c>
      <c r="D43" s="155"/>
      <c r="E43" s="156">
        <v>57252448</v>
      </c>
      <c r="F43" s="60">
        <v>57252448</v>
      </c>
      <c r="G43" s="60">
        <v>6691570</v>
      </c>
      <c r="H43" s="60">
        <v>2665176</v>
      </c>
      <c r="I43" s="60">
        <v>4215683</v>
      </c>
      <c r="J43" s="60">
        <v>13572429</v>
      </c>
      <c r="K43" s="60">
        <v>2135222</v>
      </c>
      <c r="L43" s="60">
        <v>10378868</v>
      </c>
      <c r="M43" s="60">
        <v>9721326</v>
      </c>
      <c r="N43" s="60">
        <v>22235416</v>
      </c>
      <c r="O43" s="60">
        <v>4319255</v>
      </c>
      <c r="P43" s="60">
        <v>4827277</v>
      </c>
      <c r="Q43" s="60">
        <v>4761692</v>
      </c>
      <c r="R43" s="60">
        <v>13908224</v>
      </c>
      <c r="S43" s="60">
        <v>4463388</v>
      </c>
      <c r="T43" s="60">
        <v>4059678</v>
      </c>
      <c r="U43" s="60">
        <v>11268504</v>
      </c>
      <c r="V43" s="60">
        <v>19791570</v>
      </c>
      <c r="W43" s="60">
        <v>69507639</v>
      </c>
      <c r="X43" s="60">
        <v>57252448</v>
      </c>
      <c r="Y43" s="60">
        <v>12255191</v>
      </c>
      <c r="Z43" s="140">
        <v>21.41</v>
      </c>
      <c r="AA43" s="155">
        <v>57252448</v>
      </c>
    </row>
    <row r="44" spans="1:27" ht="13.5">
      <c r="A44" s="138" t="s">
        <v>90</v>
      </c>
      <c r="B44" s="136"/>
      <c r="C44" s="155">
        <v>17405321</v>
      </c>
      <c r="D44" s="155"/>
      <c r="E44" s="156">
        <v>7909371</v>
      </c>
      <c r="F44" s="60">
        <v>7909371</v>
      </c>
      <c r="G44" s="60">
        <v>1248673</v>
      </c>
      <c r="H44" s="60">
        <v>1410287</v>
      </c>
      <c r="I44" s="60">
        <v>1468283</v>
      </c>
      <c r="J44" s="60">
        <v>4127243</v>
      </c>
      <c r="K44" s="60">
        <v>1514918</v>
      </c>
      <c r="L44" s="60">
        <v>1121434</v>
      </c>
      <c r="M44" s="60">
        <v>1654605</v>
      </c>
      <c r="N44" s="60">
        <v>4290957</v>
      </c>
      <c r="O44" s="60">
        <v>1350437</v>
      </c>
      <c r="P44" s="60">
        <v>1499756</v>
      </c>
      <c r="Q44" s="60">
        <v>2131822</v>
      </c>
      <c r="R44" s="60">
        <v>4982015</v>
      </c>
      <c r="S44" s="60">
        <v>1471930</v>
      </c>
      <c r="T44" s="60">
        <v>764642</v>
      </c>
      <c r="U44" s="60">
        <v>1870372</v>
      </c>
      <c r="V44" s="60">
        <v>4106944</v>
      </c>
      <c r="W44" s="60">
        <v>17507159</v>
      </c>
      <c r="X44" s="60">
        <v>7909371</v>
      </c>
      <c r="Y44" s="60">
        <v>9597788</v>
      </c>
      <c r="Z44" s="140">
        <v>121.35</v>
      </c>
      <c r="AA44" s="155">
        <v>7909371</v>
      </c>
    </row>
    <row r="45" spans="1:27" ht="13.5">
      <c r="A45" s="138" t="s">
        <v>91</v>
      </c>
      <c r="B45" s="136"/>
      <c r="C45" s="157">
        <v>9550890</v>
      </c>
      <c r="D45" s="157"/>
      <c r="E45" s="158">
        <v>19648209</v>
      </c>
      <c r="F45" s="159">
        <v>19648209</v>
      </c>
      <c r="G45" s="159">
        <v>529641</v>
      </c>
      <c r="H45" s="159">
        <v>656909</v>
      </c>
      <c r="I45" s="159">
        <v>737674</v>
      </c>
      <c r="J45" s="159">
        <v>1924224</v>
      </c>
      <c r="K45" s="159">
        <v>680460</v>
      </c>
      <c r="L45" s="159">
        <v>479291</v>
      </c>
      <c r="M45" s="159">
        <v>823953</v>
      </c>
      <c r="N45" s="159">
        <v>1983704</v>
      </c>
      <c r="O45" s="159">
        <v>648690</v>
      </c>
      <c r="P45" s="159">
        <v>744520</v>
      </c>
      <c r="Q45" s="159">
        <v>1123465</v>
      </c>
      <c r="R45" s="159">
        <v>2516675</v>
      </c>
      <c r="S45" s="159">
        <v>587676</v>
      </c>
      <c r="T45" s="159">
        <v>805360</v>
      </c>
      <c r="U45" s="159">
        <v>5817044</v>
      </c>
      <c r="V45" s="159">
        <v>7210080</v>
      </c>
      <c r="W45" s="159">
        <v>13634683</v>
      </c>
      <c r="X45" s="159">
        <v>19648209</v>
      </c>
      <c r="Y45" s="159">
        <v>-6013526</v>
      </c>
      <c r="Z45" s="141">
        <v>-30.61</v>
      </c>
      <c r="AA45" s="157">
        <v>19648209</v>
      </c>
    </row>
    <row r="46" spans="1:27" ht="13.5">
      <c r="A46" s="138" t="s">
        <v>92</v>
      </c>
      <c r="B46" s="136"/>
      <c r="C46" s="155">
        <v>4776426</v>
      </c>
      <c r="D46" s="155"/>
      <c r="E46" s="156">
        <v>8173738</v>
      </c>
      <c r="F46" s="60">
        <v>8173738</v>
      </c>
      <c r="G46" s="60">
        <v>336438</v>
      </c>
      <c r="H46" s="60">
        <v>437230</v>
      </c>
      <c r="I46" s="60">
        <v>430777</v>
      </c>
      <c r="J46" s="60">
        <v>1204445</v>
      </c>
      <c r="K46" s="60">
        <v>327986</v>
      </c>
      <c r="L46" s="60">
        <v>334948</v>
      </c>
      <c r="M46" s="60">
        <v>455136</v>
      </c>
      <c r="N46" s="60">
        <v>1118070</v>
      </c>
      <c r="O46" s="60">
        <v>374508</v>
      </c>
      <c r="P46" s="60">
        <v>542261</v>
      </c>
      <c r="Q46" s="60">
        <v>659676</v>
      </c>
      <c r="R46" s="60">
        <v>1576445</v>
      </c>
      <c r="S46" s="60">
        <v>522503</v>
      </c>
      <c r="T46" s="60">
        <v>350490</v>
      </c>
      <c r="U46" s="60">
        <v>393047</v>
      </c>
      <c r="V46" s="60">
        <v>1266040</v>
      </c>
      <c r="W46" s="60">
        <v>5165000</v>
      </c>
      <c r="X46" s="60">
        <v>8173738</v>
      </c>
      <c r="Y46" s="60">
        <v>-3008738</v>
      </c>
      <c r="Z46" s="140">
        <v>-36.81</v>
      </c>
      <c r="AA46" s="155">
        <v>8173738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223391279</v>
      </c>
      <c r="D48" s="168">
        <f>+D28+D32+D38+D42+D47</f>
        <v>0</v>
      </c>
      <c r="E48" s="169">
        <f t="shared" si="9"/>
        <v>205381241</v>
      </c>
      <c r="F48" s="73">
        <f t="shared" si="9"/>
        <v>205381241</v>
      </c>
      <c r="G48" s="73">
        <f t="shared" si="9"/>
        <v>13256173</v>
      </c>
      <c r="H48" s="73">
        <f t="shared" si="9"/>
        <v>12026316</v>
      </c>
      <c r="I48" s="73">
        <f t="shared" si="9"/>
        <v>14779009</v>
      </c>
      <c r="J48" s="73">
        <f t="shared" si="9"/>
        <v>40061498</v>
      </c>
      <c r="K48" s="73">
        <f t="shared" si="9"/>
        <v>12168576</v>
      </c>
      <c r="L48" s="73">
        <f t="shared" si="9"/>
        <v>24394749</v>
      </c>
      <c r="M48" s="73">
        <f t="shared" si="9"/>
        <v>19592530</v>
      </c>
      <c r="N48" s="73">
        <f t="shared" si="9"/>
        <v>56155855</v>
      </c>
      <c r="O48" s="73">
        <f t="shared" si="9"/>
        <v>13505071</v>
      </c>
      <c r="P48" s="73">
        <f t="shared" si="9"/>
        <v>18743076</v>
      </c>
      <c r="Q48" s="73">
        <f t="shared" si="9"/>
        <v>21842014</v>
      </c>
      <c r="R48" s="73">
        <f t="shared" si="9"/>
        <v>54090161</v>
      </c>
      <c r="S48" s="73">
        <f t="shared" si="9"/>
        <v>20081787</v>
      </c>
      <c r="T48" s="73">
        <f t="shared" si="9"/>
        <v>15840250</v>
      </c>
      <c r="U48" s="73">
        <f t="shared" si="9"/>
        <v>42409105</v>
      </c>
      <c r="V48" s="73">
        <f t="shared" si="9"/>
        <v>78331142</v>
      </c>
      <c r="W48" s="73">
        <f t="shared" si="9"/>
        <v>228638656</v>
      </c>
      <c r="X48" s="73">
        <f t="shared" si="9"/>
        <v>205381241</v>
      </c>
      <c r="Y48" s="73">
        <f t="shared" si="9"/>
        <v>23257415</v>
      </c>
      <c r="Z48" s="170">
        <f>+IF(X48&lt;&gt;0,+(Y48/X48)*100,0)</f>
        <v>11.324021067727408</v>
      </c>
      <c r="AA48" s="168">
        <f>+AA28+AA32+AA38+AA42+AA47</f>
        <v>205381241</v>
      </c>
    </row>
    <row r="49" spans="1:27" ht="13.5">
      <c r="A49" s="148" t="s">
        <v>49</v>
      </c>
      <c r="B49" s="149"/>
      <c r="C49" s="171">
        <f aca="true" t="shared" si="10" ref="C49:Y49">+C25-C48</f>
        <v>-3632164</v>
      </c>
      <c r="D49" s="171">
        <f>+D25-D48</f>
        <v>0</v>
      </c>
      <c r="E49" s="172">
        <f t="shared" si="10"/>
        <v>25994000</v>
      </c>
      <c r="F49" s="173">
        <f t="shared" si="10"/>
        <v>25994000</v>
      </c>
      <c r="G49" s="173">
        <f t="shared" si="10"/>
        <v>31482197</v>
      </c>
      <c r="H49" s="173">
        <f t="shared" si="10"/>
        <v>4499637</v>
      </c>
      <c r="I49" s="173">
        <f t="shared" si="10"/>
        <v>-312518</v>
      </c>
      <c r="J49" s="173">
        <f t="shared" si="10"/>
        <v>35669316</v>
      </c>
      <c r="K49" s="173">
        <f t="shared" si="10"/>
        <v>689044</v>
      </c>
      <c r="L49" s="173">
        <f t="shared" si="10"/>
        <v>11508118</v>
      </c>
      <c r="M49" s="173">
        <f t="shared" si="10"/>
        <v>-8831232</v>
      </c>
      <c r="N49" s="173">
        <f t="shared" si="10"/>
        <v>3365930</v>
      </c>
      <c r="O49" s="173">
        <f t="shared" si="10"/>
        <v>678314</v>
      </c>
      <c r="P49" s="173">
        <f t="shared" si="10"/>
        <v>-1877863</v>
      </c>
      <c r="Q49" s="173">
        <f t="shared" si="10"/>
        <v>-7533202</v>
      </c>
      <c r="R49" s="173">
        <f t="shared" si="10"/>
        <v>-8732751</v>
      </c>
      <c r="S49" s="173">
        <f t="shared" si="10"/>
        <v>-6840836</v>
      </c>
      <c r="T49" s="173">
        <f t="shared" si="10"/>
        <v>-401417</v>
      </c>
      <c r="U49" s="173">
        <f t="shared" si="10"/>
        <v>-22757961</v>
      </c>
      <c r="V49" s="173">
        <f t="shared" si="10"/>
        <v>-30000214</v>
      </c>
      <c r="W49" s="173">
        <f t="shared" si="10"/>
        <v>302281</v>
      </c>
      <c r="X49" s="173">
        <f>IF(F25=F48,0,X25-X48)</f>
        <v>25994000</v>
      </c>
      <c r="Y49" s="173">
        <f t="shared" si="10"/>
        <v>-25691719</v>
      </c>
      <c r="Z49" s="174">
        <f>+IF(X49&lt;&gt;0,+(Y49/X49)*100,0)</f>
        <v>-98.83711241055629</v>
      </c>
      <c r="AA49" s="171">
        <f>+AA25-AA48</f>
        <v>25994000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37396597</v>
      </c>
      <c r="D5" s="155"/>
      <c r="E5" s="156">
        <v>39806479</v>
      </c>
      <c r="F5" s="60">
        <v>39806479</v>
      </c>
      <c r="G5" s="60">
        <v>1686284</v>
      </c>
      <c r="H5" s="60">
        <v>2533433</v>
      </c>
      <c r="I5" s="60">
        <v>3458503</v>
      </c>
      <c r="J5" s="60">
        <v>7678220</v>
      </c>
      <c r="K5" s="60">
        <v>3508313</v>
      </c>
      <c r="L5" s="60">
        <v>3875488</v>
      </c>
      <c r="M5" s="60">
        <v>2914817</v>
      </c>
      <c r="N5" s="60">
        <v>10298618</v>
      </c>
      <c r="O5" s="60">
        <v>3684336</v>
      </c>
      <c r="P5" s="60">
        <v>3660245</v>
      </c>
      <c r="Q5" s="60">
        <v>3462255</v>
      </c>
      <c r="R5" s="60">
        <v>10806836</v>
      </c>
      <c r="S5" s="60">
        <v>3601934</v>
      </c>
      <c r="T5" s="60">
        <v>3995647</v>
      </c>
      <c r="U5" s="60">
        <v>5786480</v>
      </c>
      <c r="V5" s="60">
        <v>13384061</v>
      </c>
      <c r="W5" s="60">
        <v>42167735</v>
      </c>
      <c r="X5" s="60">
        <v>39806479</v>
      </c>
      <c r="Y5" s="60">
        <v>2361256</v>
      </c>
      <c r="Z5" s="140">
        <v>5.93</v>
      </c>
      <c r="AA5" s="155">
        <v>39806479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70399310</v>
      </c>
      <c r="D7" s="155"/>
      <c r="E7" s="156">
        <v>68618679</v>
      </c>
      <c r="F7" s="60">
        <v>68618679</v>
      </c>
      <c r="G7" s="60">
        <v>6369011</v>
      </c>
      <c r="H7" s="60">
        <v>6250617</v>
      </c>
      <c r="I7" s="60">
        <v>5420047</v>
      </c>
      <c r="J7" s="60">
        <v>18039675</v>
      </c>
      <c r="K7" s="60">
        <v>5658644</v>
      </c>
      <c r="L7" s="60">
        <v>6211412</v>
      </c>
      <c r="M7" s="60">
        <v>5448105</v>
      </c>
      <c r="N7" s="60">
        <v>17318161</v>
      </c>
      <c r="O7" s="60">
        <v>6230093</v>
      </c>
      <c r="P7" s="60">
        <v>6796754</v>
      </c>
      <c r="Q7" s="60">
        <v>6217443</v>
      </c>
      <c r="R7" s="60">
        <v>19244290</v>
      </c>
      <c r="S7" s="60">
        <v>5822121</v>
      </c>
      <c r="T7" s="60">
        <v>6553415</v>
      </c>
      <c r="U7" s="60">
        <v>6380587</v>
      </c>
      <c r="V7" s="60">
        <v>18756123</v>
      </c>
      <c r="W7" s="60">
        <v>73358249</v>
      </c>
      <c r="X7" s="60">
        <v>68618679</v>
      </c>
      <c r="Y7" s="60">
        <v>4739570</v>
      </c>
      <c r="Z7" s="140">
        <v>6.91</v>
      </c>
      <c r="AA7" s="155">
        <v>68618679</v>
      </c>
    </row>
    <row r="8" spans="1:27" ht="13.5">
      <c r="A8" s="183" t="s">
        <v>104</v>
      </c>
      <c r="B8" s="182"/>
      <c r="C8" s="155">
        <v>18754337</v>
      </c>
      <c r="D8" s="155"/>
      <c r="E8" s="156">
        <v>12590200</v>
      </c>
      <c r="F8" s="60">
        <v>12590200</v>
      </c>
      <c r="G8" s="60">
        <v>1997214</v>
      </c>
      <c r="H8" s="60">
        <v>2426988</v>
      </c>
      <c r="I8" s="60">
        <v>2519096</v>
      </c>
      <c r="J8" s="60">
        <v>6943298</v>
      </c>
      <c r="K8" s="60">
        <v>1101368</v>
      </c>
      <c r="L8" s="60">
        <v>1369417</v>
      </c>
      <c r="M8" s="60">
        <v>843681</v>
      </c>
      <c r="N8" s="60">
        <v>3314466</v>
      </c>
      <c r="O8" s="60">
        <v>1054694</v>
      </c>
      <c r="P8" s="60">
        <v>1975778</v>
      </c>
      <c r="Q8" s="60">
        <v>1571755</v>
      </c>
      <c r="R8" s="60">
        <v>4602227</v>
      </c>
      <c r="S8" s="60">
        <v>1150834</v>
      </c>
      <c r="T8" s="60">
        <v>1310599</v>
      </c>
      <c r="U8" s="60">
        <v>1085328</v>
      </c>
      <c r="V8" s="60">
        <v>3546761</v>
      </c>
      <c r="W8" s="60">
        <v>18406752</v>
      </c>
      <c r="X8" s="60">
        <v>12590200</v>
      </c>
      <c r="Y8" s="60">
        <v>5816552</v>
      </c>
      <c r="Z8" s="140">
        <v>46.2</v>
      </c>
      <c r="AA8" s="155">
        <v>12590200</v>
      </c>
    </row>
    <row r="9" spans="1:27" ht="13.5">
      <c r="A9" s="183" t="s">
        <v>105</v>
      </c>
      <c r="B9" s="182"/>
      <c r="C9" s="155">
        <v>6475452</v>
      </c>
      <c r="D9" s="155"/>
      <c r="E9" s="156">
        <v>6645900</v>
      </c>
      <c r="F9" s="60">
        <v>6645900</v>
      </c>
      <c r="G9" s="60">
        <v>644338</v>
      </c>
      <c r="H9" s="60">
        <v>667746</v>
      </c>
      <c r="I9" s="60">
        <v>661978</v>
      </c>
      <c r="J9" s="60">
        <v>1974062</v>
      </c>
      <c r="K9" s="60">
        <v>186973</v>
      </c>
      <c r="L9" s="60">
        <v>544045</v>
      </c>
      <c r="M9" s="60">
        <v>280936</v>
      </c>
      <c r="N9" s="60">
        <v>1011954</v>
      </c>
      <c r="O9" s="60">
        <v>521368</v>
      </c>
      <c r="P9" s="60">
        <v>544591</v>
      </c>
      <c r="Q9" s="60">
        <v>564298</v>
      </c>
      <c r="R9" s="60">
        <v>1630257</v>
      </c>
      <c r="S9" s="60">
        <v>537899</v>
      </c>
      <c r="T9" s="60">
        <v>534238</v>
      </c>
      <c r="U9" s="60">
        <v>542607</v>
      </c>
      <c r="V9" s="60">
        <v>1614744</v>
      </c>
      <c r="W9" s="60">
        <v>6231017</v>
      </c>
      <c r="X9" s="60">
        <v>6645900</v>
      </c>
      <c r="Y9" s="60">
        <v>-414883</v>
      </c>
      <c r="Z9" s="140">
        <v>-6.24</v>
      </c>
      <c r="AA9" s="155">
        <v>6645900</v>
      </c>
    </row>
    <row r="10" spans="1:27" ht="13.5">
      <c r="A10" s="183" t="s">
        <v>106</v>
      </c>
      <c r="B10" s="182"/>
      <c r="C10" s="155">
        <v>5946877</v>
      </c>
      <c r="D10" s="155"/>
      <c r="E10" s="156">
        <v>6304286</v>
      </c>
      <c r="F10" s="54">
        <v>6304286</v>
      </c>
      <c r="G10" s="54">
        <v>589398</v>
      </c>
      <c r="H10" s="54">
        <v>604118</v>
      </c>
      <c r="I10" s="54">
        <v>608219</v>
      </c>
      <c r="J10" s="54">
        <v>1801735</v>
      </c>
      <c r="K10" s="54">
        <v>105726</v>
      </c>
      <c r="L10" s="54">
        <v>471140</v>
      </c>
      <c r="M10" s="54">
        <v>212239</v>
      </c>
      <c r="N10" s="54">
        <v>789105</v>
      </c>
      <c r="O10" s="54">
        <v>463503</v>
      </c>
      <c r="P10" s="54">
        <v>452341</v>
      </c>
      <c r="Q10" s="54">
        <v>494738</v>
      </c>
      <c r="R10" s="54">
        <v>1410582</v>
      </c>
      <c r="S10" s="54">
        <v>458183</v>
      </c>
      <c r="T10" s="54">
        <v>464965</v>
      </c>
      <c r="U10" s="54">
        <v>473489</v>
      </c>
      <c r="V10" s="54">
        <v>1396637</v>
      </c>
      <c r="W10" s="54">
        <v>5398059</v>
      </c>
      <c r="X10" s="54">
        <v>6304286</v>
      </c>
      <c r="Y10" s="54">
        <v>-906227</v>
      </c>
      <c r="Z10" s="184">
        <v>-14.37</v>
      </c>
      <c r="AA10" s="130">
        <v>6304286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1204834</v>
      </c>
      <c r="D12" s="155"/>
      <c r="E12" s="156">
        <v>737960</v>
      </c>
      <c r="F12" s="60">
        <v>737960</v>
      </c>
      <c r="G12" s="60">
        <v>87680</v>
      </c>
      <c r="H12" s="60">
        <v>-185416</v>
      </c>
      <c r="I12" s="60">
        <v>840</v>
      </c>
      <c r="J12" s="60">
        <v>-96896</v>
      </c>
      <c r="K12" s="60">
        <v>8381</v>
      </c>
      <c r="L12" s="60">
        <v>37290</v>
      </c>
      <c r="M12" s="60">
        <v>26321</v>
      </c>
      <c r="N12" s="60">
        <v>71992</v>
      </c>
      <c r="O12" s="60">
        <v>24533</v>
      </c>
      <c r="P12" s="60">
        <v>242997</v>
      </c>
      <c r="Q12" s="60">
        <v>97818</v>
      </c>
      <c r="R12" s="60">
        <v>365348</v>
      </c>
      <c r="S12" s="60">
        <v>75605</v>
      </c>
      <c r="T12" s="60">
        <v>47832</v>
      </c>
      <c r="U12" s="60">
        <v>120611</v>
      </c>
      <c r="V12" s="60">
        <v>244048</v>
      </c>
      <c r="W12" s="60">
        <v>584492</v>
      </c>
      <c r="X12" s="60">
        <v>737960</v>
      </c>
      <c r="Y12" s="60">
        <v>-153468</v>
      </c>
      <c r="Z12" s="140">
        <v>-20.8</v>
      </c>
      <c r="AA12" s="155">
        <v>737960</v>
      </c>
    </row>
    <row r="13" spans="1:27" ht="13.5">
      <c r="A13" s="181" t="s">
        <v>109</v>
      </c>
      <c r="B13" s="185"/>
      <c r="C13" s="155">
        <v>134160</v>
      </c>
      <c r="D13" s="155"/>
      <c r="E13" s="156">
        <v>200000</v>
      </c>
      <c r="F13" s="60">
        <v>200000</v>
      </c>
      <c r="G13" s="60">
        <v>1035</v>
      </c>
      <c r="H13" s="60">
        <v>1289</v>
      </c>
      <c r="I13" s="60">
        <v>497</v>
      </c>
      <c r="J13" s="60">
        <v>2821</v>
      </c>
      <c r="K13" s="60">
        <v>265</v>
      </c>
      <c r="L13" s="60">
        <v>302</v>
      </c>
      <c r="M13" s="60">
        <v>857</v>
      </c>
      <c r="N13" s="60">
        <v>1424</v>
      </c>
      <c r="O13" s="60">
        <v>647</v>
      </c>
      <c r="P13" s="60">
        <v>186570</v>
      </c>
      <c r="Q13" s="60">
        <v>3241</v>
      </c>
      <c r="R13" s="60">
        <v>190458</v>
      </c>
      <c r="S13" s="60">
        <v>78580</v>
      </c>
      <c r="T13" s="60">
        <v>242</v>
      </c>
      <c r="U13" s="60">
        <v>20036</v>
      </c>
      <c r="V13" s="60">
        <v>98858</v>
      </c>
      <c r="W13" s="60">
        <v>293561</v>
      </c>
      <c r="X13" s="60">
        <v>200000</v>
      </c>
      <c r="Y13" s="60">
        <v>93561</v>
      </c>
      <c r="Z13" s="140">
        <v>46.78</v>
      </c>
      <c r="AA13" s="155">
        <v>200000</v>
      </c>
    </row>
    <row r="14" spans="1:27" ht="13.5">
      <c r="A14" s="181" t="s">
        <v>110</v>
      </c>
      <c r="B14" s="185"/>
      <c r="C14" s="155">
        <v>9479200</v>
      </c>
      <c r="D14" s="155"/>
      <c r="E14" s="156">
        <v>8116640</v>
      </c>
      <c r="F14" s="60">
        <v>8116640</v>
      </c>
      <c r="G14" s="60">
        <v>1226727</v>
      </c>
      <c r="H14" s="60">
        <v>799821</v>
      </c>
      <c r="I14" s="60">
        <v>1036730</v>
      </c>
      <c r="J14" s="60">
        <v>3063278</v>
      </c>
      <c r="K14" s="60">
        <v>950229</v>
      </c>
      <c r="L14" s="60">
        <v>758279</v>
      </c>
      <c r="M14" s="60">
        <v>220316</v>
      </c>
      <c r="N14" s="60">
        <v>1928824</v>
      </c>
      <c r="O14" s="60">
        <v>1026123</v>
      </c>
      <c r="P14" s="60">
        <v>1036491</v>
      </c>
      <c r="Q14" s="60">
        <v>976569</v>
      </c>
      <c r="R14" s="60">
        <v>3039183</v>
      </c>
      <c r="S14" s="60">
        <v>581785</v>
      </c>
      <c r="T14" s="60">
        <v>617796</v>
      </c>
      <c r="U14" s="60">
        <v>565008</v>
      </c>
      <c r="V14" s="60">
        <v>1764589</v>
      </c>
      <c r="W14" s="60">
        <v>9795874</v>
      </c>
      <c r="X14" s="60">
        <v>8116640</v>
      </c>
      <c r="Y14" s="60">
        <v>1679234</v>
      </c>
      <c r="Z14" s="140">
        <v>20.69</v>
      </c>
      <c r="AA14" s="155">
        <v>8116640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1197109</v>
      </c>
      <c r="D16" s="155"/>
      <c r="E16" s="156">
        <v>2000000</v>
      </c>
      <c r="F16" s="60">
        <v>2000000</v>
      </c>
      <c r="G16" s="60">
        <v>541043</v>
      </c>
      <c r="H16" s="60">
        <v>6813</v>
      </c>
      <c r="I16" s="60">
        <v>14274</v>
      </c>
      <c r="J16" s="60">
        <v>562130</v>
      </c>
      <c r="K16" s="60">
        <v>3377</v>
      </c>
      <c r="L16" s="60">
        <v>6583</v>
      </c>
      <c r="M16" s="60">
        <v>30680</v>
      </c>
      <c r="N16" s="60">
        <v>40640</v>
      </c>
      <c r="O16" s="60">
        <v>15132</v>
      </c>
      <c r="P16" s="60">
        <v>16535</v>
      </c>
      <c r="Q16" s="60">
        <v>3421</v>
      </c>
      <c r="R16" s="60">
        <v>35088</v>
      </c>
      <c r="S16" s="60">
        <v>6535</v>
      </c>
      <c r="T16" s="60">
        <v>878070</v>
      </c>
      <c r="U16" s="60">
        <v>2465033</v>
      </c>
      <c r="V16" s="60">
        <v>3349638</v>
      </c>
      <c r="W16" s="60">
        <v>3987496</v>
      </c>
      <c r="X16" s="60">
        <v>2000000</v>
      </c>
      <c r="Y16" s="60">
        <v>1987496</v>
      </c>
      <c r="Z16" s="140">
        <v>99.37</v>
      </c>
      <c r="AA16" s="155">
        <v>2000000</v>
      </c>
    </row>
    <row r="17" spans="1:27" ht="13.5">
      <c r="A17" s="181" t="s">
        <v>113</v>
      </c>
      <c r="B17" s="185"/>
      <c r="C17" s="155">
        <v>8540490</v>
      </c>
      <c r="D17" s="155"/>
      <c r="E17" s="156">
        <v>8600000</v>
      </c>
      <c r="F17" s="60">
        <v>8600000</v>
      </c>
      <c r="G17" s="60">
        <v>1164298</v>
      </c>
      <c r="H17" s="60">
        <v>808722</v>
      </c>
      <c r="I17" s="60">
        <v>608983</v>
      </c>
      <c r="J17" s="60">
        <v>2582003</v>
      </c>
      <c r="K17" s="60">
        <v>311176</v>
      </c>
      <c r="L17" s="60">
        <v>1201011</v>
      </c>
      <c r="M17" s="60">
        <v>753548</v>
      </c>
      <c r="N17" s="60">
        <v>2265735</v>
      </c>
      <c r="O17" s="60">
        <v>852634</v>
      </c>
      <c r="P17" s="60">
        <v>715607</v>
      </c>
      <c r="Q17" s="60">
        <v>371726</v>
      </c>
      <c r="R17" s="60">
        <v>1939967</v>
      </c>
      <c r="S17" s="60">
        <v>750351</v>
      </c>
      <c r="T17" s="60">
        <v>757216</v>
      </c>
      <c r="U17" s="60">
        <v>1469583</v>
      </c>
      <c r="V17" s="60">
        <v>2977150</v>
      </c>
      <c r="W17" s="60">
        <v>9764855</v>
      </c>
      <c r="X17" s="60">
        <v>8600000</v>
      </c>
      <c r="Y17" s="60">
        <v>1164855</v>
      </c>
      <c r="Z17" s="140">
        <v>13.54</v>
      </c>
      <c r="AA17" s="155">
        <v>8600000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42039478</v>
      </c>
      <c r="D19" s="155"/>
      <c r="E19" s="156">
        <v>47508000</v>
      </c>
      <c r="F19" s="60">
        <v>47508000</v>
      </c>
      <c r="G19" s="60">
        <v>18832448</v>
      </c>
      <c r="H19" s="60">
        <v>2115789</v>
      </c>
      <c r="I19" s="60">
        <v>0</v>
      </c>
      <c r="J19" s="60">
        <v>20948237</v>
      </c>
      <c r="K19" s="60">
        <v>126019</v>
      </c>
      <c r="L19" s="60">
        <v>12388227</v>
      </c>
      <c r="M19" s="60">
        <v>0</v>
      </c>
      <c r="N19" s="60">
        <v>12514246</v>
      </c>
      <c r="O19" s="60">
        <v>0</v>
      </c>
      <c r="P19" s="60">
        <v>344000</v>
      </c>
      <c r="Q19" s="60">
        <v>0</v>
      </c>
      <c r="R19" s="60">
        <v>344000</v>
      </c>
      <c r="S19" s="60">
        <v>0</v>
      </c>
      <c r="T19" s="60">
        <v>0</v>
      </c>
      <c r="U19" s="60">
        <v>0</v>
      </c>
      <c r="V19" s="60">
        <v>0</v>
      </c>
      <c r="W19" s="60">
        <v>33806483</v>
      </c>
      <c r="X19" s="60">
        <v>47508000</v>
      </c>
      <c r="Y19" s="60">
        <v>-13701517</v>
      </c>
      <c r="Z19" s="140">
        <v>-28.84</v>
      </c>
      <c r="AA19" s="155">
        <v>47508000</v>
      </c>
    </row>
    <row r="20" spans="1:27" ht="13.5">
      <c r="A20" s="181" t="s">
        <v>35</v>
      </c>
      <c r="B20" s="185"/>
      <c r="C20" s="155">
        <v>7867006</v>
      </c>
      <c r="D20" s="155"/>
      <c r="E20" s="156">
        <v>12143097</v>
      </c>
      <c r="F20" s="54">
        <v>12143097</v>
      </c>
      <c r="G20" s="54">
        <v>352894</v>
      </c>
      <c r="H20" s="54">
        <v>496033</v>
      </c>
      <c r="I20" s="54">
        <v>137324</v>
      </c>
      <c r="J20" s="54">
        <v>986251</v>
      </c>
      <c r="K20" s="54">
        <v>897149</v>
      </c>
      <c r="L20" s="54">
        <v>3932673</v>
      </c>
      <c r="M20" s="54">
        <v>29798</v>
      </c>
      <c r="N20" s="54">
        <v>4859620</v>
      </c>
      <c r="O20" s="54">
        <v>310322</v>
      </c>
      <c r="P20" s="54">
        <v>893304</v>
      </c>
      <c r="Q20" s="54">
        <v>545548</v>
      </c>
      <c r="R20" s="54">
        <v>1749174</v>
      </c>
      <c r="S20" s="54">
        <v>177124</v>
      </c>
      <c r="T20" s="54">
        <v>278813</v>
      </c>
      <c r="U20" s="54">
        <v>742382</v>
      </c>
      <c r="V20" s="54">
        <v>1198319</v>
      </c>
      <c r="W20" s="54">
        <v>8793364</v>
      </c>
      <c r="X20" s="54">
        <v>12143097</v>
      </c>
      <c r="Y20" s="54">
        <v>-3349733</v>
      </c>
      <c r="Z20" s="184">
        <v>-27.59</v>
      </c>
      <c r="AA20" s="130">
        <v>12143097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209434850</v>
      </c>
      <c r="D22" s="188">
        <f>SUM(D5:D21)</f>
        <v>0</v>
      </c>
      <c r="E22" s="189">
        <f t="shared" si="0"/>
        <v>213271241</v>
      </c>
      <c r="F22" s="190">
        <f t="shared" si="0"/>
        <v>213271241</v>
      </c>
      <c r="G22" s="190">
        <f t="shared" si="0"/>
        <v>33492370</v>
      </c>
      <c r="H22" s="190">
        <f t="shared" si="0"/>
        <v>16525953</v>
      </c>
      <c r="I22" s="190">
        <f t="shared" si="0"/>
        <v>14466491</v>
      </c>
      <c r="J22" s="190">
        <f t="shared" si="0"/>
        <v>64484814</v>
      </c>
      <c r="K22" s="190">
        <f t="shared" si="0"/>
        <v>12857620</v>
      </c>
      <c r="L22" s="190">
        <f t="shared" si="0"/>
        <v>30795867</v>
      </c>
      <c r="M22" s="190">
        <f t="shared" si="0"/>
        <v>10761298</v>
      </c>
      <c r="N22" s="190">
        <f t="shared" si="0"/>
        <v>54414785</v>
      </c>
      <c r="O22" s="190">
        <f t="shared" si="0"/>
        <v>14183385</v>
      </c>
      <c r="P22" s="190">
        <f t="shared" si="0"/>
        <v>16865213</v>
      </c>
      <c r="Q22" s="190">
        <f t="shared" si="0"/>
        <v>14308812</v>
      </c>
      <c r="R22" s="190">
        <f t="shared" si="0"/>
        <v>45357410</v>
      </c>
      <c r="S22" s="190">
        <f t="shared" si="0"/>
        <v>13240951</v>
      </c>
      <c r="T22" s="190">
        <f t="shared" si="0"/>
        <v>15438833</v>
      </c>
      <c r="U22" s="190">
        <f t="shared" si="0"/>
        <v>19651144</v>
      </c>
      <c r="V22" s="190">
        <f t="shared" si="0"/>
        <v>48330928</v>
      </c>
      <c r="W22" s="190">
        <f t="shared" si="0"/>
        <v>212587937</v>
      </c>
      <c r="X22" s="190">
        <f t="shared" si="0"/>
        <v>213271241</v>
      </c>
      <c r="Y22" s="190">
        <f t="shared" si="0"/>
        <v>-683304</v>
      </c>
      <c r="Z22" s="191">
        <f>+IF(X22&lt;&gt;0,+(Y22/X22)*100,0)</f>
        <v>-0.32039200259541795</v>
      </c>
      <c r="AA22" s="188">
        <f>SUM(AA5:AA21)</f>
        <v>213271241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61212037</v>
      </c>
      <c r="D25" s="155"/>
      <c r="E25" s="156">
        <v>76917758</v>
      </c>
      <c r="F25" s="60">
        <v>76917758</v>
      </c>
      <c r="G25" s="60">
        <v>5075196</v>
      </c>
      <c r="H25" s="60">
        <v>5329813</v>
      </c>
      <c r="I25" s="60">
        <v>5105275</v>
      </c>
      <c r="J25" s="60">
        <v>15510284</v>
      </c>
      <c r="K25" s="60">
        <v>5183928</v>
      </c>
      <c r="L25" s="60">
        <v>4842376</v>
      </c>
      <c r="M25" s="60">
        <v>5709543</v>
      </c>
      <c r="N25" s="60">
        <v>15735847</v>
      </c>
      <c r="O25" s="60">
        <v>5113049</v>
      </c>
      <c r="P25" s="60">
        <v>5499033</v>
      </c>
      <c r="Q25" s="60">
        <v>10848176</v>
      </c>
      <c r="R25" s="60">
        <v>21460258</v>
      </c>
      <c r="S25" s="60">
        <v>5467543</v>
      </c>
      <c r="T25" s="60">
        <v>5415036</v>
      </c>
      <c r="U25" s="60">
        <v>6950133</v>
      </c>
      <c r="V25" s="60">
        <v>17832712</v>
      </c>
      <c r="W25" s="60">
        <v>70539101</v>
      </c>
      <c r="X25" s="60">
        <v>76917758</v>
      </c>
      <c r="Y25" s="60">
        <v>-6378657</v>
      </c>
      <c r="Z25" s="140">
        <v>-8.29</v>
      </c>
      <c r="AA25" s="155">
        <v>76917758</v>
      </c>
    </row>
    <row r="26" spans="1:27" ht="13.5">
      <c r="A26" s="183" t="s">
        <v>38</v>
      </c>
      <c r="B26" s="182"/>
      <c r="C26" s="155">
        <v>4702571</v>
      </c>
      <c r="D26" s="155"/>
      <c r="E26" s="156">
        <v>4698464</v>
      </c>
      <c r="F26" s="60">
        <v>4698464</v>
      </c>
      <c r="G26" s="60">
        <v>344755</v>
      </c>
      <c r="H26" s="60">
        <v>189063</v>
      </c>
      <c r="I26" s="60">
        <v>396752</v>
      </c>
      <c r="J26" s="60">
        <v>930570</v>
      </c>
      <c r="K26" s="60">
        <v>416561</v>
      </c>
      <c r="L26" s="60">
        <v>410578</v>
      </c>
      <c r="M26" s="60">
        <v>410004</v>
      </c>
      <c r="N26" s="60">
        <v>1237143</v>
      </c>
      <c r="O26" s="60">
        <v>409079</v>
      </c>
      <c r="P26" s="60">
        <v>302314</v>
      </c>
      <c r="Q26" s="60">
        <v>604628</v>
      </c>
      <c r="R26" s="60">
        <v>1316021</v>
      </c>
      <c r="S26" s="60">
        <v>554164</v>
      </c>
      <c r="T26" s="60">
        <v>350341</v>
      </c>
      <c r="U26" s="60">
        <v>425411</v>
      </c>
      <c r="V26" s="60">
        <v>1329916</v>
      </c>
      <c r="W26" s="60">
        <v>4813650</v>
      </c>
      <c r="X26" s="60">
        <v>4698464</v>
      </c>
      <c r="Y26" s="60">
        <v>115186</v>
      </c>
      <c r="Z26" s="140">
        <v>2.45</v>
      </c>
      <c r="AA26" s="155">
        <v>4698464</v>
      </c>
    </row>
    <row r="27" spans="1:27" ht="13.5">
      <c r="A27" s="183" t="s">
        <v>118</v>
      </c>
      <c r="B27" s="182"/>
      <c r="C27" s="155">
        <v>12370238</v>
      </c>
      <c r="D27" s="155"/>
      <c r="E27" s="156">
        <v>3000000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3000000</v>
      </c>
      <c r="Y27" s="60">
        <v>-3000000</v>
      </c>
      <c r="Z27" s="140">
        <v>-100</v>
      </c>
      <c r="AA27" s="155">
        <v>3000000</v>
      </c>
    </row>
    <row r="28" spans="1:27" ht="13.5">
      <c r="A28" s="183" t="s">
        <v>39</v>
      </c>
      <c r="B28" s="182"/>
      <c r="C28" s="155">
        <v>31265933</v>
      </c>
      <c r="D28" s="155"/>
      <c r="E28" s="156">
        <v>3500000</v>
      </c>
      <c r="F28" s="60">
        <v>3500000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</v>
      </c>
      <c r="Y28" s="60">
        <v>-3500000</v>
      </c>
      <c r="Z28" s="140">
        <v>-100</v>
      </c>
      <c r="AA28" s="155">
        <v>3500000</v>
      </c>
    </row>
    <row r="29" spans="1:27" ht="13.5">
      <c r="A29" s="183" t="s">
        <v>40</v>
      </c>
      <c r="B29" s="182"/>
      <c r="C29" s="155">
        <v>3003787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55149742</v>
      </c>
      <c r="D30" s="155"/>
      <c r="E30" s="156">
        <v>54122851</v>
      </c>
      <c r="F30" s="60">
        <v>54122851</v>
      </c>
      <c r="G30" s="60">
        <v>6661502</v>
      </c>
      <c r="H30" s="60">
        <v>2430117</v>
      </c>
      <c r="I30" s="60">
        <v>3998704</v>
      </c>
      <c r="J30" s="60">
        <v>13090323</v>
      </c>
      <c r="K30" s="60">
        <v>1807034</v>
      </c>
      <c r="L30" s="60">
        <v>10022427</v>
      </c>
      <c r="M30" s="60">
        <v>4452418</v>
      </c>
      <c r="N30" s="60">
        <v>16281879</v>
      </c>
      <c r="O30" s="60">
        <v>3961073</v>
      </c>
      <c r="P30" s="60">
        <v>4622404</v>
      </c>
      <c r="Q30" s="60">
        <v>4051285</v>
      </c>
      <c r="R30" s="60">
        <v>12634762</v>
      </c>
      <c r="S30" s="60">
        <v>4301309</v>
      </c>
      <c r="T30" s="60">
        <v>3346618</v>
      </c>
      <c r="U30" s="60">
        <v>10735256</v>
      </c>
      <c r="V30" s="60">
        <v>18383183</v>
      </c>
      <c r="W30" s="60">
        <v>60390147</v>
      </c>
      <c r="X30" s="60">
        <v>54122851</v>
      </c>
      <c r="Y30" s="60">
        <v>6267296</v>
      </c>
      <c r="Z30" s="140">
        <v>11.58</v>
      </c>
      <c r="AA30" s="155">
        <v>54122851</v>
      </c>
    </row>
    <row r="31" spans="1:27" ht="13.5">
      <c r="A31" s="183" t="s">
        <v>120</v>
      </c>
      <c r="B31" s="182"/>
      <c r="C31" s="155">
        <v>9255551</v>
      </c>
      <c r="D31" s="155"/>
      <c r="E31" s="156">
        <v>7676396</v>
      </c>
      <c r="F31" s="60">
        <v>7676396</v>
      </c>
      <c r="G31" s="60">
        <v>0</v>
      </c>
      <c r="H31" s="60">
        <v>215336</v>
      </c>
      <c r="I31" s="60">
        <v>736675</v>
      </c>
      <c r="J31" s="60">
        <v>952011</v>
      </c>
      <c r="K31" s="60">
        <v>441823</v>
      </c>
      <c r="L31" s="60">
        <v>191383</v>
      </c>
      <c r="M31" s="60">
        <v>469043</v>
      </c>
      <c r="N31" s="60">
        <v>1102249</v>
      </c>
      <c r="O31" s="60">
        <v>399717</v>
      </c>
      <c r="P31" s="60">
        <v>285516</v>
      </c>
      <c r="Q31" s="60">
        <v>0</v>
      </c>
      <c r="R31" s="60">
        <v>685233</v>
      </c>
      <c r="S31" s="60">
        <v>0</v>
      </c>
      <c r="T31" s="60">
        <v>144974</v>
      </c>
      <c r="U31" s="60">
        <v>894230</v>
      </c>
      <c r="V31" s="60">
        <v>1039204</v>
      </c>
      <c r="W31" s="60">
        <v>3778697</v>
      </c>
      <c r="X31" s="60">
        <v>7676396</v>
      </c>
      <c r="Y31" s="60">
        <v>-3897699</v>
      </c>
      <c r="Z31" s="140">
        <v>-50.78</v>
      </c>
      <c r="AA31" s="155">
        <v>7676396</v>
      </c>
    </row>
    <row r="32" spans="1:27" ht="13.5">
      <c r="A32" s="183" t="s">
        <v>121</v>
      </c>
      <c r="B32" s="182"/>
      <c r="C32" s="155">
        <v>8359447</v>
      </c>
      <c r="D32" s="155"/>
      <c r="E32" s="156">
        <v>19745250</v>
      </c>
      <c r="F32" s="60">
        <v>19745250</v>
      </c>
      <c r="G32" s="60">
        <v>251970</v>
      </c>
      <c r="H32" s="60">
        <v>790176</v>
      </c>
      <c r="I32" s="60">
        <v>1483587</v>
      </c>
      <c r="J32" s="60">
        <v>2525733</v>
      </c>
      <c r="K32" s="60">
        <v>315505</v>
      </c>
      <c r="L32" s="60">
        <v>1008583</v>
      </c>
      <c r="M32" s="60">
        <v>722238</v>
      </c>
      <c r="N32" s="60">
        <v>2046326</v>
      </c>
      <c r="O32" s="60">
        <v>849266</v>
      </c>
      <c r="P32" s="60">
        <v>975530</v>
      </c>
      <c r="Q32" s="60">
        <v>840537</v>
      </c>
      <c r="R32" s="60">
        <v>2665333</v>
      </c>
      <c r="S32" s="60">
        <v>797006</v>
      </c>
      <c r="T32" s="60">
        <v>950970</v>
      </c>
      <c r="U32" s="60">
        <v>3553218</v>
      </c>
      <c r="V32" s="60">
        <v>5301194</v>
      </c>
      <c r="W32" s="60">
        <v>12538586</v>
      </c>
      <c r="X32" s="60">
        <v>19745250</v>
      </c>
      <c r="Y32" s="60">
        <v>-7206664</v>
      </c>
      <c r="Z32" s="140">
        <v>-36.5</v>
      </c>
      <c r="AA32" s="155">
        <v>19745250</v>
      </c>
    </row>
    <row r="33" spans="1:27" ht="13.5">
      <c r="A33" s="183" t="s">
        <v>42</v>
      </c>
      <c r="B33" s="182"/>
      <c r="C33" s="155">
        <v>0</v>
      </c>
      <c r="D33" s="155"/>
      <c r="E33" s="156">
        <v>850000</v>
      </c>
      <c r="F33" s="60">
        <v>850000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850000</v>
      </c>
      <c r="Y33" s="60">
        <v>-850000</v>
      </c>
      <c r="Z33" s="140">
        <v>-100</v>
      </c>
      <c r="AA33" s="155">
        <v>850000</v>
      </c>
    </row>
    <row r="34" spans="1:27" ht="13.5">
      <c r="A34" s="183" t="s">
        <v>43</v>
      </c>
      <c r="B34" s="182"/>
      <c r="C34" s="155">
        <v>38071973</v>
      </c>
      <c r="D34" s="155"/>
      <c r="E34" s="156">
        <v>34870522</v>
      </c>
      <c r="F34" s="60">
        <v>34870522</v>
      </c>
      <c r="G34" s="60">
        <v>922750</v>
      </c>
      <c r="H34" s="60">
        <v>3071811</v>
      </c>
      <c r="I34" s="60">
        <v>3058016</v>
      </c>
      <c r="J34" s="60">
        <v>7052577</v>
      </c>
      <c r="K34" s="60">
        <v>4003725</v>
      </c>
      <c r="L34" s="60">
        <v>7919402</v>
      </c>
      <c r="M34" s="60">
        <v>7829284</v>
      </c>
      <c r="N34" s="60">
        <v>19752411</v>
      </c>
      <c r="O34" s="60">
        <v>2772887</v>
      </c>
      <c r="P34" s="60">
        <v>7058279</v>
      </c>
      <c r="Q34" s="60">
        <v>5497388</v>
      </c>
      <c r="R34" s="60">
        <v>15328554</v>
      </c>
      <c r="S34" s="60">
        <v>8961765</v>
      </c>
      <c r="T34" s="60">
        <v>5632311</v>
      </c>
      <c r="U34" s="60">
        <v>19850857</v>
      </c>
      <c r="V34" s="60">
        <v>34444933</v>
      </c>
      <c r="W34" s="60">
        <v>76578475</v>
      </c>
      <c r="X34" s="60">
        <v>34870522</v>
      </c>
      <c r="Y34" s="60">
        <v>41707953</v>
      </c>
      <c r="Z34" s="140">
        <v>119.61</v>
      </c>
      <c r="AA34" s="155">
        <v>34870522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223391279</v>
      </c>
      <c r="D36" s="188">
        <f>SUM(D25:D35)</f>
        <v>0</v>
      </c>
      <c r="E36" s="189">
        <f t="shared" si="1"/>
        <v>205381241</v>
      </c>
      <c r="F36" s="190">
        <f t="shared" si="1"/>
        <v>205381241</v>
      </c>
      <c r="G36" s="190">
        <f t="shared" si="1"/>
        <v>13256173</v>
      </c>
      <c r="H36" s="190">
        <f t="shared" si="1"/>
        <v>12026316</v>
      </c>
      <c r="I36" s="190">
        <f t="shared" si="1"/>
        <v>14779009</v>
      </c>
      <c r="J36" s="190">
        <f t="shared" si="1"/>
        <v>40061498</v>
      </c>
      <c r="K36" s="190">
        <f t="shared" si="1"/>
        <v>12168576</v>
      </c>
      <c r="L36" s="190">
        <f t="shared" si="1"/>
        <v>24394749</v>
      </c>
      <c r="M36" s="190">
        <f t="shared" si="1"/>
        <v>19592530</v>
      </c>
      <c r="N36" s="190">
        <f t="shared" si="1"/>
        <v>56155855</v>
      </c>
      <c r="O36" s="190">
        <f t="shared" si="1"/>
        <v>13505071</v>
      </c>
      <c r="P36" s="190">
        <f t="shared" si="1"/>
        <v>18743076</v>
      </c>
      <c r="Q36" s="190">
        <f t="shared" si="1"/>
        <v>21842014</v>
      </c>
      <c r="R36" s="190">
        <f t="shared" si="1"/>
        <v>54090161</v>
      </c>
      <c r="S36" s="190">
        <f t="shared" si="1"/>
        <v>20081787</v>
      </c>
      <c r="T36" s="190">
        <f t="shared" si="1"/>
        <v>15840250</v>
      </c>
      <c r="U36" s="190">
        <f t="shared" si="1"/>
        <v>42409105</v>
      </c>
      <c r="V36" s="190">
        <f t="shared" si="1"/>
        <v>78331142</v>
      </c>
      <c r="W36" s="190">
        <f t="shared" si="1"/>
        <v>228638656</v>
      </c>
      <c r="X36" s="190">
        <f t="shared" si="1"/>
        <v>205381241</v>
      </c>
      <c r="Y36" s="190">
        <f t="shared" si="1"/>
        <v>23257415</v>
      </c>
      <c r="Z36" s="191">
        <f>+IF(X36&lt;&gt;0,+(Y36/X36)*100,0)</f>
        <v>11.324021067727408</v>
      </c>
      <c r="AA36" s="188">
        <f>SUM(AA25:AA35)</f>
        <v>205381241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-13956429</v>
      </c>
      <c r="D38" s="199">
        <f>+D22-D36</f>
        <v>0</v>
      </c>
      <c r="E38" s="200">
        <f t="shared" si="2"/>
        <v>7890000</v>
      </c>
      <c r="F38" s="106">
        <f t="shared" si="2"/>
        <v>7890000</v>
      </c>
      <c r="G38" s="106">
        <f t="shared" si="2"/>
        <v>20236197</v>
      </c>
      <c r="H38" s="106">
        <f t="shared" si="2"/>
        <v>4499637</v>
      </c>
      <c r="I38" s="106">
        <f t="shared" si="2"/>
        <v>-312518</v>
      </c>
      <c r="J38" s="106">
        <f t="shared" si="2"/>
        <v>24423316</v>
      </c>
      <c r="K38" s="106">
        <f t="shared" si="2"/>
        <v>689044</v>
      </c>
      <c r="L38" s="106">
        <f t="shared" si="2"/>
        <v>6401118</v>
      </c>
      <c r="M38" s="106">
        <f t="shared" si="2"/>
        <v>-8831232</v>
      </c>
      <c r="N38" s="106">
        <f t="shared" si="2"/>
        <v>-1741070</v>
      </c>
      <c r="O38" s="106">
        <f t="shared" si="2"/>
        <v>678314</v>
      </c>
      <c r="P38" s="106">
        <f t="shared" si="2"/>
        <v>-1877863</v>
      </c>
      <c r="Q38" s="106">
        <f t="shared" si="2"/>
        <v>-7533202</v>
      </c>
      <c r="R38" s="106">
        <f t="shared" si="2"/>
        <v>-8732751</v>
      </c>
      <c r="S38" s="106">
        <f t="shared" si="2"/>
        <v>-6840836</v>
      </c>
      <c r="T38" s="106">
        <f t="shared" si="2"/>
        <v>-401417</v>
      </c>
      <c r="U38" s="106">
        <f t="shared" si="2"/>
        <v>-22757961</v>
      </c>
      <c r="V38" s="106">
        <f t="shared" si="2"/>
        <v>-30000214</v>
      </c>
      <c r="W38" s="106">
        <f t="shared" si="2"/>
        <v>-16050719</v>
      </c>
      <c r="X38" s="106">
        <f>IF(F22=F36,0,X22-X36)</f>
        <v>7890000</v>
      </c>
      <c r="Y38" s="106">
        <f t="shared" si="2"/>
        <v>-23940719</v>
      </c>
      <c r="Z38" s="201">
        <f>+IF(X38&lt;&gt;0,+(Y38/X38)*100,0)</f>
        <v>-303.4311660329531</v>
      </c>
      <c r="AA38" s="199">
        <f>+AA22-AA36</f>
        <v>7890000</v>
      </c>
    </row>
    <row r="39" spans="1:27" ht="13.5">
      <c r="A39" s="181" t="s">
        <v>46</v>
      </c>
      <c r="B39" s="185"/>
      <c r="C39" s="155">
        <v>10324265</v>
      </c>
      <c r="D39" s="155"/>
      <c r="E39" s="156">
        <v>18104000</v>
      </c>
      <c r="F39" s="60">
        <v>18104000</v>
      </c>
      <c r="G39" s="60">
        <v>11246000</v>
      </c>
      <c r="H39" s="60">
        <v>0</v>
      </c>
      <c r="I39" s="60">
        <v>0</v>
      </c>
      <c r="J39" s="60">
        <v>11246000</v>
      </c>
      <c r="K39" s="60">
        <v>0</v>
      </c>
      <c r="L39" s="60">
        <v>5107000</v>
      </c>
      <c r="M39" s="60">
        <v>0</v>
      </c>
      <c r="N39" s="60">
        <v>5107000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16353000</v>
      </c>
      <c r="X39" s="60">
        <v>18104000</v>
      </c>
      <c r="Y39" s="60">
        <v>-1751000</v>
      </c>
      <c r="Z39" s="140">
        <v>-9.67</v>
      </c>
      <c r="AA39" s="155">
        <v>18104000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-3632164</v>
      </c>
      <c r="D42" s="206">
        <f>SUM(D38:D41)</f>
        <v>0</v>
      </c>
      <c r="E42" s="207">
        <f t="shared" si="3"/>
        <v>25994000</v>
      </c>
      <c r="F42" s="88">
        <f t="shared" si="3"/>
        <v>25994000</v>
      </c>
      <c r="G42" s="88">
        <f t="shared" si="3"/>
        <v>31482197</v>
      </c>
      <c r="H42" s="88">
        <f t="shared" si="3"/>
        <v>4499637</v>
      </c>
      <c r="I42" s="88">
        <f t="shared" si="3"/>
        <v>-312518</v>
      </c>
      <c r="J42" s="88">
        <f t="shared" si="3"/>
        <v>35669316</v>
      </c>
      <c r="K42" s="88">
        <f t="shared" si="3"/>
        <v>689044</v>
      </c>
      <c r="L42" s="88">
        <f t="shared" si="3"/>
        <v>11508118</v>
      </c>
      <c r="M42" s="88">
        <f t="shared" si="3"/>
        <v>-8831232</v>
      </c>
      <c r="N42" s="88">
        <f t="shared" si="3"/>
        <v>3365930</v>
      </c>
      <c r="O42" s="88">
        <f t="shared" si="3"/>
        <v>678314</v>
      </c>
      <c r="P42" s="88">
        <f t="shared" si="3"/>
        <v>-1877863</v>
      </c>
      <c r="Q42" s="88">
        <f t="shared" si="3"/>
        <v>-7533202</v>
      </c>
      <c r="R42" s="88">
        <f t="shared" si="3"/>
        <v>-8732751</v>
      </c>
      <c r="S42" s="88">
        <f t="shared" si="3"/>
        <v>-6840836</v>
      </c>
      <c r="T42" s="88">
        <f t="shared" si="3"/>
        <v>-401417</v>
      </c>
      <c r="U42" s="88">
        <f t="shared" si="3"/>
        <v>-22757961</v>
      </c>
      <c r="V42" s="88">
        <f t="shared" si="3"/>
        <v>-30000214</v>
      </c>
      <c r="W42" s="88">
        <f t="shared" si="3"/>
        <v>302281</v>
      </c>
      <c r="X42" s="88">
        <f t="shared" si="3"/>
        <v>25994000</v>
      </c>
      <c r="Y42" s="88">
        <f t="shared" si="3"/>
        <v>-25691719</v>
      </c>
      <c r="Z42" s="208">
        <f>+IF(X42&lt;&gt;0,+(Y42/X42)*100,0)</f>
        <v>-98.83711241055629</v>
      </c>
      <c r="AA42" s="206">
        <f>SUM(AA38:AA41)</f>
        <v>25994000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-3632164</v>
      </c>
      <c r="D44" s="210">
        <f>+D42-D43</f>
        <v>0</v>
      </c>
      <c r="E44" s="211">
        <f t="shared" si="4"/>
        <v>25994000</v>
      </c>
      <c r="F44" s="77">
        <f t="shared" si="4"/>
        <v>25994000</v>
      </c>
      <c r="G44" s="77">
        <f t="shared" si="4"/>
        <v>31482197</v>
      </c>
      <c r="H44" s="77">
        <f t="shared" si="4"/>
        <v>4499637</v>
      </c>
      <c r="I44" s="77">
        <f t="shared" si="4"/>
        <v>-312518</v>
      </c>
      <c r="J44" s="77">
        <f t="shared" si="4"/>
        <v>35669316</v>
      </c>
      <c r="K44" s="77">
        <f t="shared" si="4"/>
        <v>689044</v>
      </c>
      <c r="L44" s="77">
        <f t="shared" si="4"/>
        <v>11508118</v>
      </c>
      <c r="M44" s="77">
        <f t="shared" si="4"/>
        <v>-8831232</v>
      </c>
      <c r="N44" s="77">
        <f t="shared" si="4"/>
        <v>3365930</v>
      </c>
      <c r="O44" s="77">
        <f t="shared" si="4"/>
        <v>678314</v>
      </c>
      <c r="P44" s="77">
        <f t="shared" si="4"/>
        <v>-1877863</v>
      </c>
      <c r="Q44" s="77">
        <f t="shared" si="4"/>
        <v>-7533202</v>
      </c>
      <c r="R44" s="77">
        <f t="shared" si="4"/>
        <v>-8732751</v>
      </c>
      <c r="S44" s="77">
        <f t="shared" si="4"/>
        <v>-6840836</v>
      </c>
      <c r="T44" s="77">
        <f t="shared" si="4"/>
        <v>-401417</v>
      </c>
      <c r="U44" s="77">
        <f t="shared" si="4"/>
        <v>-22757961</v>
      </c>
      <c r="V44" s="77">
        <f t="shared" si="4"/>
        <v>-30000214</v>
      </c>
      <c r="W44" s="77">
        <f t="shared" si="4"/>
        <v>302281</v>
      </c>
      <c r="X44" s="77">
        <f t="shared" si="4"/>
        <v>25994000</v>
      </c>
      <c r="Y44" s="77">
        <f t="shared" si="4"/>
        <v>-25691719</v>
      </c>
      <c r="Z44" s="212">
        <f>+IF(X44&lt;&gt;0,+(Y44/X44)*100,0)</f>
        <v>-98.83711241055629</v>
      </c>
      <c r="AA44" s="210">
        <f>+AA42-AA43</f>
        <v>25994000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-3632164</v>
      </c>
      <c r="D46" s="206">
        <f>SUM(D44:D45)</f>
        <v>0</v>
      </c>
      <c r="E46" s="207">
        <f t="shared" si="5"/>
        <v>25994000</v>
      </c>
      <c r="F46" s="88">
        <f t="shared" si="5"/>
        <v>25994000</v>
      </c>
      <c r="G46" s="88">
        <f t="shared" si="5"/>
        <v>31482197</v>
      </c>
      <c r="H46" s="88">
        <f t="shared" si="5"/>
        <v>4499637</v>
      </c>
      <c r="I46" s="88">
        <f t="shared" si="5"/>
        <v>-312518</v>
      </c>
      <c r="J46" s="88">
        <f t="shared" si="5"/>
        <v>35669316</v>
      </c>
      <c r="K46" s="88">
        <f t="shared" si="5"/>
        <v>689044</v>
      </c>
      <c r="L46" s="88">
        <f t="shared" si="5"/>
        <v>11508118</v>
      </c>
      <c r="M46" s="88">
        <f t="shared" si="5"/>
        <v>-8831232</v>
      </c>
      <c r="N46" s="88">
        <f t="shared" si="5"/>
        <v>3365930</v>
      </c>
      <c r="O46" s="88">
        <f t="shared" si="5"/>
        <v>678314</v>
      </c>
      <c r="P46" s="88">
        <f t="shared" si="5"/>
        <v>-1877863</v>
      </c>
      <c r="Q46" s="88">
        <f t="shared" si="5"/>
        <v>-7533202</v>
      </c>
      <c r="R46" s="88">
        <f t="shared" si="5"/>
        <v>-8732751</v>
      </c>
      <c r="S46" s="88">
        <f t="shared" si="5"/>
        <v>-6840836</v>
      </c>
      <c r="T46" s="88">
        <f t="shared" si="5"/>
        <v>-401417</v>
      </c>
      <c r="U46" s="88">
        <f t="shared" si="5"/>
        <v>-22757961</v>
      </c>
      <c r="V46" s="88">
        <f t="shared" si="5"/>
        <v>-30000214</v>
      </c>
      <c r="W46" s="88">
        <f t="shared" si="5"/>
        <v>302281</v>
      </c>
      <c r="X46" s="88">
        <f t="shared" si="5"/>
        <v>25994000</v>
      </c>
      <c r="Y46" s="88">
        <f t="shared" si="5"/>
        <v>-25691719</v>
      </c>
      <c r="Z46" s="208">
        <f>+IF(X46&lt;&gt;0,+(Y46/X46)*100,0)</f>
        <v>-98.83711241055629</v>
      </c>
      <c r="AA46" s="206">
        <f>SUM(AA44:AA45)</f>
        <v>25994000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-3632164</v>
      </c>
      <c r="D48" s="217">
        <f>SUM(D46:D47)</f>
        <v>0</v>
      </c>
      <c r="E48" s="218">
        <f t="shared" si="6"/>
        <v>25994000</v>
      </c>
      <c r="F48" s="219">
        <f t="shared" si="6"/>
        <v>25994000</v>
      </c>
      <c r="G48" s="219">
        <f t="shared" si="6"/>
        <v>31482197</v>
      </c>
      <c r="H48" s="220">
        <f t="shared" si="6"/>
        <v>4499637</v>
      </c>
      <c r="I48" s="220">
        <f t="shared" si="6"/>
        <v>-312518</v>
      </c>
      <c r="J48" s="220">
        <f t="shared" si="6"/>
        <v>35669316</v>
      </c>
      <c r="K48" s="220">
        <f t="shared" si="6"/>
        <v>689044</v>
      </c>
      <c r="L48" s="220">
        <f t="shared" si="6"/>
        <v>11508118</v>
      </c>
      <c r="M48" s="219">
        <f t="shared" si="6"/>
        <v>-8831232</v>
      </c>
      <c r="N48" s="219">
        <f t="shared" si="6"/>
        <v>3365930</v>
      </c>
      <c r="O48" s="220">
        <f t="shared" si="6"/>
        <v>678314</v>
      </c>
      <c r="P48" s="220">
        <f t="shared" si="6"/>
        <v>-1877863</v>
      </c>
      <c r="Q48" s="220">
        <f t="shared" si="6"/>
        <v>-7533202</v>
      </c>
      <c r="R48" s="220">
        <f t="shared" si="6"/>
        <v>-8732751</v>
      </c>
      <c r="S48" s="220">
        <f t="shared" si="6"/>
        <v>-6840836</v>
      </c>
      <c r="T48" s="219">
        <f t="shared" si="6"/>
        <v>-401417</v>
      </c>
      <c r="U48" s="219">
        <f t="shared" si="6"/>
        <v>-22757961</v>
      </c>
      <c r="V48" s="220">
        <f t="shared" si="6"/>
        <v>-30000214</v>
      </c>
      <c r="W48" s="220">
        <f t="shared" si="6"/>
        <v>302281</v>
      </c>
      <c r="X48" s="220">
        <f t="shared" si="6"/>
        <v>25994000</v>
      </c>
      <c r="Y48" s="220">
        <f t="shared" si="6"/>
        <v>-25691719</v>
      </c>
      <c r="Z48" s="221">
        <f>+IF(X48&lt;&gt;0,+(Y48/X48)*100,0)</f>
        <v>-98.83711241055629</v>
      </c>
      <c r="AA48" s="222">
        <f>SUM(AA46:AA47)</f>
        <v>25994000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865715</v>
      </c>
      <c r="D5" s="153">
        <f>SUM(D6:D8)</f>
        <v>0</v>
      </c>
      <c r="E5" s="154">
        <f t="shared" si="0"/>
        <v>1050000</v>
      </c>
      <c r="F5" s="100">
        <f t="shared" si="0"/>
        <v>1050000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1050000</v>
      </c>
      <c r="Y5" s="100">
        <f t="shared" si="0"/>
        <v>-1050000</v>
      </c>
      <c r="Z5" s="137">
        <f>+IF(X5&lt;&gt;0,+(Y5/X5)*100,0)</f>
        <v>-100</v>
      </c>
      <c r="AA5" s="153">
        <f>SUM(AA6:AA8)</f>
        <v>1050000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582617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283098</v>
      </c>
      <c r="D8" s="155"/>
      <c r="E8" s="156">
        <v>1050000</v>
      </c>
      <c r="F8" s="60">
        <v>1050000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1050000</v>
      </c>
      <c r="Y8" s="60">
        <v>-1050000</v>
      </c>
      <c r="Z8" s="140">
        <v>-100</v>
      </c>
      <c r="AA8" s="62">
        <v>1050000</v>
      </c>
    </row>
    <row r="9" spans="1:27" ht="13.5">
      <c r="A9" s="135" t="s">
        <v>78</v>
      </c>
      <c r="B9" s="136"/>
      <c r="C9" s="153">
        <f aca="true" t="shared" si="1" ref="C9:Y9">SUM(C10:C14)</f>
        <v>672685</v>
      </c>
      <c r="D9" s="153">
        <f>SUM(D10:D14)</f>
        <v>0</v>
      </c>
      <c r="E9" s="154">
        <f t="shared" si="1"/>
        <v>2352000</v>
      </c>
      <c r="F9" s="100">
        <f t="shared" si="1"/>
        <v>2352000</v>
      </c>
      <c r="G9" s="100">
        <f t="shared" si="1"/>
        <v>0</v>
      </c>
      <c r="H9" s="100">
        <f t="shared" si="1"/>
        <v>0</v>
      </c>
      <c r="I9" s="100">
        <f t="shared" si="1"/>
        <v>99100</v>
      </c>
      <c r="J9" s="100">
        <f t="shared" si="1"/>
        <v>99100</v>
      </c>
      <c r="K9" s="100">
        <f t="shared" si="1"/>
        <v>158880</v>
      </c>
      <c r="L9" s="100">
        <f t="shared" si="1"/>
        <v>0</v>
      </c>
      <c r="M9" s="100">
        <f t="shared" si="1"/>
        <v>34300</v>
      </c>
      <c r="N9" s="100">
        <f t="shared" si="1"/>
        <v>193180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233300</v>
      </c>
      <c r="U9" s="100">
        <f t="shared" si="1"/>
        <v>0</v>
      </c>
      <c r="V9" s="100">
        <f t="shared" si="1"/>
        <v>233300</v>
      </c>
      <c r="W9" s="100">
        <f t="shared" si="1"/>
        <v>525580</v>
      </c>
      <c r="X9" s="100">
        <f t="shared" si="1"/>
        <v>2352000</v>
      </c>
      <c r="Y9" s="100">
        <f t="shared" si="1"/>
        <v>-1826420</v>
      </c>
      <c r="Z9" s="137">
        <f>+IF(X9&lt;&gt;0,+(Y9/X9)*100,0)</f>
        <v>-77.65391156462586</v>
      </c>
      <c r="AA9" s="102">
        <f>SUM(AA10:AA14)</f>
        <v>2352000</v>
      </c>
    </row>
    <row r="10" spans="1:27" ht="13.5">
      <c r="A10" s="138" t="s">
        <v>79</v>
      </c>
      <c r="B10" s="136"/>
      <c r="C10" s="155">
        <v>568835</v>
      </c>
      <c r="D10" s="155"/>
      <c r="E10" s="156"/>
      <c r="F10" s="60"/>
      <c r="G10" s="60"/>
      <c r="H10" s="60"/>
      <c r="I10" s="60"/>
      <c r="J10" s="60"/>
      <c r="K10" s="60">
        <v>28880</v>
      </c>
      <c r="L10" s="60"/>
      <c r="M10" s="60"/>
      <c r="N10" s="60">
        <v>28880</v>
      </c>
      <c r="O10" s="60"/>
      <c r="P10" s="60"/>
      <c r="Q10" s="60"/>
      <c r="R10" s="60"/>
      <c r="S10" s="60"/>
      <c r="T10" s="60"/>
      <c r="U10" s="60"/>
      <c r="V10" s="60"/>
      <c r="W10" s="60">
        <v>28880</v>
      </c>
      <c r="X10" s="60"/>
      <c r="Y10" s="60">
        <v>28880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99100</v>
      </c>
      <c r="J11" s="60">
        <v>99100</v>
      </c>
      <c r="K11" s="60">
        <v>130000</v>
      </c>
      <c r="L11" s="60"/>
      <c r="M11" s="60">
        <v>34300</v>
      </c>
      <c r="N11" s="60">
        <v>164300</v>
      </c>
      <c r="O11" s="60"/>
      <c r="P11" s="60"/>
      <c r="Q11" s="60"/>
      <c r="R11" s="60"/>
      <c r="S11" s="60"/>
      <c r="T11" s="60">
        <v>233300</v>
      </c>
      <c r="U11" s="60"/>
      <c r="V11" s="60">
        <v>233300</v>
      </c>
      <c r="W11" s="60">
        <v>496700</v>
      </c>
      <c r="X11" s="60"/>
      <c r="Y11" s="60">
        <v>496700</v>
      </c>
      <c r="Z11" s="140"/>
      <c r="AA11" s="62"/>
    </row>
    <row r="12" spans="1:27" ht="13.5">
      <c r="A12" s="138" t="s">
        <v>81</v>
      </c>
      <c r="B12" s="136"/>
      <c r="C12" s="155">
        <v>103850</v>
      </c>
      <c r="D12" s="155"/>
      <c r="E12" s="156">
        <v>2352000</v>
      </c>
      <c r="F12" s="60">
        <v>2352000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2352000</v>
      </c>
      <c r="Y12" s="60">
        <v>-2352000</v>
      </c>
      <c r="Z12" s="140">
        <v>-100</v>
      </c>
      <c r="AA12" s="62">
        <v>2352000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1240448</v>
      </c>
      <c r="D15" s="153">
        <f>SUM(D16:D18)</f>
        <v>0</v>
      </c>
      <c r="E15" s="154">
        <f t="shared" si="2"/>
        <v>13832000</v>
      </c>
      <c r="F15" s="100">
        <f t="shared" si="2"/>
        <v>13832000</v>
      </c>
      <c r="G15" s="100">
        <f t="shared" si="2"/>
        <v>0</v>
      </c>
      <c r="H15" s="100">
        <f t="shared" si="2"/>
        <v>0</v>
      </c>
      <c r="I15" s="100">
        <f t="shared" si="2"/>
        <v>414530</v>
      </c>
      <c r="J15" s="100">
        <f t="shared" si="2"/>
        <v>414530</v>
      </c>
      <c r="K15" s="100">
        <f t="shared" si="2"/>
        <v>759336</v>
      </c>
      <c r="L15" s="100">
        <f t="shared" si="2"/>
        <v>857411</v>
      </c>
      <c r="M15" s="100">
        <f t="shared" si="2"/>
        <v>629717</v>
      </c>
      <c r="N15" s="100">
        <f t="shared" si="2"/>
        <v>2246464</v>
      </c>
      <c r="O15" s="100">
        <f t="shared" si="2"/>
        <v>0</v>
      </c>
      <c r="P15" s="100">
        <f t="shared" si="2"/>
        <v>823490</v>
      </c>
      <c r="Q15" s="100">
        <f t="shared" si="2"/>
        <v>0</v>
      </c>
      <c r="R15" s="100">
        <f t="shared" si="2"/>
        <v>823490</v>
      </c>
      <c r="S15" s="100">
        <f t="shared" si="2"/>
        <v>384580</v>
      </c>
      <c r="T15" s="100">
        <f t="shared" si="2"/>
        <v>3802822</v>
      </c>
      <c r="U15" s="100">
        <f t="shared" si="2"/>
        <v>0</v>
      </c>
      <c r="V15" s="100">
        <f t="shared" si="2"/>
        <v>4187402</v>
      </c>
      <c r="W15" s="100">
        <f t="shared" si="2"/>
        <v>7671886</v>
      </c>
      <c r="X15" s="100">
        <f t="shared" si="2"/>
        <v>13832000</v>
      </c>
      <c r="Y15" s="100">
        <f t="shared" si="2"/>
        <v>-6160114</v>
      </c>
      <c r="Z15" s="137">
        <f>+IF(X15&lt;&gt;0,+(Y15/X15)*100,0)</f>
        <v>-44.53523713128976</v>
      </c>
      <c r="AA15" s="102">
        <f>SUM(AA16:AA18)</f>
        <v>13832000</v>
      </c>
    </row>
    <row r="16" spans="1:27" ht="13.5">
      <c r="A16" s="138" t="s">
        <v>85</v>
      </c>
      <c r="B16" s="136"/>
      <c r="C16" s="155"/>
      <c r="D16" s="155"/>
      <c r="E16" s="156">
        <v>3619000</v>
      </c>
      <c r="F16" s="60">
        <v>3619000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145200</v>
      </c>
      <c r="T16" s="60">
        <v>78947</v>
      </c>
      <c r="U16" s="60"/>
      <c r="V16" s="60">
        <v>224147</v>
      </c>
      <c r="W16" s="60">
        <v>224147</v>
      </c>
      <c r="X16" s="60">
        <v>3619000</v>
      </c>
      <c r="Y16" s="60">
        <v>-3394853</v>
      </c>
      <c r="Z16" s="140">
        <v>-93.81</v>
      </c>
      <c r="AA16" s="62">
        <v>3619000</v>
      </c>
    </row>
    <row r="17" spans="1:27" ht="13.5">
      <c r="A17" s="138" t="s">
        <v>86</v>
      </c>
      <c r="B17" s="136"/>
      <c r="C17" s="155">
        <v>1240448</v>
      </c>
      <c r="D17" s="155"/>
      <c r="E17" s="156">
        <v>10213000</v>
      </c>
      <c r="F17" s="60">
        <v>10213000</v>
      </c>
      <c r="G17" s="60"/>
      <c r="H17" s="60"/>
      <c r="I17" s="60">
        <v>414530</v>
      </c>
      <c r="J17" s="60">
        <v>414530</v>
      </c>
      <c r="K17" s="60">
        <v>759336</v>
      </c>
      <c r="L17" s="60">
        <v>857411</v>
      </c>
      <c r="M17" s="60">
        <v>629717</v>
      </c>
      <c r="N17" s="60">
        <v>2246464</v>
      </c>
      <c r="O17" s="60"/>
      <c r="P17" s="60">
        <v>823490</v>
      </c>
      <c r="Q17" s="60"/>
      <c r="R17" s="60">
        <v>823490</v>
      </c>
      <c r="S17" s="60">
        <v>239380</v>
      </c>
      <c r="T17" s="60">
        <v>3723875</v>
      </c>
      <c r="U17" s="60"/>
      <c r="V17" s="60">
        <v>3963255</v>
      </c>
      <c r="W17" s="60">
        <v>7447739</v>
      </c>
      <c r="X17" s="60">
        <v>10213000</v>
      </c>
      <c r="Y17" s="60">
        <v>-2765261</v>
      </c>
      <c r="Z17" s="140">
        <v>-27.08</v>
      </c>
      <c r="AA17" s="62">
        <v>10213000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14504372</v>
      </c>
      <c r="D19" s="153">
        <f>SUM(D20:D23)</f>
        <v>0</v>
      </c>
      <c r="E19" s="154">
        <f t="shared" si="3"/>
        <v>8658000</v>
      </c>
      <c r="F19" s="100">
        <f t="shared" si="3"/>
        <v>8658000</v>
      </c>
      <c r="G19" s="100">
        <f t="shared" si="3"/>
        <v>0</v>
      </c>
      <c r="H19" s="100">
        <f t="shared" si="3"/>
        <v>0</v>
      </c>
      <c r="I19" s="100">
        <f t="shared" si="3"/>
        <v>1071325</v>
      </c>
      <c r="J19" s="100">
        <f t="shared" si="3"/>
        <v>1071325</v>
      </c>
      <c r="K19" s="100">
        <f t="shared" si="3"/>
        <v>0</v>
      </c>
      <c r="L19" s="100">
        <f t="shared" si="3"/>
        <v>1607176</v>
      </c>
      <c r="M19" s="100">
        <f t="shared" si="3"/>
        <v>294900</v>
      </c>
      <c r="N19" s="100">
        <f t="shared" si="3"/>
        <v>1902076</v>
      </c>
      <c r="O19" s="100">
        <f t="shared" si="3"/>
        <v>0</v>
      </c>
      <c r="P19" s="100">
        <f t="shared" si="3"/>
        <v>90568</v>
      </c>
      <c r="Q19" s="100">
        <f t="shared" si="3"/>
        <v>0</v>
      </c>
      <c r="R19" s="100">
        <f t="shared" si="3"/>
        <v>90568</v>
      </c>
      <c r="S19" s="100">
        <f t="shared" si="3"/>
        <v>0</v>
      </c>
      <c r="T19" s="100">
        <f t="shared" si="3"/>
        <v>146800</v>
      </c>
      <c r="U19" s="100">
        <f t="shared" si="3"/>
        <v>0</v>
      </c>
      <c r="V19" s="100">
        <f t="shared" si="3"/>
        <v>146800</v>
      </c>
      <c r="W19" s="100">
        <f t="shared" si="3"/>
        <v>3210769</v>
      </c>
      <c r="X19" s="100">
        <f t="shared" si="3"/>
        <v>8658000</v>
      </c>
      <c r="Y19" s="100">
        <f t="shared" si="3"/>
        <v>-5447231</v>
      </c>
      <c r="Z19" s="137">
        <f>+IF(X19&lt;&gt;0,+(Y19/X19)*100,0)</f>
        <v>-62.915580965580965</v>
      </c>
      <c r="AA19" s="102">
        <f>SUM(AA20:AA23)</f>
        <v>8658000</v>
      </c>
    </row>
    <row r="20" spans="1:27" ht="13.5">
      <c r="A20" s="138" t="s">
        <v>89</v>
      </c>
      <c r="B20" s="136"/>
      <c r="C20" s="155">
        <v>1267005</v>
      </c>
      <c r="D20" s="155"/>
      <c r="E20" s="156">
        <v>2400000</v>
      </c>
      <c r="F20" s="60">
        <v>2400000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2400000</v>
      </c>
      <c r="Y20" s="60">
        <v>-2400000</v>
      </c>
      <c r="Z20" s="140">
        <v>-100</v>
      </c>
      <c r="AA20" s="62">
        <v>2400000</v>
      </c>
    </row>
    <row r="21" spans="1:27" ht="13.5">
      <c r="A21" s="138" t="s">
        <v>90</v>
      </c>
      <c r="B21" s="136"/>
      <c r="C21" s="155"/>
      <c r="D21" s="155"/>
      <c r="E21" s="156">
        <v>200000</v>
      </c>
      <c r="F21" s="60">
        <v>200000</v>
      </c>
      <c r="G21" s="60"/>
      <c r="H21" s="60"/>
      <c r="I21" s="60"/>
      <c r="J21" s="60"/>
      <c r="K21" s="60"/>
      <c r="L21" s="60">
        <v>80000</v>
      </c>
      <c r="M21" s="60"/>
      <c r="N21" s="60">
        <v>80000</v>
      </c>
      <c r="O21" s="60"/>
      <c r="P21" s="60"/>
      <c r="Q21" s="60"/>
      <c r="R21" s="60"/>
      <c r="S21" s="60"/>
      <c r="T21" s="60">
        <v>40000</v>
      </c>
      <c r="U21" s="60"/>
      <c r="V21" s="60">
        <v>40000</v>
      </c>
      <c r="W21" s="60">
        <v>120000</v>
      </c>
      <c r="X21" s="60">
        <v>200000</v>
      </c>
      <c r="Y21" s="60">
        <v>-80000</v>
      </c>
      <c r="Z21" s="140">
        <v>-40</v>
      </c>
      <c r="AA21" s="62">
        <v>200000</v>
      </c>
    </row>
    <row r="22" spans="1:27" ht="13.5">
      <c r="A22" s="138" t="s">
        <v>91</v>
      </c>
      <c r="B22" s="136"/>
      <c r="C22" s="157">
        <v>12618451</v>
      </c>
      <c r="D22" s="157"/>
      <c r="E22" s="158">
        <v>6058000</v>
      </c>
      <c r="F22" s="159">
        <v>6058000</v>
      </c>
      <c r="G22" s="159"/>
      <c r="H22" s="159"/>
      <c r="I22" s="159">
        <v>1071325</v>
      </c>
      <c r="J22" s="159">
        <v>1071325</v>
      </c>
      <c r="K22" s="159"/>
      <c r="L22" s="159">
        <v>1527176</v>
      </c>
      <c r="M22" s="159">
        <v>294900</v>
      </c>
      <c r="N22" s="159">
        <v>1822076</v>
      </c>
      <c r="O22" s="159"/>
      <c r="P22" s="159">
        <v>90568</v>
      </c>
      <c r="Q22" s="159"/>
      <c r="R22" s="159">
        <v>90568</v>
      </c>
      <c r="S22" s="159"/>
      <c r="T22" s="159"/>
      <c r="U22" s="159"/>
      <c r="V22" s="159"/>
      <c r="W22" s="159">
        <v>2983969</v>
      </c>
      <c r="X22" s="159">
        <v>6058000</v>
      </c>
      <c r="Y22" s="159">
        <v>-3074031</v>
      </c>
      <c r="Z22" s="141">
        <v>-50.74</v>
      </c>
      <c r="AA22" s="225">
        <v>6058000</v>
      </c>
    </row>
    <row r="23" spans="1:27" ht="13.5">
      <c r="A23" s="138" t="s">
        <v>92</v>
      </c>
      <c r="B23" s="136"/>
      <c r="C23" s="155">
        <v>618916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106800</v>
      </c>
      <c r="U23" s="60"/>
      <c r="V23" s="60">
        <v>106800</v>
      </c>
      <c r="W23" s="60">
        <v>106800</v>
      </c>
      <c r="X23" s="60"/>
      <c r="Y23" s="60">
        <v>106800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17283220</v>
      </c>
      <c r="D25" s="217">
        <f>+D5+D9+D15+D19+D24</f>
        <v>0</v>
      </c>
      <c r="E25" s="230">
        <f t="shared" si="4"/>
        <v>25892000</v>
      </c>
      <c r="F25" s="219">
        <f t="shared" si="4"/>
        <v>25892000</v>
      </c>
      <c r="G25" s="219">
        <f t="shared" si="4"/>
        <v>0</v>
      </c>
      <c r="H25" s="219">
        <f t="shared" si="4"/>
        <v>0</v>
      </c>
      <c r="I25" s="219">
        <f t="shared" si="4"/>
        <v>1584955</v>
      </c>
      <c r="J25" s="219">
        <f t="shared" si="4"/>
        <v>1584955</v>
      </c>
      <c r="K25" s="219">
        <f t="shared" si="4"/>
        <v>918216</v>
      </c>
      <c r="L25" s="219">
        <f t="shared" si="4"/>
        <v>2464587</v>
      </c>
      <c r="M25" s="219">
        <f t="shared" si="4"/>
        <v>958917</v>
      </c>
      <c r="N25" s="219">
        <f t="shared" si="4"/>
        <v>4341720</v>
      </c>
      <c r="O25" s="219">
        <f t="shared" si="4"/>
        <v>0</v>
      </c>
      <c r="P25" s="219">
        <f t="shared" si="4"/>
        <v>914058</v>
      </c>
      <c r="Q25" s="219">
        <f t="shared" si="4"/>
        <v>0</v>
      </c>
      <c r="R25" s="219">
        <f t="shared" si="4"/>
        <v>914058</v>
      </c>
      <c r="S25" s="219">
        <f t="shared" si="4"/>
        <v>384580</v>
      </c>
      <c r="T25" s="219">
        <f t="shared" si="4"/>
        <v>4182922</v>
      </c>
      <c r="U25" s="219">
        <f t="shared" si="4"/>
        <v>0</v>
      </c>
      <c r="V25" s="219">
        <f t="shared" si="4"/>
        <v>4567502</v>
      </c>
      <c r="W25" s="219">
        <f t="shared" si="4"/>
        <v>11408235</v>
      </c>
      <c r="X25" s="219">
        <f t="shared" si="4"/>
        <v>25892000</v>
      </c>
      <c r="Y25" s="219">
        <f t="shared" si="4"/>
        <v>-14483765</v>
      </c>
      <c r="Z25" s="231">
        <f>+IF(X25&lt;&gt;0,+(Y25/X25)*100,0)</f>
        <v>-55.93915108913951</v>
      </c>
      <c r="AA25" s="232">
        <f>+AA5+AA9+AA15+AA19+AA24</f>
        <v>25892000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14982720</v>
      </c>
      <c r="D28" s="155"/>
      <c r="E28" s="156">
        <v>18824000</v>
      </c>
      <c r="F28" s="60">
        <v>18824000</v>
      </c>
      <c r="G28" s="60"/>
      <c r="H28" s="60"/>
      <c r="I28" s="60">
        <v>1584955</v>
      </c>
      <c r="J28" s="60">
        <v>1584955</v>
      </c>
      <c r="K28" s="60">
        <v>759336</v>
      </c>
      <c r="L28" s="60">
        <v>2342087</v>
      </c>
      <c r="M28" s="60">
        <v>958917</v>
      </c>
      <c r="N28" s="60">
        <v>4060340</v>
      </c>
      <c r="O28" s="60"/>
      <c r="P28" s="60">
        <v>914058</v>
      </c>
      <c r="Q28" s="60"/>
      <c r="R28" s="60">
        <v>914058</v>
      </c>
      <c r="S28" s="60"/>
      <c r="T28" s="60"/>
      <c r="U28" s="60"/>
      <c r="V28" s="60"/>
      <c r="W28" s="60">
        <v>6559353</v>
      </c>
      <c r="X28" s="60">
        <v>18824000</v>
      </c>
      <c r="Y28" s="60">
        <v>-12264647</v>
      </c>
      <c r="Z28" s="140">
        <v>-65.15</v>
      </c>
      <c r="AA28" s="155">
        <v>18824000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239380</v>
      </c>
      <c r="T29" s="60">
        <v>3723875</v>
      </c>
      <c r="U29" s="60"/>
      <c r="V29" s="60">
        <v>3963255</v>
      </c>
      <c r="W29" s="60">
        <v>3963255</v>
      </c>
      <c r="X29" s="60"/>
      <c r="Y29" s="60">
        <v>3963255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14982720</v>
      </c>
      <c r="D32" s="210">
        <f>SUM(D28:D31)</f>
        <v>0</v>
      </c>
      <c r="E32" s="211">
        <f t="shared" si="5"/>
        <v>18824000</v>
      </c>
      <c r="F32" s="77">
        <f t="shared" si="5"/>
        <v>18824000</v>
      </c>
      <c r="G32" s="77">
        <f t="shared" si="5"/>
        <v>0</v>
      </c>
      <c r="H32" s="77">
        <f t="shared" si="5"/>
        <v>0</v>
      </c>
      <c r="I32" s="77">
        <f t="shared" si="5"/>
        <v>1584955</v>
      </c>
      <c r="J32" s="77">
        <f t="shared" si="5"/>
        <v>1584955</v>
      </c>
      <c r="K32" s="77">
        <f t="shared" si="5"/>
        <v>759336</v>
      </c>
      <c r="L32" s="77">
        <f t="shared" si="5"/>
        <v>2342087</v>
      </c>
      <c r="M32" s="77">
        <f t="shared" si="5"/>
        <v>958917</v>
      </c>
      <c r="N32" s="77">
        <f t="shared" si="5"/>
        <v>4060340</v>
      </c>
      <c r="O32" s="77">
        <f t="shared" si="5"/>
        <v>0</v>
      </c>
      <c r="P32" s="77">
        <f t="shared" si="5"/>
        <v>914058</v>
      </c>
      <c r="Q32" s="77">
        <f t="shared" si="5"/>
        <v>0</v>
      </c>
      <c r="R32" s="77">
        <f t="shared" si="5"/>
        <v>914058</v>
      </c>
      <c r="S32" s="77">
        <f t="shared" si="5"/>
        <v>239380</v>
      </c>
      <c r="T32" s="77">
        <f t="shared" si="5"/>
        <v>3723875</v>
      </c>
      <c r="U32" s="77">
        <f t="shared" si="5"/>
        <v>0</v>
      </c>
      <c r="V32" s="77">
        <f t="shared" si="5"/>
        <v>3963255</v>
      </c>
      <c r="W32" s="77">
        <f t="shared" si="5"/>
        <v>10522608</v>
      </c>
      <c r="X32" s="77">
        <f t="shared" si="5"/>
        <v>18824000</v>
      </c>
      <c r="Y32" s="77">
        <f t="shared" si="5"/>
        <v>-8301392</v>
      </c>
      <c r="Z32" s="212">
        <f>+IF(X32&lt;&gt;0,+(Y32/X32)*100,0)</f>
        <v>-44.100042498937526</v>
      </c>
      <c r="AA32" s="79">
        <f>SUM(AA28:AA31)</f>
        <v>18824000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2300500</v>
      </c>
      <c r="D35" s="155"/>
      <c r="E35" s="156">
        <v>7068000</v>
      </c>
      <c r="F35" s="60">
        <v>7068000</v>
      </c>
      <c r="G35" s="60"/>
      <c r="H35" s="60"/>
      <c r="I35" s="60"/>
      <c r="J35" s="60"/>
      <c r="K35" s="60">
        <v>158880</v>
      </c>
      <c r="L35" s="60">
        <v>122500</v>
      </c>
      <c r="M35" s="60"/>
      <c r="N35" s="60">
        <v>281380</v>
      </c>
      <c r="O35" s="60"/>
      <c r="P35" s="60"/>
      <c r="Q35" s="60"/>
      <c r="R35" s="60"/>
      <c r="S35" s="60">
        <v>145200</v>
      </c>
      <c r="T35" s="60">
        <v>459047</v>
      </c>
      <c r="U35" s="60"/>
      <c r="V35" s="60">
        <v>604247</v>
      </c>
      <c r="W35" s="60">
        <v>885627</v>
      </c>
      <c r="X35" s="60">
        <v>7068000</v>
      </c>
      <c r="Y35" s="60">
        <v>-6182373</v>
      </c>
      <c r="Z35" s="140">
        <v>-87.47</v>
      </c>
      <c r="AA35" s="62">
        <v>7068000</v>
      </c>
    </row>
    <row r="36" spans="1:27" ht="13.5">
      <c r="A36" s="238" t="s">
        <v>139</v>
      </c>
      <c r="B36" s="149"/>
      <c r="C36" s="222">
        <f aca="true" t="shared" si="6" ref="C36:Y36">SUM(C32:C35)</f>
        <v>17283220</v>
      </c>
      <c r="D36" s="222">
        <f>SUM(D32:D35)</f>
        <v>0</v>
      </c>
      <c r="E36" s="218">
        <f t="shared" si="6"/>
        <v>25892000</v>
      </c>
      <c r="F36" s="220">
        <f t="shared" si="6"/>
        <v>25892000</v>
      </c>
      <c r="G36" s="220">
        <f t="shared" si="6"/>
        <v>0</v>
      </c>
      <c r="H36" s="220">
        <f t="shared" si="6"/>
        <v>0</v>
      </c>
      <c r="I36" s="220">
        <f t="shared" si="6"/>
        <v>1584955</v>
      </c>
      <c r="J36" s="220">
        <f t="shared" si="6"/>
        <v>1584955</v>
      </c>
      <c r="K36" s="220">
        <f t="shared" si="6"/>
        <v>918216</v>
      </c>
      <c r="L36" s="220">
        <f t="shared" si="6"/>
        <v>2464587</v>
      </c>
      <c r="M36" s="220">
        <f t="shared" si="6"/>
        <v>958917</v>
      </c>
      <c r="N36" s="220">
        <f t="shared" si="6"/>
        <v>4341720</v>
      </c>
      <c r="O36" s="220">
        <f t="shared" si="6"/>
        <v>0</v>
      </c>
      <c r="P36" s="220">
        <f t="shared" si="6"/>
        <v>914058</v>
      </c>
      <c r="Q36" s="220">
        <f t="shared" si="6"/>
        <v>0</v>
      </c>
      <c r="R36" s="220">
        <f t="shared" si="6"/>
        <v>914058</v>
      </c>
      <c r="S36" s="220">
        <f t="shared" si="6"/>
        <v>384580</v>
      </c>
      <c r="T36" s="220">
        <f t="shared" si="6"/>
        <v>4182922</v>
      </c>
      <c r="U36" s="220">
        <f t="shared" si="6"/>
        <v>0</v>
      </c>
      <c r="V36" s="220">
        <f t="shared" si="6"/>
        <v>4567502</v>
      </c>
      <c r="W36" s="220">
        <f t="shared" si="6"/>
        <v>11408235</v>
      </c>
      <c r="X36" s="220">
        <f t="shared" si="6"/>
        <v>25892000</v>
      </c>
      <c r="Y36" s="220">
        <f t="shared" si="6"/>
        <v>-14483765</v>
      </c>
      <c r="Z36" s="221">
        <f>+IF(X36&lt;&gt;0,+(Y36/X36)*100,0)</f>
        <v>-55.93915108913951</v>
      </c>
      <c r="AA36" s="239">
        <f>SUM(AA32:AA35)</f>
        <v>25892000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6302398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23395952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90490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29788840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777393698</v>
      </c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1519428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888583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779801709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809590549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15295920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337566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3962509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31145946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>
        <v>4489237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55231178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11474567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33795763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45270330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100501508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709089041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709089041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709089041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157782012</v>
      </c>
      <c r="D6" s="155"/>
      <c r="E6" s="59">
        <v>141760426</v>
      </c>
      <c r="F6" s="60">
        <v>141760426</v>
      </c>
      <c r="G6" s="60">
        <v>13432161</v>
      </c>
      <c r="H6" s="60">
        <v>13609054</v>
      </c>
      <c r="I6" s="60">
        <v>13429264</v>
      </c>
      <c r="J6" s="60">
        <v>40470479</v>
      </c>
      <c r="K6" s="60">
        <v>11781107</v>
      </c>
      <c r="L6" s="60">
        <v>17649059</v>
      </c>
      <c r="M6" s="60">
        <v>10540125</v>
      </c>
      <c r="N6" s="60">
        <v>39970291</v>
      </c>
      <c r="O6" s="60">
        <v>13156615</v>
      </c>
      <c r="P6" s="60">
        <v>15298152</v>
      </c>
      <c r="Q6" s="60">
        <v>13329002</v>
      </c>
      <c r="R6" s="60">
        <v>41783769</v>
      </c>
      <c r="S6" s="60">
        <v>12580586</v>
      </c>
      <c r="T6" s="60">
        <v>14820795</v>
      </c>
      <c r="U6" s="60">
        <v>19066100</v>
      </c>
      <c r="V6" s="60">
        <v>46467481</v>
      </c>
      <c r="W6" s="60">
        <v>168692020</v>
      </c>
      <c r="X6" s="60">
        <v>141760426</v>
      </c>
      <c r="Y6" s="60">
        <v>26931594</v>
      </c>
      <c r="Z6" s="140">
        <v>19</v>
      </c>
      <c r="AA6" s="62">
        <v>141760426</v>
      </c>
    </row>
    <row r="7" spans="1:27" ht="13.5">
      <c r="A7" s="249" t="s">
        <v>178</v>
      </c>
      <c r="B7" s="182"/>
      <c r="C7" s="155">
        <v>42039478</v>
      </c>
      <c r="D7" s="155"/>
      <c r="E7" s="59">
        <v>47438000</v>
      </c>
      <c r="F7" s="60">
        <v>47438000</v>
      </c>
      <c r="G7" s="60">
        <v>18832448</v>
      </c>
      <c r="H7" s="60">
        <v>2115789</v>
      </c>
      <c r="I7" s="60"/>
      <c r="J7" s="60">
        <v>20948237</v>
      </c>
      <c r="K7" s="60">
        <v>126019</v>
      </c>
      <c r="L7" s="60">
        <v>12388227</v>
      </c>
      <c r="M7" s="60"/>
      <c r="N7" s="60">
        <v>12514246</v>
      </c>
      <c r="O7" s="60"/>
      <c r="P7" s="60">
        <v>344000</v>
      </c>
      <c r="Q7" s="60"/>
      <c r="R7" s="60">
        <v>344000</v>
      </c>
      <c r="S7" s="60"/>
      <c r="T7" s="60"/>
      <c r="U7" s="60"/>
      <c r="V7" s="60"/>
      <c r="W7" s="60">
        <v>33806483</v>
      </c>
      <c r="X7" s="60">
        <v>47438000</v>
      </c>
      <c r="Y7" s="60">
        <v>-13631517</v>
      </c>
      <c r="Z7" s="140">
        <v>-28.74</v>
      </c>
      <c r="AA7" s="62">
        <v>47438000</v>
      </c>
    </row>
    <row r="8" spans="1:27" ht="13.5">
      <c r="A8" s="249" t="s">
        <v>179</v>
      </c>
      <c r="B8" s="182"/>
      <c r="C8" s="155">
        <v>10324265</v>
      </c>
      <c r="D8" s="155"/>
      <c r="E8" s="59">
        <v>18824000</v>
      </c>
      <c r="F8" s="60">
        <v>18824000</v>
      </c>
      <c r="G8" s="60">
        <v>11246000</v>
      </c>
      <c r="H8" s="60"/>
      <c r="I8" s="60"/>
      <c r="J8" s="60">
        <v>11246000</v>
      </c>
      <c r="K8" s="60"/>
      <c r="L8" s="60">
        <v>5107000</v>
      </c>
      <c r="M8" s="60"/>
      <c r="N8" s="60">
        <v>5107000</v>
      </c>
      <c r="O8" s="60"/>
      <c r="P8" s="60"/>
      <c r="Q8" s="60"/>
      <c r="R8" s="60"/>
      <c r="S8" s="60"/>
      <c r="T8" s="60"/>
      <c r="U8" s="60"/>
      <c r="V8" s="60"/>
      <c r="W8" s="60">
        <v>16353000</v>
      </c>
      <c r="X8" s="60">
        <v>18824000</v>
      </c>
      <c r="Y8" s="60">
        <v>-2471000</v>
      </c>
      <c r="Z8" s="140">
        <v>-13.13</v>
      </c>
      <c r="AA8" s="62">
        <v>18824000</v>
      </c>
    </row>
    <row r="9" spans="1:27" ht="13.5">
      <c r="A9" s="249" t="s">
        <v>180</v>
      </c>
      <c r="B9" s="182"/>
      <c r="C9" s="155">
        <v>9613360</v>
      </c>
      <c r="D9" s="155"/>
      <c r="E9" s="59">
        <v>8317004</v>
      </c>
      <c r="F9" s="60">
        <v>8317004</v>
      </c>
      <c r="G9" s="60">
        <v>1227762</v>
      </c>
      <c r="H9" s="60">
        <v>801110</v>
      </c>
      <c r="I9" s="60">
        <v>1037227</v>
      </c>
      <c r="J9" s="60">
        <v>3066099</v>
      </c>
      <c r="K9" s="60">
        <v>950494</v>
      </c>
      <c r="L9" s="60">
        <v>758581</v>
      </c>
      <c r="M9" s="60">
        <v>221173</v>
      </c>
      <c r="N9" s="60">
        <v>1930248</v>
      </c>
      <c r="O9" s="60">
        <v>1026770</v>
      </c>
      <c r="P9" s="60">
        <v>1223061</v>
      </c>
      <c r="Q9" s="60">
        <v>979810</v>
      </c>
      <c r="R9" s="60">
        <v>3229641</v>
      </c>
      <c r="S9" s="60">
        <v>660365</v>
      </c>
      <c r="T9" s="60">
        <v>618038</v>
      </c>
      <c r="U9" s="60">
        <v>585044</v>
      </c>
      <c r="V9" s="60">
        <v>1863447</v>
      </c>
      <c r="W9" s="60">
        <v>10089435</v>
      </c>
      <c r="X9" s="60">
        <v>8317004</v>
      </c>
      <c r="Y9" s="60">
        <v>1772431</v>
      </c>
      <c r="Z9" s="140">
        <v>21.31</v>
      </c>
      <c r="AA9" s="62">
        <v>8317004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-220387492</v>
      </c>
      <c r="D12" s="155"/>
      <c r="E12" s="59">
        <v>-200029973</v>
      </c>
      <c r="F12" s="60">
        <v>-200029973</v>
      </c>
      <c r="G12" s="60">
        <v>-13256173</v>
      </c>
      <c r="H12" s="60">
        <v>-12026316</v>
      </c>
      <c r="I12" s="60">
        <v>-14779009</v>
      </c>
      <c r="J12" s="60">
        <v>-40061498</v>
      </c>
      <c r="K12" s="60">
        <v>-12168576</v>
      </c>
      <c r="L12" s="60">
        <v>-24394749</v>
      </c>
      <c r="M12" s="60">
        <v>-19592530</v>
      </c>
      <c r="N12" s="60">
        <v>-56155855</v>
      </c>
      <c r="O12" s="60">
        <v>-13505071</v>
      </c>
      <c r="P12" s="60">
        <v>-18743076</v>
      </c>
      <c r="Q12" s="60">
        <v>-21842014</v>
      </c>
      <c r="R12" s="60">
        <v>-54090161</v>
      </c>
      <c r="S12" s="60">
        <v>-20081787</v>
      </c>
      <c r="T12" s="60">
        <v>-15840250</v>
      </c>
      <c r="U12" s="60">
        <v>-42409104</v>
      </c>
      <c r="V12" s="60">
        <v>-78331141</v>
      </c>
      <c r="W12" s="60">
        <v>-228638655</v>
      </c>
      <c r="X12" s="60">
        <v>-200029973</v>
      </c>
      <c r="Y12" s="60">
        <v>-28608682</v>
      </c>
      <c r="Z12" s="140">
        <v>14.3</v>
      </c>
      <c r="AA12" s="62">
        <v>-200029973</v>
      </c>
    </row>
    <row r="13" spans="1:27" ht="13.5">
      <c r="A13" s="249" t="s">
        <v>40</v>
      </c>
      <c r="B13" s="182"/>
      <c r="C13" s="155">
        <v>-3003787</v>
      </c>
      <c r="D13" s="155"/>
      <c r="E13" s="59">
        <v>-2572000</v>
      </c>
      <c r="F13" s="60">
        <v>-2572000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-2572000</v>
      </c>
      <c r="Y13" s="60">
        <v>2572000</v>
      </c>
      <c r="Z13" s="140">
        <v>-100</v>
      </c>
      <c r="AA13" s="62">
        <v>-2572000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-3632164</v>
      </c>
      <c r="D15" s="168">
        <f>SUM(D6:D14)</f>
        <v>0</v>
      </c>
      <c r="E15" s="72">
        <f t="shared" si="0"/>
        <v>13737457</v>
      </c>
      <c r="F15" s="73">
        <f t="shared" si="0"/>
        <v>13737457</v>
      </c>
      <c r="G15" s="73">
        <f t="shared" si="0"/>
        <v>31482198</v>
      </c>
      <c r="H15" s="73">
        <f t="shared" si="0"/>
        <v>4499637</v>
      </c>
      <c r="I15" s="73">
        <f t="shared" si="0"/>
        <v>-312518</v>
      </c>
      <c r="J15" s="73">
        <f t="shared" si="0"/>
        <v>35669317</v>
      </c>
      <c r="K15" s="73">
        <f t="shared" si="0"/>
        <v>689044</v>
      </c>
      <c r="L15" s="73">
        <f t="shared" si="0"/>
        <v>11508118</v>
      </c>
      <c r="M15" s="73">
        <f t="shared" si="0"/>
        <v>-8831232</v>
      </c>
      <c r="N15" s="73">
        <f t="shared" si="0"/>
        <v>3365930</v>
      </c>
      <c r="O15" s="73">
        <f t="shared" si="0"/>
        <v>678314</v>
      </c>
      <c r="P15" s="73">
        <f t="shared" si="0"/>
        <v>-1877863</v>
      </c>
      <c r="Q15" s="73">
        <f t="shared" si="0"/>
        <v>-7533202</v>
      </c>
      <c r="R15" s="73">
        <f t="shared" si="0"/>
        <v>-8732751</v>
      </c>
      <c r="S15" s="73">
        <f t="shared" si="0"/>
        <v>-6840836</v>
      </c>
      <c r="T15" s="73">
        <f t="shared" si="0"/>
        <v>-401417</v>
      </c>
      <c r="U15" s="73">
        <f t="shared" si="0"/>
        <v>-22757960</v>
      </c>
      <c r="V15" s="73">
        <f t="shared" si="0"/>
        <v>-30000213</v>
      </c>
      <c r="W15" s="73">
        <f t="shared" si="0"/>
        <v>302283</v>
      </c>
      <c r="X15" s="73">
        <f t="shared" si="0"/>
        <v>13737457</v>
      </c>
      <c r="Y15" s="73">
        <f t="shared" si="0"/>
        <v>-13435174</v>
      </c>
      <c r="Z15" s="170">
        <f>+IF(X15&lt;&gt;0,+(Y15/X15)*100,0)</f>
        <v>-97.79957091039483</v>
      </c>
      <c r="AA15" s="74">
        <f>SUM(AA6:AA14)</f>
        <v>13737457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-3632164</v>
      </c>
      <c r="D36" s="153">
        <f>+D15+D25+D34</f>
        <v>0</v>
      </c>
      <c r="E36" s="99">
        <f t="shared" si="3"/>
        <v>13737457</v>
      </c>
      <c r="F36" s="100">
        <f t="shared" si="3"/>
        <v>13737457</v>
      </c>
      <c r="G36" s="100">
        <f t="shared" si="3"/>
        <v>31482198</v>
      </c>
      <c r="H36" s="100">
        <f t="shared" si="3"/>
        <v>4499637</v>
      </c>
      <c r="I36" s="100">
        <f t="shared" si="3"/>
        <v>-312518</v>
      </c>
      <c r="J36" s="100">
        <f t="shared" si="3"/>
        <v>35669317</v>
      </c>
      <c r="K36" s="100">
        <f t="shared" si="3"/>
        <v>689044</v>
      </c>
      <c r="L36" s="100">
        <f t="shared" si="3"/>
        <v>11508118</v>
      </c>
      <c r="M36" s="100">
        <f t="shared" si="3"/>
        <v>-8831232</v>
      </c>
      <c r="N36" s="100">
        <f t="shared" si="3"/>
        <v>3365930</v>
      </c>
      <c r="O36" s="100">
        <f t="shared" si="3"/>
        <v>678314</v>
      </c>
      <c r="P36" s="100">
        <f t="shared" si="3"/>
        <v>-1877863</v>
      </c>
      <c r="Q36" s="100">
        <f t="shared" si="3"/>
        <v>-7533202</v>
      </c>
      <c r="R36" s="100">
        <f t="shared" si="3"/>
        <v>-8732751</v>
      </c>
      <c r="S36" s="100">
        <f t="shared" si="3"/>
        <v>-6840836</v>
      </c>
      <c r="T36" s="100">
        <f t="shared" si="3"/>
        <v>-401417</v>
      </c>
      <c r="U36" s="100">
        <f t="shared" si="3"/>
        <v>-22757960</v>
      </c>
      <c r="V36" s="100">
        <f t="shared" si="3"/>
        <v>-30000213</v>
      </c>
      <c r="W36" s="100">
        <f t="shared" si="3"/>
        <v>302283</v>
      </c>
      <c r="X36" s="100">
        <f t="shared" si="3"/>
        <v>13737457</v>
      </c>
      <c r="Y36" s="100">
        <f t="shared" si="3"/>
        <v>-13435174</v>
      </c>
      <c r="Z36" s="137">
        <f>+IF(X36&lt;&gt;0,+(Y36/X36)*100,0)</f>
        <v>-97.79957091039483</v>
      </c>
      <c r="AA36" s="102">
        <f>+AA15+AA25+AA34</f>
        <v>13737457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31482198</v>
      </c>
      <c r="I37" s="100">
        <v>35981835</v>
      </c>
      <c r="J37" s="100"/>
      <c r="K37" s="100">
        <v>35669317</v>
      </c>
      <c r="L37" s="100">
        <v>36358361</v>
      </c>
      <c r="M37" s="100">
        <v>47866479</v>
      </c>
      <c r="N37" s="100">
        <v>35669317</v>
      </c>
      <c r="O37" s="100">
        <v>39035247</v>
      </c>
      <c r="P37" s="100">
        <v>39713561</v>
      </c>
      <c r="Q37" s="100">
        <v>37835698</v>
      </c>
      <c r="R37" s="100">
        <v>39035247</v>
      </c>
      <c r="S37" s="100">
        <v>30302496</v>
      </c>
      <c r="T37" s="100">
        <v>23461660</v>
      </c>
      <c r="U37" s="100">
        <v>23060243</v>
      </c>
      <c r="V37" s="100">
        <v>30302496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-3632164</v>
      </c>
      <c r="D38" s="257"/>
      <c r="E38" s="258">
        <v>13737457</v>
      </c>
      <c r="F38" s="259">
        <v>13737457</v>
      </c>
      <c r="G38" s="259">
        <v>31482198</v>
      </c>
      <c r="H38" s="259">
        <v>35981835</v>
      </c>
      <c r="I38" s="259">
        <v>35669317</v>
      </c>
      <c r="J38" s="259">
        <v>35669317</v>
      </c>
      <c r="K38" s="259">
        <v>36358361</v>
      </c>
      <c r="L38" s="259">
        <v>47866479</v>
      </c>
      <c r="M38" s="259">
        <v>39035247</v>
      </c>
      <c r="N38" s="259">
        <v>39035247</v>
      </c>
      <c r="O38" s="259">
        <v>39713561</v>
      </c>
      <c r="P38" s="259">
        <v>37835698</v>
      </c>
      <c r="Q38" s="259">
        <v>30302496</v>
      </c>
      <c r="R38" s="259">
        <v>39713561</v>
      </c>
      <c r="S38" s="259">
        <v>23461660</v>
      </c>
      <c r="T38" s="259">
        <v>23060243</v>
      </c>
      <c r="U38" s="259">
        <v>302283</v>
      </c>
      <c r="V38" s="259">
        <v>302283</v>
      </c>
      <c r="W38" s="259">
        <v>302283</v>
      </c>
      <c r="X38" s="259">
        <v>13737457</v>
      </c>
      <c r="Y38" s="259">
        <v>-13435174</v>
      </c>
      <c r="Z38" s="260">
        <v>-97.8</v>
      </c>
      <c r="AA38" s="261">
        <v>13737457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16127755</v>
      </c>
      <c r="D5" s="200">
        <f t="shared" si="0"/>
        <v>0</v>
      </c>
      <c r="E5" s="106">
        <f t="shared" si="0"/>
        <v>25892000</v>
      </c>
      <c r="F5" s="106">
        <f t="shared" si="0"/>
        <v>25892000</v>
      </c>
      <c r="G5" s="106">
        <f t="shared" si="0"/>
        <v>0</v>
      </c>
      <c r="H5" s="106">
        <f t="shared" si="0"/>
        <v>0</v>
      </c>
      <c r="I5" s="106">
        <f t="shared" si="0"/>
        <v>1584955</v>
      </c>
      <c r="J5" s="106">
        <f t="shared" si="0"/>
        <v>1584955</v>
      </c>
      <c r="K5" s="106">
        <f t="shared" si="0"/>
        <v>918216</v>
      </c>
      <c r="L5" s="106">
        <f t="shared" si="0"/>
        <v>2464587</v>
      </c>
      <c r="M5" s="106">
        <f t="shared" si="0"/>
        <v>958917</v>
      </c>
      <c r="N5" s="106">
        <f t="shared" si="0"/>
        <v>4341720</v>
      </c>
      <c r="O5" s="106">
        <f t="shared" si="0"/>
        <v>0</v>
      </c>
      <c r="P5" s="106">
        <f t="shared" si="0"/>
        <v>914058</v>
      </c>
      <c r="Q5" s="106">
        <f t="shared" si="0"/>
        <v>0</v>
      </c>
      <c r="R5" s="106">
        <f t="shared" si="0"/>
        <v>914058</v>
      </c>
      <c r="S5" s="106">
        <f t="shared" si="0"/>
        <v>384580</v>
      </c>
      <c r="T5" s="106">
        <f t="shared" si="0"/>
        <v>4182922</v>
      </c>
      <c r="U5" s="106">
        <f t="shared" si="0"/>
        <v>0</v>
      </c>
      <c r="V5" s="106">
        <f t="shared" si="0"/>
        <v>4567502</v>
      </c>
      <c r="W5" s="106">
        <f t="shared" si="0"/>
        <v>11408235</v>
      </c>
      <c r="X5" s="106">
        <f t="shared" si="0"/>
        <v>25892000</v>
      </c>
      <c r="Y5" s="106">
        <f t="shared" si="0"/>
        <v>-14483765</v>
      </c>
      <c r="Z5" s="201">
        <f>+IF(X5&lt;&gt;0,+(Y5/X5)*100,0)</f>
        <v>-55.93915108913951</v>
      </c>
      <c r="AA5" s="199">
        <f>SUM(AA11:AA18)</f>
        <v>25892000</v>
      </c>
    </row>
    <row r="6" spans="1:27" ht="13.5">
      <c r="A6" s="291" t="s">
        <v>204</v>
      </c>
      <c r="B6" s="142"/>
      <c r="C6" s="62">
        <v>8214702</v>
      </c>
      <c r="D6" s="156"/>
      <c r="E6" s="60"/>
      <c r="F6" s="60"/>
      <c r="G6" s="60"/>
      <c r="H6" s="60"/>
      <c r="I6" s="60">
        <v>1071325</v>
      </c>
      <c r="J6" s="60">
        <v>1071325</v>
      </c>
      <c r="K6" s="60"/>
      <c r="L6" s="60">
        <v>1484676</v>
      </c>
      <c r="M6" s="60">
        <v>294900</v>
      </c>
      <c r="N6" s="60">
        <v>1779576</v>
      </c>
      <c r="O6" s="60"/>
      <c r="P6" s="60">
        <v>90568</v>
      </c>
      <c r="Q6" s="60"/>
      <c r="R6" s="60">
        <v>90568</v>
      </c>
      <c r="S6" s="60"/>
      <c r="T6" s="60"/>
      <c r="U6" s="60"/>
      <c r="V6" s="60"/>
      <c r="W6" s="60">
        <v>2941469</v>
      </c>
      <c r="X6" s="60"/>
      <c r="Y6" s="60">
        <v>2941469</v>
      </c>
      <c r="Z6" s="140"/>
      <c r="AA6" s="155"/>
    </row>
    <row r="7" spans="1:27" ht="13.5">
      <c r="A7" s="291" t="s">
        <v>205</v>
      </c>
      <c r="B7" s="142"/>
      <c r="C7" s="62">
        <v>111540</v>
      </c>
      <c r="D7" s="156"/>
      <c r="E7" s="60">
        <v>2400000</v>
      </c>
      <c r="F7" s="60">
        <v>2400000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2400000</v>
      </c>
      <c r="Y7" s="60">
        <v>-2400000</v>
      </c>
      <c r="Z7" s="140">
        <v>-100</v>
      </c>
      <c r="AA7" s="155">
        <v>2400000</v>
      </c>
    </row>
    <row r="8" spans="1:27" ht="13.5">
      <c r="A8" s="291" t="s">
        <v>206</v>
      </c>
      <c r="B8" s="142"/>
      <c r="C8" s="62">
        <v>4422205</v>
      </c>
      <c r="D8" s="156"/>
      <c r="E8" s="60">
        <v>200000</v>
      </c>
      <c r="F8" s="60">
        <v>200000</v>
      </c>
      <c r="G8" s="60"/>
      <c r="H8" s="60"/>
      <c r="I8" s="60"/>
      <c r="J8" s="60"/>
      <c r="K8" s="60"/>
      <c r="L8" s="60">
        <v>80000</v>
      </c>
      <c r="M8" s="60"/>
      <c r="N8" s="60">
        <v>80000</v>
      </c>
      <c r="O8" s="60"/>
      <c r="P8" s="60"/>
      <c r="Q8" s="60"/>
      <c r="R8" s="60"/>
      <c r="S8" s="60"/>
      <c r="T8" s="60">
        <v>40000</v>
      </c>
      <c r="U8" s="60"/>
      <c r="V8" s="60">
        <v>40000</v>
      </c>
      <c r="W8" s="60">
        <v>120000</v>
      </c>
      <c r="X8" s="60">
        <v>200000</v>
      </c>
      <c r="Y8" s="60">
        <v>-80000</v>
      </c>
      <c r="Z8" s="140">
        <v>-40</v>
      </c>
      <c r="AA8" s="155">
        <v>200000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>
        <v>42500</v>
      </c>
      <c r="M9" s="60"/>
      <c r="N9" s="60">
        <v>42500</v>
      </c>
      <c r="O9" s="60"/>
      <c r="P9" s="60"/>
      <c r="Q9" s="60"/>
      <c r="R9" s="60"/>
      <c r="S9" s="60"/>
      <c r="T9" s="60"/>
      <c r="U9" s="60"/>
      <c r="V9" s="60"/>
      <c r="W9" s="60">
        <v>42500</v>
      </c>
      <c r="X9" s="60"/>
      <c r="Y9" s="60">
        <v>42500</v>
      </c>
      <c r="Z9" s="140"/>
      <c r="AA9" s="155"/>
    </row>
    <row r="10" spans="1:27" ht="13.5">
      <c r="A10" s="291" t="s">
        <v>208</v>
      </c>
      <c r="B10" s="142"/>
      <c r="C10" s="62">
        <v>1183077</v>
      </c>
      <c r="D10" s="156"/>
      <c r="E10" s="60">
        <v>13832000</v>
      </c>
      <c r="F10" s="60">
        <v>13832000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106800</v>
      </c>
      <c r="U10" s="60"/>
      <c r="V10" s="60">
        <v>106800</v>
      </c>
      <c r="W10" s="60">
        <v>106800</v>
      </c>
      <c r="X10" s="60">
        <v>13832000</v>
      </c>
      <c r="Y10" s="60">
        <v>-13725200</v>
      </c>
      <c r="Z10" s="140">
        <v>-99.23</v>
      </c>
      <c r="AA10" s="155">
        <v>13832000</v>
      </c>
    </row>
    <row r="11" spans="1:27" ht="13.5">
      <c r="A11" s="292" t="s">
        <v>209</v>
      </c>
      <c r="B11" s="142"/>
      <c r="C11" s="293">
        <f aca="true" t="shared" si="1" ref="C11:Y11">SUM(C6:C10)</f>
        <v>13931524</v>
      </c>
      <c r="D11" s="294">
        <f t="shared" si="1"/>
        <v>0</v>
      </c>
      <c r="E11" s="295">
        <f t="shared" si="1"/>
        <v>16432000</v>
      </c>
      <c r="F11" s="295">
        <f t="shared" si="1"/>
        <v>16432000</v>
      </c>
      <c r="G11" s="295">
        <f t="shared" si="1"/>
        <v>0</v>
      </c>
      <c r="H11" s="295">
        <f t="shared" si="1"/>
        <v>0</v>
      </c>
      <c r="I11" s="295">
        <f t="shared" si="1"/>
        <v>1071325</v>
      </c>
      <c r="J11" s="295">
        <f t="shared" si="1"/>
        <v>1071325</v>
      </c>
      <c r="K11" s="295">
        <f t="shared" si="1"/>
        <v>0</v>
      </c>
      <c r="L11" s="295">
        <f t="shared" si="1"/>
        <v>1607176</v>
      </c>
      <c r="M11" s="295">
        <f t="shared" si="1"/>
        <v>294900</v>
      </c>
      <c r="N11" s="295">
        <f t="shared" si="1"/>
        <v>1902076</v>
      </c>
      <c r="O11" s="295">
        <f t="shared" si="1"/>
        <v>0</v>
      </c>
      <c r="P11" s="295">
        <f t="shared" si="1"/>
        <v>90568</v>
      </c>
      <c r="Q11" s="295">
        <f t="shared" si="1"/>
        <v>0</v>
      </c>
      <c r="R11" s="295">
        <f t="shared" si="1"/>
        <v>90568</v>
      </c>
      <c r="S11" s="295">
        <f t="shared" si="1"/>
        <v>0</v>
      </c>
      <c r="T11" s="295">
        <f t="shared" si="1"/>
        <v>146800</v>
      </c>
      <c r="U11" s="295">
        <f t="shared" si="1"/>
        <v>0</v>
      </c>
      <c r="V11" s="295">
        <f t="shared" si="1"/>
        <v>146800</v>
      </c>
      <c r="W11" s="295">
        <f t="shared" si="1"/>
        <v>3210769</v>
      </c>
      <c r="X11" s="295">
        <f t="shared" si="1"/>
        <v>16432000</v>
      </c>
      <c r="Y11" s="295">
        <f t="shared" si="1"/>
        <v>-13221231</v>
      </c>
      <c r="Z11" s="296">
        <f>+IF(X11&lt;&gt;0,+(Y11/X11)*100,0)</f>
        <v>-80.46026655306719</v>
      </c>
      <c r="AA11" s="297">
        <f>SUM(AA6:AA10)</f>
        <v>16432000</v>
      </c>
    </row>
    <row r="12" spans="1:27" ht="13.5">
      <c r="A12" s="298" t="s">
        <v>210</v>
      </c>
      <c r="B12" s="136"/>
      <c r="C12" s="62">
        <v>340523</v>
      </c>
      <c r="D12" s="156"/>
      <c r="E12" s="60">
        <v>400000</v>
      </c>
      <c r="F12" s="60">
        <v>400000</v>
      </c>
      <c r="G12" s="60"/>
      <c r="H12" s="60"/>
      <c r="I12" s="60">
        <v>99100</v>
      </c>
      <c r="J12" s="60">
        <v>99100</v>
      </c>
      <c r="K12" s="60">
        <v>158880</v>
      </c>
      <c r="L12" s="60"/>
      <c r="M12" s="60">
        <v>34300</v>
      </c>
      <c r="N12" s="60">
        <v>193180</v>
      </c>
      <c r="O12" s="60"/>
      <c r="P12" s="60"/>
      <c r="Q12" s="60"/>
      <c r="R12" s="60"/>
      <c r="S12" s="60"/>
      <c r="T12" s="60">
        <v>233300</v>
      </c>
      <c r="U12" s="60"/>
      <c r="V12" s="60">
        <v>233300</v>
      </c>
      <c r="W12" s="60">
        <v>525580</v>
      </c>
      <c r="X12" s="60">
        <v>400000</v>
      </c>
      <c r="Y12" s="60">
        <v>125580</v>
      </c>
      <c r="Z12" s="140">
        <v>31.4</v>
      </c>
      <c r="AA12" s="155">
        <v>400000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1855708</v>
      </c>
      <c r="D15" s="156"/>
      <c r="E15" s="60">
        <v>9060000</v>
      </c>
      <c r="F15" s="60">
        <v>9060000</v>
      </c>
      <c r="G15" s="60"/>
      <c r="H15" s="60"/>
      <c r="I15" s="60">
        <v>414530</v>
      </c>
      <c r="J15" s="60">
        <v>414530</v>
      </c>
      <c r="K15" s="60">
        <v>759336</v>
      </c>
      <c r="L15" s="60">
        <v>857411</v>
      </c>
      <c r="M15" s="60">
        <v>629717</v>
      </c>
      <c r="N15" s="60">
        <v>2246464</v>
      </c>
      <c r="O15" s="60"/>
      <c r="P15" s="60">
        <v>823490</v>
      </c>
      <c r="Q15" s="60"/>
      <c r="R15" s="60">
        <v>823490</v>
      </c>
      <c r="S15" s="60">
        <v>384580</v>
      </c>
      <c r="T15" s="60">
        <v>3802822</v>
      </c>
      <c r="U15" s="60"/>
      <c r="V15" s="60">
        <v>4187402</v>
      </c>
      <c r="W15" s="60">
        <v>7671886</v>
      </c>
      <c r="X15" s="60">
        <v>9060000</v>
      </c>
      <c r="Y15" s="60">
        <v>-1388114</v>
      </c>
      <c r="Z15" s="140">
        <v>-15.32</v>
      </c>
      <c r="AA15" s="155">
        <v>9060000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1155465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>
        <v>1155465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1155465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8214702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1071325</v>
      </c>
      <c r="J36" s="60">
        <f t="shared" si="4"/>
        <v>1071325</v>
      </c>
      <c r="K36" s="60">
        <f t="shared" si="4"/>
        <v>0</v>
      </c>
      <c r="L36" s="60">
        <f t="shared" si="4"/>
        <v>1484676</v>
      </c>
      <c r="M36" s="60">
        <f t="shared" si="4"/>
        <v>294900</v>
      </c>
      <c r="N36" s="60">
        <f t="shared" si="4"/>
        <v>1779576</v>
      </c>
      <c r="O36" s="60">
        <f t="shared" si="4"/>
        <v>0</v>
      </c>
      <c r="P36" s="60">
        <f t="shared" si="4"/>
        <v>90568</v>
      </c>
      <c r="Q36" s="60">
        <f t="shared" si="4"/>
        <v>0</v>
      </c>
      <c r="R36" s="60">
        <f t="shared" si="4"/>
        <v>90568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2941469</v>
      </c>
      <c r="X36" s="60">
        <f t="shared" si="4"/>
        <v>0</v>
      </c>
      <c r="Y36" s="60">
        <f t="shared" si="4"/>
        <v>2941469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1267005</v>
      </c>
      <c r="D37" s="156">
        <f t="shared" si="4"/>
        <v>0</v>
      </c>
      <c r="E37" s="60">
        <f t="shared" si="4"/>
        <v>2400000</v>
      </c>
      <c r="F37" s="60">
        <f t="shared" si="4"/>
        <v>2400000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2400000</v>
      </c>
      <c r="Y37" s="60">
        <f t="shared" si="4"/>
        <v>-2400000</v>
      </c>
      <c r="Z37" s="140">
        <f t="shared" si="5"/>
        <v>-100</v>
      </c>
      <c r="AA37" s="155">
        <f>AA7+AA22</f>
        <v>2400000</v>
      </c>
    </row>
    <row r="38" spans="1:27" ht="13.5">
      <c r="A38" s="291" t="s">
        <v>206</v>
      </c>
      <c r="B38" s="142"/>
      <c r="C38" s="62">
        <f t="shared" si="4"/>
        <v>4422205</v>
      </c>
      <c r="D38" s="156">
        <f t="shared" si="4"/>
        <v>0</v>
      </c>
      <c r="E38" s="60">
        <f t="shared" si="4"/>
        <v>200000</v>
      </c>
      <c r="F38" s="60">
        <f t="shared" si="4"/>
        <v>200000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80000</v>
      </c>
      <c r="M38" s="60">
        <f t="shared" si="4"/>
        <v>0</v>
      </c>
      <c r="N38" s="60">
        <f t="shared" si="4"/>
        <v>80000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40000</v>
      </c>
      <c r="U38" s="60">
        <f t="shared" si="4"/>
        <v>0</v>
      </c>
      <c r="V38" s="60">
        <f t="shared" si="4"/>
        <v>40000</v>
      </c>
      <c r="W38" s="60">
        <f t="shared" si="4"/>
        <v>120000</v>
      </c>
      <c r="X38" s="60">
        <f t="shared" si="4"/>
        <v>200000</v>
      </c>
      <c r="Y38" s="60">
        <f t="shared" si="4"/>
        <v>-80000</v>
      </c>
      <c r="Z38" s="140">
        <f t="shared" si="5"/>
        <v>-40</v>
      </c>
      <c r="AA38" s="155">
        <f>AA8+AA23</f>
        <v>200000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42500</v>
      </c>
      <c r="M39" s="60">
        <f t="shared" si="4"/>
        <v>0</v>
      </c>
      <c r="N39" s="60">
        <f t="shared" si="4"/>
        <v>42500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42500</v>
      </c>
      <c r="X39" s="60">
        <f t="shared" si="4"/>
        <v>0</v>
      </c>
      <c r="Y39" s="60">
        <f t="shared" si="4"/>
        <v>42500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1183077</v>
      </c>
      <c r="D40" s="156">
        <f t="shared" si="4"/>
        <v>0</v>
      </c>
      <c r="E40" s="60">
        <f t="shared" si="4"/>
        <v>13832000</v>
      </c>
      <c r="F40" s="60">
        <f t="shared" si="4"/>
        <v>13832000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106800</v>
      </c>
      <c r="U40" s="60">
        <f t="shared" si="4"/>
        <v>0</v>
      </c>
      <c r="V40" s="60">
        <f t="shared" si="4"/>
        <v>106800</v>
      </c>
      <c r="W40" s="60">
        <f t="shared" si="4"/>
        <v>106800</v>
      </c>
      <c r="X40" s="60">
        <f t="shared" si="4"/>
        <v>13832000</v>
      </c>
      <c r="Y40" s="60">
        <f t="shared" si="4"/>
        <v>-13725200</v>
      </c>
      <c r="Z40" s="140">
        <f t="shared" si="5"/>
        <v>-99.22787738577212</v>
      </c>
      <c r="AA40" s="155">
        <f>AA10+AA25</f>
        <v>13832000</v>
      </c>
    </row>
    <row r="41" spans="1:27" ht="13.5">
      <c r="A41" s="292" t="s">
        <v>209</v>
      </c>
      <c r="B41" s="142"/>
      <c r="C41" s="293">
        <f aca="true" t="shared" si="6" ref="C41:Y41">SUM(C36:C40)</f>
        <v>15086989</v>
      </c>
      <c r="D41" s="294">
        <f t="shared" si="6"/>
        <v>0</v>
      </c>
      <c r="E41" s="295">
        <f t="shared" si="6"/>
        <v>16432000</v>
      </c>
      <c r="F41" s="295">
        <f t="shared" si="6"/>
        <v>16432000</v>
      </c>
      <c r="G41" s="295">
        <f t="shared" si="6"/>
        <v>0</v>
      </c>
      <c r="H41" s="295">
        <f t="shared" si="6"/>
        <v>0</v>
      </c>
      <c r="I41" s="295">
        <f t="shared" si="6"/>
        <v>1071325</v>
      </c>
      <c r="J41" s="295">
        <f t="shared" si="6"/>
        <v>1071325</v>
      </c>
      <c r="K41" s="295">
        <f t="shared" si="6"/>
        <v>0</v>
      </c>
      <c r="L41" s="295">
        <f t="shared" si="6"/>
        <v>1607176</v>
      </c>
      <c r="M41" s="295">
        <f t="shared" si="6"/>
        <v>294900</v>
      </c>
      <c r="N41" s="295">
        <f t="shared" si="6"/>
        <v>1902076</v>
      </c>
      <c r="O41" s="295">
        <f t="shared" si="6"/>
        <v>0</v>
      </c>
      <c r="P41" s="295">
        <f t="shared" si="6"/>
        <v>90568</v>
      </c>
      <c r="Q41" s="295">
        <f t="shared" si="6"/>
        <v>0</v>
      </c>
      <c r="R41" s="295">
        <f t="shared" si="6"/>
        <v>90568</v>
      </c>
      <c r="S41" s="295">
        <f t="shared" si="6"/>
        <v>0</v>
      </c>
      <c r="T41" s="295">
        <f t="shared" si="6"/>
        <v>146800</v>
      </c>
      <c r="U41" s="295">
        <f t="shared" si="6"/>
        <v>0</v>
      </c>
      <c r="V41" s="295">
        <f t="shared" si="6"/>
        <v>146800</v>
      </c>
      <c r="W41" s="295">
        <f t="shared" si="6"/>
        <v>3210769</v>
      </c>
      <c r="X41" s="295">
        <f t="shared" si="6"/>
        <v>16432000</v>
      </c>
      <c r="Y41" s="295">
        <f t="shared" si="6"/>
        <v>-13221231</v>
      </c>
      <c r="Z41" s="296">
        <f t="shared" si="5"/>
        <v>-80.46026655306719</v>
      </c>
      <c r="AA41" s="297">
        <f>SUM(AA36:AA40)</f>
        <v>16432000</v>
      </c>
    </row>
    <row r="42" spans="1:27" ht="13.5">
      <c r="A42" s="298" t="s">
        <v>210</v>
      </c>
      <c r="B42" s="136"/>
      <c r="C42" s="95">
        <f aca="true" t="shared" si="7" ref="C42:Y48">C12+C27</f>
        <v>340523</v>
      </c>
      <c r="D42" s="129">
        <f t="shared" si="7"/>
        <v>0</v>
      </c>
      <c r="E42" s="54">
        <f t="shared" si="7"/>
        <v>400000</v>
      </c>
      <c r="F42" s="54">
        <f t="shared" si="7"/>
        <v>400000</v>
      </c>
      <c r="G42" s="54">
        <f t="shared" si="7"/>
        <v>0</v>
      </c>
      <c r="H42" s="54">
        <f t="shared" si="7"/>
        <v>0</v>
      </c>
      <c r="I42" s="54">
        <f t="shared" si="7"/>
        <v>99100</v>
      </c>
      <c r="J42" s="54">
        <f t="shared" si="7"/>
        <v>99100</v>
      </c>
      <c r="K42" s="54">
        <f t="shared" si="7"/>
        <v>158880</v>
      </c>
      <c r="L42" s="54">
        <f t="shared" si="7"/>
        <v>0</v>
      </c>
      <c r="M42" s="54">
        <f t="shared" si="7"/>
        <v>34300</v>
      </c>
      <c r="N42" s="54">
        <f t="shared" si="7"/>
        <v>193180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233300</v>
      </c>
      <c r="U42" s="54">
        <f t="shared" si="7"/>
        <v>0</v>
      </c>
      <c r="V42" s="54">
        <f t="shared" si="7"/>
        <v>233300</v>
      </c>
      <c r="W42" s="54">
        <f t="shared" si="7"/>
        <v>525580</v>
      </c>
      <c r="X42" s="54">
        <f t="shared" si="7"/>
        <v>400000</v>
      </c>
      <c r="Y42" s="54">
        <f t="shared" si="7"/>
        <v>125580</v>
      </c>
      <c r="Z42" s="184">
        <f t="shared" si="5"/>
        <v>31.395</v>
      </c>
      <c r="AA42" s="130">
        <f aca="true" t="shared" si="8" ref="AA42:AA48">AA12+AA27</f>
        <v>400000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1855708</v>
      </c>
      <c r="D45" s="129">
        <f t="shared" si="7"/>
        <v>0</v>
      </c>
      <c r="E45" s="54">
        <f t="shared" si="7"/>
        <v>9060000</v>
      </c>
      <c r="F45" s="54">
        <f t="shared" si="7"/>
        <v>9060000</v>
      </c>
      <c r="G45" s="54">
        <f t="shared" si="7"/>
        <v>0</v>
      </c>
      <c r="H45" s="54">
        <f t="shared" si="7"/>
        <v>0</v>
      </c>
      <c r="I45" s="54">
        <f t="shared" si="7"/>
        <v>414530</v>
      </c>
      <c r="J45" s="54">
        <f t="shared" si="7"/>
        <v>414530</v>
      </c>
      <c r="K45" s="54">
        <f t="shared" si="7"/>
        <v>759336</v>
      </c>
      <c r="L45" s="54">
        <f t="shared" si="7"/>
        <v>857411</v>
      </c>
      <c r="M45" s="54">
        <f t="shared" si="7"/>
        <v>629717</v>
      </c>
      <c r="N45" s="54">
        <f t="shared" si="7"/>
        <v>2246464</v>
      </c>
      <c r="O45" s="54">
        <f t="shared" si="7"/>
        <v>0</v>
      </c>
      <c r="P45" s="54">
        <f t="shared" si="7"/>
        <v>823490</v>
      </c>
      <c r="Q45" s="54">
        <f t="shared" si="7"/>
        <v>0</v>
      </c>
      <c r="R45" s="54">
        <f t="shared" si="7"/>
        <v>823490</v>
      </c>
      <c r="S45" s="54">
        <f t="shared" si="7"/>
        <v>384580</v>
      </c>
      <c r="T45" s="54">
        <f t="shared" si="7"/>
        <v>3802822</v>
      </c>
      <c r="U45" s="54">
        <f t="shared" si="7"/>
        <v>0</v>
      </c>
      <c r="V45" s="54">
        <f t="shared" si="7"/>
        <v>4187402</v>
      </c>
      <c r="W45" s="54">
        <f t="shared" si="7"/>
        <v>7671886</v>
      </c>
      <c r="X45" s="54">
        <f t="shared" si="7"/>
        <v>9060000</v>
      </c>
      <c r="Y45" s="54">
        <f t="shared" si="7"/>
        <v>-1388114</v>
      </c>
      <c r="Z45" s="184">
        <f t="shared" si="5"/>
        <v>-15.321346578366446</v>
      </c>
      <c r="AA45" s="130">
        <f t="shared" si="8"/>
        <v>9060000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17283220</v>
      </c>
      <c r="D49" s="218">
        <f t="shared" si="9"/>
        <v>0</v>
      </c>
      <c r="E49" s="220">
        <f t="shared" si="9"/>
        <v>25892000</v>
      </c>
      <c r="F49" s="220">
        <f t="shared" si="9"/>
        <v>25892000</v>
      </c>
      <c r="G49" s="220">
        <f t="shared" si="9"/>
        <v>0</v>
      </c>
      <c r="H49" s="220">
        <f t="shared" si="9"/>
        <v>0</v>
      </c>
      <c r="I49" s="220">
        <f t="shared" si="9"/>
        <v>1584955</v>
      </c>
      <c r="J49" s="220">
        <f t="shared" si="9"/>
        <v>1584955</v>
      </c>
      <c r="K49" s="220">
        <f t="shared" si="9"/>
        <v>918216</v>
      </c>
      <c r="L49" s="220">
        <f t="shared" si="9"/>
        <v>2464587</v>
      </c>
      <c r="M49" s="220">
        <f t="shared" si="9"/>
        <v>958917</v>
      </c>
      <c r="N49" s="220">
        <f t="shared" si="9"/>
        <v>4341720</v>
      </c>
      <c r="O49" s="220">
        <f t="shared" si="9"/>
        <v>0</v>
      </c>
      <c r="P49" s="220">
        <f t="shared" si="9"/>
        <v>914058</v>
      </c>
      <c r="Q49" s="220">
        <f t="shared" si="9"/>
        <v>0</v>
      </c>
      <c r="R49" s="220">
        <f t="shared" si="9"/>
        <v>914058</v>
      </c>
      <c r="S49" s="220">
        <f t="shared" si="9"/>
        <v>384580</v>
      </c>
      <c r="T49" s="220">
        <f t="shared" si="9"/>
        <v>4182922</v>
      </c>
      <c r="U49" s="220">
        <f t="shared" si="9"/>
        <v>0</v>
      </c>
      <c r="V49" s="220">
        <f t="shared" si="9"/>
        <v>4567502</v>
      </c>
      <c r="W49" s="220">
        <f t="shared" si="9"/>
        <v>11408235</v>
      </c>
      <c r="X49" s="220">
        <f t="shared" si="9"/>
        <v>25892000</v>
      </c>
      <c r="Y49" s="220">
        <f t="shared" si="9"/>
        <v>-14483765</v>
      </c>
      <c r="Z49" s="221">
        <f t="shared" si="5"/>
        <v>-55.93915108913951</v>
      </c>
      <c r="AA49" s="222">
        <f>SUM(AA41:AA48)</f>
        <v>25892000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3301607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78000</v>
      </c>
      <c r="J51" s="54">
        <f t="shared" si="10"/>
        <v>78000</v>
      </c>
      <c r="K51" s="54">
        <f t="shared" si="10"/>
        <v>23976</v>
      </c>
      <c r="L51" s="54">
        <f t="shared" si="10"/>
        <v>0</v>
      </c>
      <c r="M51" s="54">
        <f t="shared" si="10"/>
        <v>0</v>
      </c>
      <c r="N51" s="54">
        <f t="shared" si="10"/>
        <v>23976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140330</v>
      </c>
      <c r="U51" s="54">
        <f t="shared" si="10"/>
        <v>0</v>
      </c>
      <c r="V51" s="54">
        <f t="shared" si="10"/>
        <v>140330</v>
      </c>
      <c r="W51" s="54">
        <f t="shared" si="10"/>
        <v>242306</v>
      </c>
      <c r="X51" s="54">
        <f t="shared" si="10"/>
        <v>0</v>
      </c>
      <c r="Y51" s="54">
        <f t="shared" si="10"/>
        <v>242306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2496716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>
        <v>730578</v>
      </c>
      <c r="D53" s="156"/>
      <c r="E53" s="60"/>
      <c r="F53" s="60"/>
      <c r="G53" s="60"/>
      <c r="H53" s="60"/>
      <c r="I53" s="60">
        <v>78000</v>
      </c>
      <c r="J53" s="60">
        <v>78000</v>
      </c>
      <c r="K53" s="60">
        <v>23976</v>
      </c>
      <c r="L53" s="60"/>
      <c r="M53" s="60"/>
      <c r="N53" s="60">
        <v>23976</v>
      </c>
      <c r="O53" s="60"/>
      <c r="P53" s="60"/>
      <c r="Q53" s="60"/>
      <c r="R53" s="60"/>
      <c r="S53" s="60"/>
      <c r="T53" s="60">
        <v>140330</v>
      </c>
      <c r="U53" s="60"/>
      <c r="V53" s="60">
        <v>140330</v>
      </c>
      <c r="W53" s="60">
        <v>242306</v>
      </c>
      <c r="X53" s="60"/>
      <c r="Y53" s="60">
        <v>242306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3227294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78000</v>
      </c>
      <c r="J57" s="295">
        <f t="shared" si="11"/>
        <v>78000</v>
      </c>
      <c r="K57" s="295">
        <f t="shared" si="11"/>
        <v>23976</v>
      </c>
      <c r="L57" s="295">
        <f t="shared" si="11"/>
        <v>0</v>
      </c>
      <c r="M57" s="295">
        <f t="shared" si="11"/>
        <v>0</v>
      </c>
      <c r="N57" s="295">
        <f t="shared" si="11"/>
        <v>23976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140330</v>
      </c>
      <c r="U57" s="295">
        <f t="shared" si="11"/>
        <v>0</v>
      </c>
      <c r="V57" s="295">
        <f t="shared" si="11"/>
        <v>140330</v>
      </c>
      <c r="W57" s="295">
        <f t="shared" si="11"/>
        <v>242306</v>
      </c>
      <c r="X57" s="295">
        <f t="shared" si="11"/>
        <v>0</v>
      </c>
      <c r="Y57" s="295">
        <f t="shared" si="11"/>
        <v>242306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74313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5518876</v>
      </c>
      <c r="I65" s="60">
        <v>5105275</v>
      </c>
      <c r="J65" s="60">
        <v>10624151</v>
      </c>
      <c r="K65" s="60">
        <v>5183928</v>
      </c>
      <c r="L65" s="60">
        <v>4842376</v>
      </c>
      <c r="M65" s="60">
        <v>5709543</v>
      </c>
      <c r="N65" s="60">
        <v>15735847</v>
      </c>
      <c r="O65" s="60">
        <v>5522128</v>
      </c>
      <c r="P65" s="60">
        <v>5801347</v>
      </c>
      <c r="Q65" s="60"/>
      <c r="R65" s="60">
        <v>11323475</v>
      </c>
      <c r="S65" s="60"/>
      <c r="T65" s="60"/>
      <c r="U65" s="60"/>
      <c r="V65" s="60"/>
      <c r="W65" s="60">
        <v>37683473</v>
      </c>
      <c r="X65" s="60"/>
      <c r="Y65" s="60">
        <v>37683473</v>
      </c>
      <c r="Z65" s="140"/>
      <c r="AA65" s="155"/>
    </row>
    <row r="66" spans="1:27" ht="13.5">
      <c r="A66" s="311" t="s">
        <v>223</v>
      </c>
      <c r="B66" s="316"/>
      <c r="C66" s="273">
        <v>10555360</v>
      </c>
      <c r="D66" s="274"/>
      <c r="E66" s="275">
        <v>9555288</v>
      </c>
      <c r="F66" s="275">
        <v>5942896</v>
      </c>
      <c r="G66" s="275"/>
      <c r="H66" s="275">
        <v>215336</v>
      </c>
      <c r="I66" s="275">
        <v>736675</v>
      </c>
      <c r="J66" s="275">
        <v>952011</v>
      </c>
      <c r="K66" s="275">
        <v>441823</v>
      </c>
      <c r="L66" s="275">
        <v>191383</v>
      </c>
      <c r="M66" s="275">
        <v>469043</v>
      </c>
      <c r="N66" s="275">
        <v>1102249</v>
      </c>
      <c r="O66" s="275">
        <v>399717</v>
      </c>
      <c r="P66" s="275">
        <v>285516</v>
      </c>
      <c r="Q66" s="275"/>
      <c r="R66" s="275">
        <v>685233</v>
      </c>
      <c r="S66" s="275"/>
      <c r="T66" s="275"/>
      <c r="U66" s="275"/>
      <c r="V66" s="275"/>
      <c r="W66" s="275">
        <v>2739493</v>
      </c>
      <c r="X66" s="275">
        <v>5942896</v>
      </c>
      <c r="Y66" s="275">
        <v>-3203403</v>
      </c>
      <c r="Z66" s="140">
        <v>-53.9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790176</v>
      </c>
      <c r="I67" s="60">
        <v>1483587</v>
      </c>
      <c r="J67" s="60">
        <v>2273763</v>
      </c>
      <c r="K67" s="60">
        <v>315505</v>
      </c>
      <c r="L67" s="60">
        <v>1008583</v>
      </c>
      <c r="M67" s="60">
        <v>722238</v>
      </c>
      <c r="N67" s="60">
        <v>2046326</v>
      </c>
      <c r="O67" s="60">
        <v>849266</v>
      </c>
      <c r="P67" s="60">
        <v>975530</v>
      </c>
      <c r="Q67" s="60"/>
      <c r="R67" s="60">
        <v>1824796</v>
      </c>
      <c r="S67" s="60"/>
      <c r="T67" s="60"/>
      <c r="U67" s="60"/>
      <c r="V67" s="60"/>
      <c r="W67" s="60">
        <v>6144885</v>
      </c>
      <c r="X67" s="60"/>
      <c r="Y67" s="60">
        <v>6144885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5501928</v>
      </c>
      <c r="I68" s="60">
        <v>7453472</v>
      </c>
      <c r="J68" s="60">
        <v>12955400</v>
      </c>
      <c r="K68" s="60">
        <v>6227320</v>
      </c>
      <c r="L68" s="60">
        <v>18352407</v>
      </c>
      <c r="M68" s="60">
        <v>12691706</v>
      </c>
      <c r="N68" s="60">
        <v>37271433</v>
      </c>
      <c r="O68" s="60">
        <v>6733960</v>
      </c>
      <c r="P68" s="60">
        <v>11680683</v>
      </c>
      <c r="Q68" s="60"/>
      <c r="R68" s="60">
        <v>18414643</v>
      </c>
      <c r="S68" s="60"/>
      <c r="T68" s="60"/>
      <c r="U68" s="60"/>
      <c r="V68" s="60"/>
      <c r="W68" s="60">
        <v>68641476</v>
      </c>
      <c r="X68" s="60"/>
      <c r="Y68" s="60">
        <v>68641476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10555360</v>
      </c>
      <c r="D69" s="218">
        <f t="shared" si="12"/>
        <v>0</v>
      </c>
      <c r="E69" s="220">
        <f t="shared" si="12"/>
        <v>9555288</v>
      </c>
      <c r="F69" s="220">
        <f t="shared" si="12"/>
        <v>5942896</v>
      </c>
      <c r="G69" s="220">
        <f t="shared" si="12"/>
        <v>0</v>
      </c>
      <c r="H69" s="220">
        <f t="shared" si="12"/>
        <v>12026316</v>
      </c>
      <c r="I69" s="220">
        <f t="shared" si="12"/>
        <v>14779009</v>
      </c>
      <c r="J69" s="220">
        <f t="shared" si="12"/>
        <v>26805325</v>
      </c>
      <c r="K69" s="220">
        <f t="shared" si="12"/>
        <v>12168576</v>
      </c>
      <c r="L69" s="220">
        <f t="shared" si="12"/>
        <v>24394749</v>
      </c>
      <c r="M69" s="220">
        <f t="shared" si="12"/>
        <v>19592530</v>
      </c>
      <c r="N69" s="220">
        <f t="shared" si="12"/>
        <v>56155855</v>
      </c>
      <c r="O69" s="220">
        <f t="shared" si="12"/>
        <v>13505071</v>
      </c>
      <c r="P69" s="220">
        <f t="shared" si="12"/>
        <v>18743076</v>
      </c>
      <c r="Q69" s="220">
        <f t="shared" si="12"/>
        <v>0</v>
      </c>
      <c r="R69" s="220">
        <f t="shared" si="12"/>
        <v>32248147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115209327</v>
      </c>
      <c r="X69" s="220">
        <f t="shared" si="12"/>
        <v>5942896</v>
      </c>
      <c r="Y69" s="220">
        <f t="shared" si="12"/>
        <v>109266431</v>
      </c>
      <c r="Z69" s="221">
        <f>+IF(X69&lt;&gt;0,+(Y69/X69)*100,0)</f>
        <v>1838.605807673565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13931524</v>
      </c>
      <c r="D5" s="357">
        <f t="shared" si="0"/>
        <v>0</v>
      </c>
      <c r="E5" s="356">
        <f t="shared" si="0"/>
        <v>16432000</v>
      </c>
      <c r="F5" s="358">
        <f t="shared" si="0"/>
        <v>16432000</v>
      </c>
      <c r="G5" s="358">
        <f t="shared" si="0"/>
        <v>0</v>
      </c>
      <c r="H5" s="356">
        <f t="shared" si="0"/>
        <v>0</v>
      </c>
      <c r="I5" s="356">
        <f t="shared" si="0"/>
        <v>1071325</v>
      </c>
      <c r="J5" s="358">
        <f t="shared" si="0"/>
        <v>0</v>
      </c>
      <c r="K5" s="358">
        <f t="shared" si="0"/>
        <v>0</v>
      </c>
      <c r="L5" s="356">
        <f t="shared" si="0"/>
        <v>1607176</v>
      </c>
      <c r="M5" s="356">
        <f t="shared" si="0"/>
        <v>294900</v>
      </c>
      <c r="N5" s="358">
        <f t="shared" si="0"/>
        <v>0</v>
      </c>
      <c r="O5" s="358">
        <f t="shared" si="0"/>
        <v>0</v>
      </c>
      <c r="P5" s="356">
        <f t="shared" si="0"/>
        <v>90568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146800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16432000</v>
      </c>
      <c r="Y5" s="358">
        <f t="shared" si="0"/>
        <v>-16432000</v>
      </c>
      <c r="Z5" s="359">
        <f>+IF(X5&lt;&gt;0,+(Y5/X5)*100,0)</f>
        <v>-100</v>
      </c>
      <c r="AA5" s="360">
        <f>+AA6+AA8+AA11+AA13+AA15</f>
        <v>16432000</v>
      </c>
    </row>
    <row r="6" spans="1:27" ht="13.5">
      <c r="A6" s="361" t="s">
        <v>204</v>
      </c>
      <c r="B6" s="142"/>
      <c r="C6" s="60">
        <f>+C7</f>
        <v>8214702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1071325</v>
      </c>
      <c r="J6" s="59">
        <f t="shared" si="1"/>
        <v>0</v>
      </c>
      <c r="K6" s="59">
        <f t="shared" si="1"/>
        <v>0</v>
      </c>
      <c r="L6" s="60">
        <f t="shared" si="1"/>
        <v>1484676</v>
      </c>
      <c r="M6" s="60">
        <f t="shared" si="1"/>
        <v>294900</v>
      </c>
      <c r="N6" s="59">
        <f t="shared" si="1"/>
        <v>0</v>
      </c>
      <c r="O6" s="59">
        <f t="shared" si="1"/>
        <v>0</v>
      </c>
      <c r="P6" s="60">
        <f t="shared" si="1"/>
        <v>90568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8214702</v>
      </c>
      <c r="D7" s="340"/>
      <c r="E7" s="60"/>
      <c r="F7" s="59"/>
      <c r="G7" s="59"/>
      <c r="H7" s="60"/>
      <c r="I7" s="60">
        <v>1071325</v>
      </c>
      <c r="J7" s="59"/>
      <c r="K7" s="59"/>
      <c r="L7" s="60">
        <v>1484676</v>
      </c>
      <c r="M7" s="60">
        <v>294900</v>
      </c>
      <c r="N7" s="59"/>
      <c r="O7" s="59"/>
      <c r="P7" s="60">
        <v>90568</v>
      </c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111540</v>
      </c>
      <c r="D8" s="340">
        <f t="shared" si="2"/>
        <v>0</v>
      </c>
      <c r="E8" s="60">
        <f t="shared" si="2"/>
        <v>2400000</v>
      </c>
      <c r="F8" s="59">
        <f t="shared" si="2"/>
        <v>2400000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2400000</v>
      </c>
      <c r="Y8" s="59">
        <f t="shared" si="2"/>
        <v>-2400000</v>
      </c>
      <c r="Z8" s="61">
        <f>+IF(X8&lt;&gt;0,+(Y8/X8)*100,0)</f>
        <v>-100</v>
      </c>
      <c r="AA8" s="62">
        <f>SUM(AA9:AA10)</f>
        <v>2400000</v>
      </c>
    </row>
    <row r="9" spans="1:27" ht="13.5">
      <c r="A9" s="291" t="s">
        <v>229</v>
      </c>
      <c r="B9" s="142"/>
      <c r="C9" s="60">
        <v>111540</v>
      </c>
      <c r="D9" s="340"/>
      <c r="E9" s="60">
        <v>2400000</v>
      </c>
      <c r="F9" s="59">
        <v>2400000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2400000</v>
      </c>
      <c r="Y9" s="59">
        <v>-2400000</v>
      </c>
      <c r="Z9" s="61">
        <v>-100</v>
      </c>
      <c r="AA9" s="62">
        <v>2400000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4422205</v>
      </c>
      <c r="D11" s="363">
        <f aca="true" t="shared" si="3" ref="D11:AA11">+D12</f>
        <v>0</v>
      </c>
      <c r="E11" s="362">
        <f t="shared" si="3"/>
        <v>200000</v>
      </c>
      <c r="F11" s="364">
        <f t="shared" si="3"/>
        <v>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80000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40000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200000</v>
      </c>
      <c r="Y11" s="364">
        <f t="shared" si="3"/>
        <v>-200000</v>
      </c>
      <c r="Z11" s="365">
        <f>+IF(X11&lt;&gt;0,+(Y11/X11)*100,0)</f>
        <v>-100</v>
      </c>
      <c r="AA11" s="366">
        <f t="shared" si="3"/>
        <v>200000</v>
      </c>
    </row>
    <row r="12" spans="1:27" ht="13.5">
      <c r="A12" s="291" t="s">
        <v>231</v>
      </c>
      <c r="B12" s="136"/>
      <c r="C12" s="60">
        <v>4422205</v>
      </c>
      <c r="D12" s="340"/>
      <c r="E12" s="60">
        <v>200000</v>
      </c>
      <c r="F12" s="59">
        <v>200000</v>
      </c>
      <c r="G12" s="59"/>
      <c r="H12" s="60"/>
      <c r="I12" s="60"/>
      <c r="J12" s="59"/>
      <c r="K12" s="59"/>
      <c r="L12" s="60">
        <v>80000</v>
      </c>
      <c r="M12" s="60"/>
      <c r="N12" s="59"/>
      <c r="O12" s="59"/>
      <c r="P12" s="60"/>
      <c r="Q12" s="60"/>
      <c r="R12" s="59"/>
      <c r="S12" s="59"/>
      <c r="T12" s="60">
        <v>40000</v>
      </c>
      <c r="U12" s="60"/>
      <c r="V12" s="59"/>
      <c r="W12" s="59"/>
      <c r="X12" s="60">
        <v>200000</v>
      </c>
      <c r="Y12" s="59">
        <v>-200000</v>
      </c>
      <c r="Z12" s="61">
        <v>-100</v>
      </c>
      <c r="AA12" s="62">
        <v>200000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42500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>
        <v>42500</v>
      </c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1183077</v>
      </c>
      <c r="D15" s="340">
        <f t="shared" si="5"/>
        <v>0</v>
      </c>
      <c r="E15" s="60">
        <f t="shared" si="5"/>
        <v>13832000</v>
      </c>
      <c r="F15" s="59">
        <f t="shared" si="5"/>
        <v>13832000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106800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13832000</v>
      </c>
      <c r="Y15" s="59">
        <f t="shared" si="5"/>
        <v>-13832000</v>
      </c>
      <c r="Z15" s="61">
        <f>+IF(X15&lt;&gt;0,+(Y15/X15)*100,0)</f>
        <v>-100</v>
      </c>
      <c r="AA15" s="62">
        <f>SUM(AA16:AA20)</f>
        <v>13832000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106800</v>
      </c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1183077</v>
      </c>
      <c r="D20" s="340"/>
      <c r="E20" s="60">
        <v>13832000</v>
      </c>
      <c r="F20" s="59">
        <v>13832000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13832000</v>
      </c>
      <c r="Y20" s="59">
        <v>-13832000</v>
      </c>
      <c r="Z20" s="61">
        <v>-100</v>
      </c>
      <c r="AA20" s="62">
        <v>13832000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340523</v>
      </c>
      <c r="D22" s="344">
        <f t="shared" si="6"/>
        <v>0</v>
      </c>
      <c r="E22" s="343">
        <f t="shared" si="6"/>
        <v>400000</v>
      </c>
      <c r="F22" s="345">
        <f t="shared" si="6"/>
        <v>400000</v>
      </c>
      <c r="G22" s="345">
        <f t="shared" si="6"/>
        <v>0</v>
      </c>
      <c r="H22" s="343">
        <f t="shared" si="6"/>
        <v>0</v>
      </c>
      <c r="I22" s="343">
        <f t="shared" si="6"/>
        <v>99100</v>
      </c>
      <c r="J22" s="345">
        <f t="shared" si="6"/>
        <v>0</v>
      </c>
      <c r="K22" s="345">
        <f t="shared" si="6"/>
        <v>158880</v>
      </c>
      <c r="L22" s="343">
        <f t="shared" si="6"/>
        <v>0</v>
      </c>
      <c r="M22" s="343">
        <f t="shared" si="6"/>
        <v>34300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233300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400000</v>
      </c>
      <c r="Y22" s="345">
        <f t="shared" si="6"/>
        <v>-400000</v>
      </c>
      <c r="Z22" s="336">
        <f>+IF(X22&lt;&gt;0,+(Y22/X22)*100,0)</f>
        <v>-100</v>
      </c>
      <c r="AA22" s="350">
        <f>SUM(AA23:AA32)</f>
        <v>400000</v>
      </c>
    </row>
    <row r="23" spans="1:27" ht="13.5">
      <c r="A23" s="361" t="s">
        <v>236</v>
      </c>
      <c r="B23" s="142"/>
      <c r="C23" s="60">
        <v>57425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99100</v>
      </c>
      <c r="J24" s="59"/>
      <c r="K24" s="59">
        <v>130000</v>
      </c>
      <c r="L24" s="60"/>
      <c r="M24" s="60">
        <v>34300</v>
      </c>
      <c r="N24" s="59"/>
      <c r="O24" s="59"/>
      <c r="P24" s="60"/>
      <c r="Q24" s="60"/>
      <c r="R24" s="59"/>
      <c r="S24" s="59"/>
      <c r="T24" s="60">
        <v>233300</v>
      </c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283098</v>
      </c>
      <c r="D32" s="340"/>
      <c r="E32" s="60">
        <v>400000</v>
      </c>
      <c r="F32" s="59">
        <v>400000</v>
      </c>
      <c r="G32" s="59"/>
      <c r="H32" s="60"/>
      <c r="I32" s="60"/>
      <c r="J32" s="59"/>
      <c r="K32" s="59">
        <v>28880</v>
      </c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400000</v>
      </c>
      <c r="Y32" s="59">
        <v>-400000</v>
      </c>
      <c r="Z32" s="61">
        <v>-100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1855708</v>
      </c>
      <c r="D40" s="344">
        <f t="shared" si="9"/>
        <v>0</v>
      </c>
      <c r="E40" s="343">
        <f t="shared" si="9"/>
        <v>9060000</v>
      </c>
      <c r="F40" s="345">
        <f t="shared" si="9"/>
        <v>9060000</v>
      </c>
      <c r="G40" s="345">
        <f t="shared" si="9"/>
        <v>0</v>
      </c>
      <c r="H40" s="343">
        <f t="shared" si="9"/>
        <v>0</v>
      </c>
      <c r="I40" s="343">
        <f t="shared" si="9"/>
        <v>414530</v>
      </c>
      <c r="J40" s="345">
        <f t="shared" si="9"/>
        <v>0</v>
      </c>
      <c r="K40" s="345">
        <f t="shared" si="9"/>
        <v>759336</v>
      </c>
      <c r="L40" s="343">
        <f t="shared" si="9"/>
        <v>857411</v>
      </c>
      <c r="M40" s="343">
        <f t="shared" si="9"/>
        <v>629717</v>
      </c>
      <c r="N40" s="345">
        <f t="shared" si="9"/>
        <v>0</v>
      </c>
      <c r="O40" s="345">
        <f t="shared" si="9"/>
        <v>0</v>
      </c>
      <c r="P40" s="343">
        <f t="shared" si="9"/>
        <v>823490</v>
      </c>
      <c r="Q40" s="343">
        <f t="shared" si="9"/>
        <v>0</v>
      </c>
      <c r="R40" s="345">
        <f t="shared" si="9"/>
        <v>0</v>
      </c>
      <c r="S40" s="345">
        <f t="shared" si="9"/>
        <v>384580</v>
      </c>
      <c r="T40" s="343">
        <f t="shared" si="9"/>
        <v>3802822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9060000</v>
      </c>
      <c r="Y40" s="345">
        <f t="shared" si="9"/>
        <v>-9060000</v>
      </c>
      <c r="Z40" s="336">
        <f>+IF(X40&lt;&gt;0,+(Y40/X40)*100,0)</f>
        <v>-100</v>
      </c>
      <c r="AA40" s="350">
        <f>SUM(AA41:AA49)</f>
        <v>9060000</v>
      </c>
    </row>
    <row r="41" spans="1:27" ht="13.5">
      <c r="A41" s="361" t="s">
        <v>247</v>
      </c>
      <c r="B41" s="142"/>
      <c r="C41" s="362">
        <v>103850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511410</v>
      </c>
      <c r="D43" s="369"/>
      <c r="E43" s="305"/>
      <c r="F43" s="370"/>
      <c r="G43" s="370"/>
      <c r="H43" s="305"/>
      <c r="I43" s="305"/>
      <c r="J43" s="370"/>
      <c r="K43" s="370"/>
      <c r="L43" s="305">
        <v>857411</v>
      </c>
      <c r="M43" s="305">
        <v>629717</v>
      </c>
      <c r="N43" s="370"/>
      <c r="O43" s="370"/>
      <c r="P43" s="305"/>
      <c r="Q43" s="305"/>
      <c r="R43" s="370"/>
      <c r="S43" s="370">
        <v>239380</v>
      </c>
      <c r="T43" s="305">
        <v>3723875</v>
      </c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145200</v>
      </c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1240448</v>
      </c>
      <c r="D48" s="368"/>
      <c r="E48" s="54"/>
      <c r="F48" s="53"/>
      <c r="G48" s="53"/>
      <c r="H48" s="54"/>
      <c r="I48" s="54">
        <v>414530</v>
      </c>
      <c r="J48" s="53"/>
      <c r="K48" s="53">
        <v>759336</v>
      </c>
      <c r="L48" s="54"/>
      <c r="M48" s="54"/>
      <c r="N48" s="53"/>
      <c r="O48" s="53"/>
      <c r="P48" s="54">
        <v>823490</v>
      </c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9060000</v>
      </c>
      <c r="F49" s="53">
        <v>9060000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78947</v>
      </c>
      <c r="U49" s="54"/>
      <c r="V49" s="53"/>
      <c r="W49" s="53"/>
      <c r="X49" s="54">
        <v>9060000</v>
      </c>
      <c r="Y49" s="53">
        <v>-9060000</v>
      </c>
      <c r="Z49" s="94">
        <v>-100</v>
      </c>
      <c r="AA49" s="95">
        <v>9060000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16127755</v>
      </c>
      <c r="D60" s="346">
        <f t="shared" si="14"/>
        <v>0</v>
      </c>
      <c r="E60" s="219">
        <f t="shared" si="14"/>
        <v>25892000</v>
      </c>
      <c r="F60" s="264">
        <f t="shared" si="14"/>
        <v>25892000</v>
      </c>
      <c r="G60" s="264">
        <f t="shared" si="14"/>
        <v>0</v>
      </c>
      <c r="H60" s="219">
        <f t="shared" si="14"/>
        <v>0</v>
      </c>
      <c r="I60" s="219">
        <f t="shared" si="14"/>
        <v>1584955</v>
      </c>
      <c r="J60" s="264">
        <f t="shared" si="14"/>
        <v>0</v>
      </c>
      <c r="K60" s="264">
        <f t="shared" si="14"/>
        <v>918216</v>
      </c>
      <c r="L60" s="219">
        <f t="shared" si="14"/>
        <v>2464587</v>
      </c>
      <c r="M60" s="219">
        <f t="shared" si="14"/>
        <v>958917</v>
      </c>
      <c r="N60" s="264">
        <f t="shared" si="14"/>
        <v>0</v>
      </c>
      <c r="O60" s="264">
        <f t="shared" si="14"/>
        <v>0</v>
      </c>
      <c r="P60" s="219">
        <f t="shared" si="14"/>
        <v>914058</v>
      </c>
      <c r="Q60" s="219">
        <f t="shared" si="14"/>
        <v>0</v>
      </c>
      <c r="R60" s="264">
        <f t="shared" si="14"/>
        <v>0</v>
      </c>
      <c r="S60" s="264">
        <f t="shared" si="14"/>
        <v>384580</v>
      </c>
      <c r="T60" s="219">
        <f t="shared" si="14"/>
        <v>4182922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25892000</v>
      </c>
      <c r="Y60" s="264">
        <f t="shared" si="14"/>
        <v>-25892000</v>
      </c>
      <c r="Z60" s="337">
        <f>+IF(X60&lt;&gt;0,+(Y60/X60)*100,0)</f>
        <v>-100</v>
      </c>
      <c r="AA60" s="232">
        <f>+AA57+AA54+AA51+AA40+AA37+AA34+AA22+AA5</f>
        <v>25892000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1155465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1155465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1155465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1155465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2013-08-02T12:01:21Z</dcterms:created>
  <dcterms:modified xsi:type="dcterms:W3CDTF">2013-08-02T12:01:25Z</dcterms:modified>
  <cp:category/>
  <cp:version/>
  <cp:contentType/>
  <cp:contentStatus/>
</cp:coreProperties>
</file>