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<sst xmlns="http://schemas.openxmlformats.org/spreadsheetml/2006/main" count="855" uniqueCount="302">
  <si>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Limpopo: Elias Motsoaledi(LIM472)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</si>
  <si>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</si>
  <si>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</si>
  <si>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</si>
  <si>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</si>
  <si>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</si>
  <si>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</si>
  <si>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</si>
  <si>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</si>
  <si>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</si>
  <si>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</si>
  <si>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</si>
  <si>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</si>
  <si>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</si>
  <si>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</si>
  <si>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</si>
  <si>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</si>
  <si>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</si>
  <si>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</si>
  <si>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</si>
  <si>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</si>
  <si>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</si>
  <si>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</si>
  <si>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</si>
  <si>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</si>
  <si>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</si>
  <si>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</si>
  <si>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</si>
  <si>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</si>
  <si>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</si>
  <si>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</si>
  <si>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</si>
  <si>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</si>
  <si>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</si>
  <si>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</si>
  <si>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</si>
  <si>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</si>
  <si>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</si>
  <si>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</si>
  <si>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</si>
  <si>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</si>
  <si>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</si>
  <si>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</si>
  <si>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</si>
  <si>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</si>
  <si>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</si>
  <si>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</si>
  <si>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</si>
  <si>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</si>
  <si>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</si>
  <si>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</si>
  <si>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</si>
  <si>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</si>
  <si>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</si>
  <si>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</si>
  <si>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</si>
  <si>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</si>
  <si>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</si>
  <si>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</si>
  <si>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</si>
  <si>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</si>
  <si>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</si>
  <si>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</si>
  <si>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</si>
  <si>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</si>
  <si>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</si>
  <si>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</si>
  <si>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</si>
  <si>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</si>
  <si>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</si>
  <si>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Elias Motsoaledi(LIM472)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</si>
  <si>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</si>
  <si>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</si>
  <si>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</si>
  <si>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</si>
  <si>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</si>
  <si>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</si>
  <si>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</si>
  <si>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</si>
  <si>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</si>
  <si>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</si>
  <si>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</si>
  <si>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</si>
  <si>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</si>
  <si>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</si>
  <si>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</si>
  <si>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</si>
  <si>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</si>
  <si>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</si>
  <si>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</si>
  <si>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</si>
  <si>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</si>
  <si>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</si>
  <si>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</si>
  <si>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</si>
  <si>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</si>
  <si>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</si>
  <si>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</si>
  <si>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</si>
  <si>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</si>
  <si>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Elias Motsoaledi(LIM472)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</si>
  <si>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</si>
  <si>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</si>
  <si>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</si>
  <si>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</si>
  <si>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</si>
  <si>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</si>
  <si>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</si>
  <si>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</si>
  <si>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</si>
  <si>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</si>
  <si>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</si>
  <si>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</si>
  <si>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</si>
  <si>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</si>
  <si>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</si>
  <si>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</si>
  <si>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</si>
  <si>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</si>
  <si>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</si>
  <si>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</si>
  <si>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</si>
  <si>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</si>
  <si>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</si>
  <si>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</si>
  <si>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</si>
  <si>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</si>
  <si>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</si>
  <si>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</si>
  <si>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Elias Motsoaledi(LIM472)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</si>
  <si>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</si>
  <si>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</si>
  <si>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</si>
  <si>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</si>
  <si>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</si>
  <si>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</si>
  <si>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</si>
  <si>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</si>
  <si>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</si>
  <si>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</si>
  <si>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Elias Motsoaledi(LIM472)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</si>
  <si>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</si>
  <si>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</si>
  <si>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</si>
  <si>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</si>
  <si>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</si>
  <si>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</si>
  <si>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</si>
  <si>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</si>
  <si>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</si>
  <si>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</si>
  <si>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</si>
  <si>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</si>
  <si>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</si>
  <si>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</si>
  <si>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</si>
  <si>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</si>
  <si>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</si>
  <si>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</si>
  <si>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</si>
  <si>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</si>
  <si>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</si>
  <si>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</si>
  <si>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</si>
  <si>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</si>
  <si>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</si>
  <si>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</si>
  <si>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</si>
  <si>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</si>
  <si>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</si>
  <si>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</si>
  <si>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</si>
  <si>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</si>
  <si>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</si>
  <si>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Elias Motsoaledi(LIM472)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</si>
  <si>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</si>
  <si>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</si>
  <si>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</si>
  <si>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</si>
  <si>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</si>
  <si>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</si>
  <si>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</si>
  <si>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</si>
  <si>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</si>
  <si>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</si>
  <si>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</si>
  <si>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</si>
  <si>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</si>
  <si>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</si>
  <si>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</si>
  <si>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</si>
  <si>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</si>
  <si>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</si>
  <si>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</si>
  <si>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</si>
  <si>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</si>
  <si>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</si>
  <si>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</si>
  <si>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</si>
  <si>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</si>
  <si>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</si>
  <si>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Elias Motsoaledi(LIM472)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</si>
  <si>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</si>
  <si>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</si>
  <si>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</si>
  <si>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</si>
  <si>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</si>
  <si>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</si>
  <si>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</si>
  <si>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</si>
  <si>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</si>
  <si>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</si>
  <si>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</si>
  <si>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</si>
  <si>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</si>
  <si>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</si>
  <si>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</si>
  <si>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</si>
  <si>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</si>
  <si>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</si>
  <si>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</si>
  <si>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</si>
  <si>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</si>
  <si>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</si>
  <si>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</si>
  <si>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</si>
  <si>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Elias Motsoaledi(LIM472)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</si>
  <si>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</si>
  <si>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</si>
  <si>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</si>
  <si>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</si>
  <si>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</si>
  <si>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</si>
  <si>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</si>
  <si>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</si>
  <si>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</si>
  <si>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</si>
  <si>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</si>
  <si>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</si>
  <si>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</si>
  <si>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</si>
  <si>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</si>
  <si>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</si>
  <si>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</si>
  <si>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</si>
  <si>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</si>
  <si>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</si>
  <si>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</si>
  <si>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</si>
  <si>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</si>
  <si>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</si>
  <si>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</si>
  <si>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</si>
  <si>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</si>
  <si>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</si>
  <si>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</si>
  <si>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</si>
  <si>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</si>
  <si>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</si>
  <si>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</si>
  <si>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</si>
  <si>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</si>
  <si>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Elias Motsoaledi(LIM472)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</si>
  <si>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</si>
  <si>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</si>
  <si>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Limpopo: Elias Motsoaledi(LIM472)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</si>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</sst>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11033275</v>
      </c>
      <c r="C5" s="19"/>
      <c r="D5" s="59">
        <v>17935993</v>
      </c>
      <c r="E5" s="60">
        <v>17935993</v>
      </c>
      <c r="F5" s="60">
        <v>2790831</v>
      </c>
      <c r="G5" s="60">
        <v>2590205</v>
      </c>
      <c r="H5" s="60">
        <v>2627505</v>
      </c>
      <c r="I5" s="60">
        <v>8008541</v>
      </c>
      <c r="J5" s="60">
        <v>2682834</v>
      </c>
      <c r="K5" s="60">
        <v>2653622</v>
      </c>
      <c r="L5" s="60">
        <v>2661659</v>
      </c>
      <c r="M5" s="60">
        <v>7998115</v>
      </c>
      <c r="N5" s="60">
        <v>2661757</v>
      </c>
      <c r="O5" s="60">
        <v>2685964</v>
      </c>
      <c r="P5" s="60">
        <v>2678108</v>
      </c>
      <c r="Q5" s="60">
        <v>8025829</v>
      </c>
      <c r="R5" s="60">
        <v>2707948</v>
      </c>
      <c r="S5" s="60">
        <v>2640006</v>
      </c>
      <c r="T5" s="60">
        <v>2599540</v>
      </c>
      <c r="U5" s="60">
        <v>7947494</v>
      </c>
      <c r="V5" s="60">
        <v>31979979</v>
      </c>
      <c r="W5" s="60">
        <v>17935993</v>
      </c>
      <c r="X5" s="60">
        <v>14043986</v>
      </c>
      <c r="Y5" s="61">
        <v>78.3</v>
      </c>
      <c r="Z5" s="62">
        <v>17935993</v>
      </c>
    </row>
    <row r="6" spans="1:26" ht="13.5">
      <c r="A6" s="58" t="s">
        <v>32</v>
      </c>
      <c r="B6" s="19">
        <v>50459587</v>
      </c>
      <c r="C6" s="19"/>
      <c r="D6" s="59">
        <v>71996000</v>
      </c>
      <c r="E6" s="60">
        <v>71996000</v>
      </c>
      <c r="F6" s="60">
        <v>4709005</v>
      </c>
      <c r="G6" s="60">
        <v>4716708</v>
      </c>
      <c r="H6" s="60">
        <v>4250837</v>
      </c>
      <c r="I6" s="60">
        <v>13676550</v>
      </c>
      <c r="J6" s="60">
        <v>4229693</v>
      </c>
      <c r="K6" s="60">
        <v>4709127</v>
      </c>
      <c r="L6" s="60">
        <v>4246545</v>
      </c>
      <c r="M6" s="60">
        <v>13185365</v>
      </c>
      <c r="N6" s="60">
        <v>5087972</v>
      </c>
      <c r="O6" s="60">
        <v>5067702</v>
      </c>
      <c r="P6" s="60">
        <v>4560831</v>
      </c>
      <c r="Q6" s="60">
        <v>14716505</v>
      </c>
      <c r="R6" s="60">
        <v>4225723</v>
      </c>
      <c r="S6" s="60">
        <v>4560354</v>
      </c>
      <c r="T6" s="60">
        <v>3912608</v>
      </c>
      <c r="U6" s="60">
        <v>12698685</v>
      </c>
      <c r="V6" s="60">
        <v>54277105</v>
      </c>
      <c r="W6" s="60">
        <v>71996000</v>
      </c>
      <c r="X6" s="60">
        <v>-17718895</v>
      </c>
      <c r="Y6" s="61">
        <v>-24.61</v>
      </c>
      <c r="Z6" s="62">
        <v>71996000</v>
      </c>
    </row>
    <row r="7" spans="1:26" ht="13.5">
      <c r="A7" s="58" t="s">
        <v>33</v>
      </c>
      <c r="B7" s="19">
        <v>2344407</v>
      </c>
      <c r="C7" s="19"/>
      <c r="D7" s="59">
        <v>6600000</v>
      </c>
      <c r="E7" s="60">
        <v>6600000</v>
      </c>
      <c r="F7" s="60">
        <v>38999</v>
      </c>
      <c r="G7" s="60">
        <v>30783</v>
      </c>
      <c r="H7" s="60">
        <v>14473</v>
      </c>
      <c r="I7" s="60">
        <v>84255</v>
      </c>
      <c r="J7" s="60">
        <v>91101</v>
      </c>
      <c r="K7" s="60">
        <v>36587</v>
      </c>
      <c r="L7" s="60">
        <v>134691</v>
      </c>
      <c r="M7" s="60">
        <v>262379</v>
      </c>
      <c r="N7" s="60">
        <v>4628</v>
      </c>
      <c r="O7" s="60">
        <v>119404</v>
      </c>
      <c r="P7" s="60">
        <v>11423</v>
      </c>
      <c r="Q7" s="60">
        <v>135455</v>
      </c>
      <c r="R7" s="60">
        <v>89214</v>
      </c>
      <c r="S7" s="60">
        <v>34670</v>
      </c>
      <c r="T7" s="60">
        <v>216873</v>
      </c>
      <c r="U7" s="60">
        <v>340757</v>
      </c>
      <c r="V7" s="60">
        <v>822846</v>
      </c>
      <c r="W7" s="60">
        <v>6600000</v>
      </c>
      <c r="X7" s="60">
        <v>-5777154</v>
      </c>
      <c r="Y7" s="61">
        <v>-87.53</v>
      </c>
      <c r="Z7" s="62">
        <v>6600000</v>
      </c>
    </row>
    <row r="8" spans="1:26" ht="13.5">
      <c r="A8" s="58" t="s">
        <v>34</v>
      </c>
      <c r="B8" s="19">
        <v>117269000</v>
      </c>
      <c r="C8" s="19"/>
      <c r="D8" s="59">
        <v>132856000</v>
      </c>
      <c r="E8" s="60">
        <v>132856000</v>
      </c>
      <c r="F8" s="60">
        <v>53982000</v>
      </c>
      <c r="G8" s="60">
        <v>110277</v>
      </c>
      <c r="H8" s="60">
        <v>906450</v>
      </c>
      <c r="I8" s="60">
        <v>54998727</v>
      </c>
      <c r="J8" s="60">
        <v>0</v>
      </c>
      <c r="K8" s="60">
        <v>43485000</v>
      </c>
      <c r="L8" s="60">
        <v>401382</v>
      </c>
      <c r="M8" s="60">
        <v>43886382</v>
      </c>
      <c r="N8" s="60">
        <v>52999</v>
      </c>
      <c r="O8" s="60">
        <v>370248</v>
      </c>
      <c r="P8" s="60">
        <v>32591484</v>
      </c>
      <c r="Q8" s="60">
        <v>33014731</v>
      </c>
      <c r="R8" s="60">
        <v>96172</v>
      </c>
      <c r="S8" s="60">
        <v>313973</v>
      </c>
      <c r="T8" s="60">
        <v>513025</v>
      </c>
      <c r="U8" s="60">
        <v>923170</v>
      </c>
      <c r="V8" s="60">
        <v>132823010</v>
      </c>
      <c r="W8" s="60">
        <v>132856000</v>
      </c>
      <c r="X8" s="60">
        <v>-32990</v>
      </c>
      <c r="Y8" s="61">
        <v>-0.02</v>
      </c>
      <c r="Z8" s="62">
        <v>132856000</v>
      </c>
    </row>
    <row r="9" spans="1:26" ht="13.5">
      <c r="A9" s="58" t="s">
        <v>35</v>
      </c>
      <c r="B9" s="19">
        <v>19436023</v>
      </c>
      <c r="C9" s="19"/>
      <c r="D9" s="59">
        <v>14321000</v>
      </c>
      <c r="E9" s="60">
        <v>14321000</v>
      </c>
      <c r="F9" s="60">
        <v>1609589</v>
      </c>
      <c r="G9" s="60">
        <v>2542538</v>
      </c>
      <c r="H9" s="60">
        <v>1353581</v>
      </c>
      <c r="I9" s="60">
        <v>5505708</v>
      </c>
      <c r="J9" s="60">
        <v>2147779</v>
      </c>
      <c r="K9" s="60">
        <v>1390907</v>
      </c>
      <c r="L9" s="60">
        <v>2621886</v>
      </c>
      <c r="M9" s="60">
        <v>6160572</v>
      </c>
      <c r="N9" s="60">
        <v>1105463</v>
      </c>
      <c r="O9" s="60">
        <v>2234096</v>
      </c>
      <c r="P9" s="60">
        <v>1972822</v>
      </c>
      <c r="Q9" s="60">
        <v>5312381</v>
      </c>
      <c r="R9" s="60">
        <v>2157189</v>
      </c>
      <c r="S9" s="60">
        <v>5301934</v>
      </c>
      <c r="T9" s="60">
        <v>3194362</v>
      </c>
      <c r="U9" s="60">
        <v>10653485</v>
      </c>
      <c r="V9" s="60">
        <v>27632146</v>
      </c>
      <c r="W9" s="60">
        <v>14321000</v>
      </c>
      <c r="X9" s="60">
        <v>13311146</v>
      </c>
      <c r="Y9" s="61">
        <v>92.95</v>
      </c>
      <c r="Z9" s="62">
        <v>14321000</v>
      </c>
    </row>
    <row r="10" spans="1:26" ht="25.5">
      <c r="A10" s="63" t="s">
        <v>277</v>
      </c>
      <c r="B10" s="64">
        <f>SUM(B5:B9)</f>
        <v>200542292</v>
      </c>
      <c r="C10" s="64">
        <f>SUM(C5:C9)</f>
        <v>0</v>
      </c>
      <c r="D10" s="65">
        <f aca="true" t="shared" si="0" ref="D10:Z10">SUM(D5:D9)</f>
        <v>243708993</v>
      </c>
      <c r="E10" s="66">
        <f t="shared" si="0"/>
        <v>243708993</v>
      </c>
      <c r="F10" s="66">
        <f t="shared" si="0"/>
        <v>63130424</v>
      </c>
      <c r="G10" s="66">
        <f t="shared" si="0"/>
        <v>9990511</v>
      </c>
      <c r="H10" s="66">
        <f t="shared" si="0"/>
        <v>9152846</v>
      </c>
      <c r="I10" s="66">
        <f t="shared" si="0"/>
        <v>82273781</v>
      </c>
      <c r="J10" s="66">
        <f t="shared" si="0"/>
        <v>9151407</v>
      </c>
      <c r="K10" s="66">
        <f t="shared" si="0"/>
        <v>52275243</v>
      </c>
      <c r="L10" s="66">
        <f t="shared" si="0"/>
        <v>10066163</v>
      </c>
      <c r="M10" s="66">
        <f t="shared" si="0"/>
        <v>71492813</v>
      </c>
      <c r="N10" s="66">
        <f t="shared" si="0"/>
        <v>8912819</v>
      </c>
      <c r="O10" s="66">
        <f t="shared" si="0"/>
        <v>10477414</v>
      </c>
      <c r="P10" s="66">
        <f t="shared" si="0"/>
        <v>41814668</v>
      </c>
      <c r="Q10" s="66">
        <f t="shared" si="0"/>
        <v>61204901</v>
      </c>
      <c r="R10" s="66">
        <f t="shared" si="0"/>
        <v>9276246</v>
      </c>
      <c r="S10" s="66">
        <f t="shared" si="0"/>
        <v>12850937</v>
      </c>
      <c r="T10" s="66">
        <f t="shared" si="0"/>
        <v>10436408</v>
      </c>
      <c r="U10" s="66">
        <f t="shared" si="0"/>
        <v>32563591</v>
      </c>
      <c r="V10" s="66">
        <f t="shared" si="0"/>
        <v>247535086</v>
      </c>
      <c r="W10" s="66">
        <f t="shared" si="0"/>
        <v>243708993</v>
      </c>
      <c r="X10" s="66">
        <f t="shared" si="0"/>
        <v>3826093</v>
      </c>
      <c r="Y10" s="67">
        <f>+IF(W10&lt;&gt;0,(X10/W10)*100,0)</f>
        <v>1.5699432970862917</v>
      </c>
      <c r="Z10" s="68">
        <f t="shared" si="0"/>
        <v>243708993</v>
      </c>
    </row>
    <row r="11" spans="1:26" ht="13.5">
      <c r="A11" s="58" t="s">
        <v>37</v>
      </c>
      <c r="B11" s="19">
        <v>62672271</v>
      </c>
      <c r="C11" s="19"/>
      <c r="D11" s="59">
        <v>82656000</v>
      </c>
      <c r="E11" s="60">
        <v>82656000</v>
      </c>
      <c r="F11" s="60">
        <v>5170250</v>
      </c>
      <c r="G11" s="60">
        <v>4562669</v>
      </c>
      <c r="H11" s="60">
        <v>5435133</v>
      </c>
      <c r="I11" s="60">
        <v>15168052</v>
      </c>
      <c r="J11" s="60">
        <v>4990011</v>
      </c>
      <c r="K11" s="60">
        <v>5273741</v>
      </c>
      <c r="L11" s="60">
        <v>8326218</v>
      </c>
      <c r="M11" s="60">
        <v>18589970</v>
      </c>
      <c r="N11" s="60">
        <v>5554426</v>
      </c>
      <c r="O11" s="60">
        <v>5500147</v>
      </c>
      <c r="P11" s="60">
        <v>5067418</v>
      </c>
      <c r="Q11" s="60">
        <v>16121991</v>
      </c>
      <c r="R11" s="60">
        <v>5745017</v>
      </c>
      <c r="S11" s="60">
        <v>5412817</v>
      </c>
      <c r="T11" s="60">
        <v>5242789</v>
      </c>
      <c r="U11" s="60">
        <v>16400623</v>
      </c>
      <c r="V11" s="60">
        <v>66280636</v>
      </c>
      <c r="W11" s="60">
        <v>82656000</v>
      </c>
      <c r="X11" s="60">
        <v>-16375364</v>
      </c>
      <c r="Y11" s="61">
        <v>-19.81</v>
      </c>
      <c r="Z11" s="62">
        <v>82656000</v>
      </c>
    </row>
    <row r="12" spans="1:26" ht="13.5">
      <c r="A12" s="58" t="s">
        <v>38</v>
      </c>
      <c r="B12" s="19">
        <v>12170374</v>
      </c>
      <c r="C12" s="19"/>
      <c r="D12" s="59">
        <v>12912000</v>
      </c>
      <c r="E12" s="60">
        <v>12912000</v>
      </c>
      <c r="F12" s="60">
        <v>1028642</v>
      </c>
      <c r="G12" s="60">
        <v>1037632</v>
      </c>
      <c r="H12" s="60">
        <v>1037636</v>
      </c>
      <c r="I12" s="60">
        <v>3103910</v>
      </c>
      <c r="J12" s="60">
        <v>1037862</v>
      </c>
      <c r="K12" s="60">
        <v>1129944</v>
      </c>
      <c r="L12" s="60">
        <v>1129944</v>
      </c>
      <c r="M12" s="60">
        <v>3297750</v>
      </c>
      <c r="N12" s="60">
        <v>1129944</v>
      </c>
      <c r="O12" s="60">
        <v>1856964</v>
      </c>
      <c r="P12" s="60">
        <v>1225859</v>
      </c>
      <c r="Q12" s="60">
        <v>4212767</v>
      </c>
      <c r="R12" s="60">
        <v>1225983</v>
      </c>
      <c r="S12" s="60">
        <v>1225983</v>
      </c>
      <c r="T12" s="60">
        <v>1208957</v>
      </c>
      <c r="U12" s="60">
        <v>3660923</v>
      </c>
      <c r="V12" s="60">
        <v>14275350</v>
      </c>
      <c r="W12" s="60">
        <v>12912000</v>
      </c>
      <c r="X12" s="60">
        <v>1363350</v>
      </c>
      <c r="Y12" s="61">
        <v>10.56</v>
      </c>
      <c r="Z12" s="62">
        <v>12912000</v>
      </c>
    </row>
    <row r="13" spans="1:26" ht="13.5">
      <c r="A13" s="58" t="s">
        <v>278</v>
      </c>
      <c r="B13" s="19">
        <v>32123821</v>
      </c>
      <c r="C13" s="19"/>
      <c r="D13" s="59">
        <v>8900000</v>
      </c>
      <c r="E13" s="60">
        <v>8900000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8900000</v>
      </c>
      <c r="X13" s="60">
        <v>-8900000</v>
      </c>
      <c r="Y13" s="61">
        <v>-100</v>
      </c>
      <c r="Z13" s="62">
        <v>8900000</v>
      </c>
    </row>
    <row r="14" spans="1:26" ht="13.5">
      <c r="A14" s="58" t="s">
        <v>40</v>
      </c>
      <c r="B14" s="19">
        <v>0</v>
      </c>
      <c r="C14" s="19"/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49506592</v>
      </c>
      <c r="C15" s="19"/>
      <c r="D15" s="59">
        <v>54390000</v>
      </c>
      <c r="E15" s="60">
        <v>54390000</v>
      </c>
      <c r="F15" s="60">
        <v>117826</v>
      </c>
      <c r="G15" s="60">
        <v>5482124</v>
      </c>
      <c r="H15" s="60">
        <v>5913515</v>
      </c>
      <c r="I15" s="60">
        <v>11513465</v>
      </c>
      <c r="J15" s="60">
        <v>7773055</v>
      </c>
      <c r="K15" s="60">
        <v>259460</v>
      </c>
      <c r="L15" s="60">
        <v>3619930</v>
      </c>
      <c r="M15" s="60">
        <v>11652445</v>
      </c>
      <c r="N15" s="60">
        <v>3950821</v>
      </c>
      <c r="O15" s="60">
        <v>3579874</v>
      </c>
      <c r="P15" s="60">
        <v>4239861</v>
      </c>
      <c r="Q15" s="60">
        <v>11770556</v>
      </c>
      <c r="R15" s="60">
        <v>3615589</v>
      </c>
      <c r="S15" s="60">
        <v>3457278</v>
      </c>
      <c r="T15" s="60">
        <v>3748749</v>
      </c>
      <c r="U15" s="60">
        <v>10821616</v>
      </c>
      <c r="V15" s="60">
        <v>45758082</v>
      </c>
      <c r="W15" s="60">
        <v>54390000</v>
      </c>
      <c r="X15" s="60">
        <v>-8631918</v>
      </c>
      <c r="Y15" s="61">
        <v>-15.87</v>
      </c>
      <c r="Z15" s="62">
        <v>54390000</v>
      </c>
    </row>
    <row r="16" spans="1:26" ht="13.5">
      <c r="A16" s="69" t="s">
        <v>42</v>
      </c>
      <c r="B16" s="19">
        <v>2551645</v>
      </c>
      <c r="C16" s="19"/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45163425</v>
      </c>
      <c r="C17" s="19"/>
      <c r="D17" s="59">
        <v>62622000</v>
      </c>
      <c r="E17" s="60">
        <v>62622000</v>
      </c>
      <c r="F17" s="60">
        <v>3403760</v>
      </c>
      <c r="G17" s="60">
        <v>3763144</v>
      </c>
      <c r="H17" s="60">
        <v>3799239</v>
      </c>
      <c r="I17" s="60">
        <v>10966143</v>
      </c>
      <c r="J17" s="60">
        <v>6716889</v>
      </c>
      <c r="K17" s="60">
        <v>3086082</v>
      </c>
      <c r="L17" s="60">
        <v>5056158</v>
      </c>
      <c r="M17" s="60">
        <v>14859129</v>
      </c>
      <c r="N17" s="60">
        <v>4410725</v>
      </c>
      <c r="O17" s="60">
        <v>4794729</v>
      </c>
      <c r="P17" s="60">
        <v>3974619</v>
      </c>
      <c r="Q17" s="60">
        <v>13180073</v>
      </c>
      <c r="R17" s="60">
        <v>5959523</v>
      </c>
      <c r="S17" s="60">
        <v>4114690</v>
      </c>
      <c r="T17" s="60">
        <v>8746853</v>
      </c>
      <c r="U17" s="60">
        <v>18821066</v>
      </c>
      <c r="V17" s="60">
        <v>57826411</v>
      </c>
      <c r="W17" s="60">
        <v>62622000</v>
      </c>
      <c r="X17" s="60">
        <v>-4795589</v>
      </c>
      <c r="Y17" s="61">
        <v>-7.66</v>
      </c>
      <c r="Z17" s="62">
        <v>62622000</v>
      </c>
    </row>
    <row r="18" spans="1:26" ht="13.5">
      <c r="A18" s="70" t="s">
        <v>44</v>
      </c>
      <c r="B18" s="71">
        <f>SUM(B11:B17)</f>
        <v>204188128</v>
      </c>
      <c r="C18" s="71">
        <f>SUM(C11:C17)</f>
        <v>0</v>
      </c>
      <c r="D18" s="72">
        <f aca="true" t="shared" si="1" ref="D18:Z18">SUM(D11:D17)</f>
        <v>221480000</v>
      </c>
      <c r="E18" s="73">
        <f t="shared" si="1"/>
        <v>221480000</v>
      </c>
      <c r="F18" s="73">
        <f t="shared" si="1"/>
        <v>9720478</v>
      </c>
      <c r="G18" s="73">
        <f t="shared" si="1"/>
        <v>14845569</v>
      </c>
      <c r="H18" s="73">
        <f t="shared" si="1"/>
        <v>16185523</v>
      </c>
      <c r="I18" s="73">
        <f t="shared" si="1"/>
        <v>40751570</v>
      </c>
      <c r="J18" s="73">
        <f t="shared" si="1"/>
        <v>20517817</v>
      </c>
      <c r="K18" s="73">
        <f t="shared" si="1"/>
        <v>9749227</v>
      </c>
      <c r="L18" s="73">
        <f t="shared" si="1"/>
        <v>18132250</v>
      </c>
      <c r="M18" s="73">
        <f t="shared" si="1"/>
        <v>48399294</v>
      </c>
      <c r="N18" s="73">
        <f t="shared" si="1"/>
        <v>15045916</v>
      </c>
      <c r="O18" s="73">
        <f t="shared" si="1"/>
        <v>15731714</v>
      </c>
      <c r="P18" s="73">
        <f t="shared" si="1"/>
        <v>14507757</v>
      </c>
      <c r="Q18" s="73">
        <f t="shared" si="1"/>
        <v>45285387</v>
      </c>
      <c r="R18" s="73">
        <f t="shared" si="1"/>
        <v>16546112</v>
      </c>
      <c r="S18" s="73">
        <f t="shared" si="1"/>
        <v>14210768</v>
      </c>
      <c r="T18" s="73">
        <f t="shared" si="1"/>
        <v>18947348</v>
      </c>
      <c r="U18" s="73">
        <f t="shared" si="1"/>
        <v>49704228</v>
      </c>
      <c r="V18" s="73">
        <f t="shared" si="1"/>
        <v>184140479</v>
      </c>
      <c r="W18" s="73">
        <f t="shared" si="1"/>
        <v>221480000</v>
      </c>
      <c r="X18" s="73">
        <f t="shared" si="1"/>
        <v>-37339521</v>
      </c>
      <c r="Y18" s="67">
        <f>+IF(W18&lt;&gt;0,(X18/W18)*100,0)</f>
        <v>-16.859093823370056</v>
      </c>
      <c r="Z18" s="74">
        <f t="shared" si="1"/>
        <v>221480000</v>
      </c>
    </row>
    <row r="19" spans="1:26" ht="13.5">
      <c r="A19" s="70" t="s">
        <v>45</v>
      </c>
      <c r="B19" s="75">
        <f>+B10-B18</f>
        <v>-3645836</v>
      </c>
      <c r="C19" s="75">
        <f>+C10-C18</f>
        <v>0</v>
      </c>
      <c r="D19" s="76">
        <f aca="true" t="shared" si="2" ref="D19:Z19">+D10-D18</f>
        <v>22228993</v>
      </c>
      <c r="E19" s="77">
        <f t="shared" si="2"/>
        <v>22228993</v>
      </c>
      <c r="F19" s="77">
        <f t="shared" si="2"/>
        <v>53409946</v>
      </c>
      <c r="G19" s="77">
        <f t="shared" si="2"/>
        <v>-4855058</v>
      </c>
      <c r="H19" s="77">
        <f t="shared" si="2"/>
        <v>-7032677</v>
      </c>
      <c r="I19" s="77">
        <f t="shared" si="2"/>
        <v>41522211</v>
      </c>
      <c r="J19" s="77">
        <f t="shared" si="2"/>
        <v>-11366410</v>
      </c>
      <c r="K19" s="77">
        <f t="shared" si="2"/>
        <v>42526016</v>
      </c>
      <c r="L19" s="77">
        <f t="shared" si="2"/>
        <v>-8066087</v>
      </c>
      <c r="M19" s="77">
        <f t="shared" si="2"/>
        <v>23093519</v>
      </c>
      <c r="N19" s="77">
        <f t="shared" si="2"/>
        <v>-6133097</v>
      </c>
      <c r="O19" s="77">
        <f t="shared" si="2"/>
        <v>-5254300</v>
      </c>
      <c r="P19" s="77">
        <f t="shared" si="2"/>
        <v>27306911</v>
      </c>
      <c r="Q19" s="77">
        <f t="shared" si="2"/>
        <v>15919514</v>
      </c>
      <c r="R19" s="77">
        <f t="shared" si="2"/>
        <v>-7269866</v>
      </c>
      <c r="S19" s="77">
        <f t="shared" si="2"/>
        <v>-1359831</v>
      </c>
      <c r="T19" s="77">
        <f t="shared" si="2"/>
        <v>-8510940</v>
      </c>
      <c r="U19" s="77">
        <f t="shared" si="2"/>
        <v>-17140637</v>
      </c>
      <c r="V19" s="77">
        <f t="shared" si="2"/>
        <v>63394607</v>
      </c>
      <c r="W19" s="77">
        <f>IF(E10=E18,0,W10-W18)</f>
        <v>22228993</v>
      </c>
      <c r="X19" s="77">
        <f t="shared" si="2"/>
        <v>41165614</v>
      </c>
      <c r="Y19" s="78">
        <f>+IF(W19&lt;&gt;0,(X19/W19)*100,0)</f>
        <v>185.18883873866892</v>
      </c>
      <c r="Z19" s="79">
        <f t="shared" si="2"/>
        <v>22228993</v>
      </c>
    </row>
    <row r="20" spans="1:26" ht="13.5">
      <c r="A20" s="58" t="s">
        <v>46</v>
      </c>
      <c r="B20" s="19">
        <v>29037000</v>
      </c>
      <c r="C20" s="19"/>
      <c r="D20" s="59">
        <v>35223000</v>
      </c>
      <c r="E20" s="60">
        <v>35223000</v>
      </c>
      <c r="F20" s="60">
        <v>0</v>
      </c>
      <c r="G20" s="60">
        <v>0</v>
      </c>
      <c r="H20" s="60">
        <v>10345401</v>
      </c>
      <c r="I20" s="60">
        <v>10345401</v>
      </c>
      <c r="J20" s="60">
        <v>0</v>
      </c>
      <c r="K20" s="60">
        <v>0</v>
      </c>
      <c r="L20" s="60">
        <v>15434672</v>
      </c>
      <c r="M20" s="60">
        <v>15434672</v>
      </c>
      <c r="N20" s="60">
        <v>0</v>
      </c>
      <c r="O20" s="60">
        <v>519721</v>
      </c>
      <c r="P20" s="60">
        <v>1654281</v>
      </c>
      <c r="Q20" s="60">
        <v>2174002</v>
      </c>
      <c r="R20" s="60">
        <v>5233270</v>
      </c>
      <c r="S20" s="60">
        <v>1952793</v>
      </c>
      <c r="T20" s="60">
        <v>0</v>
      </c>
      <c r="U20" s="60">
        <v>7186063</v>
      </c>
      <c r="V20" s="60">
        <v>35140138</v>
      </c>
      <c r="W20" s="60">
        <v>35223000</v>
      </c>
      <c r="X20" s="60">
        <v>-82862</v>
      </c>
      <c r="Y20" s="61">
        <v>-0.24</v>
      </c>
      <c r="Z20" s="62">
        <v>35223000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25391164</v>
      </c>
      <c r="C22" s="86">
        <f>SUM(C19:C21)</f>
        <v>0</v>
      </c>
      <c r="D22" s="87">
        <f aca="true" t="shared" si="3" ref="D22:Z22">SUM(D19:D21)</f>
        <v>57451993</v>
      </c>
      <c r="E22" s="88">
        <f t="shared" si="3"/>
        <v>57451993</v>
      </c>
      <c r="F22" s="88">
        <f t="shared" si="3"/>
        <v>53409946</v>
      </c>
      <c r="G22" s="88">
        <f t="shared" si="3"/>
        <v>-4855058</v>
      </c>
      <c r="H22" s="88">
        <f t="shared" si="3"/>
        <v>3312724</v>
      </c>
      <c r="I22" s="88">
        <f t="shared" si="3"/>
        <v>51867612</v>
      </c>
      <c r="J22" s="88">
        <f t="shared" si="3"/>
        <v>-11366410</v>
      </c>
      <c r="K22" s="88">
        <f t="shared" si="3"/>
        <v>42526016</v>
      </c>
      <c r="L22" s="88">
        <f t="shared" si="3"/>
        <v>7368585</v>
      </c>
      <c r="M22" s="88">
        <f t="shared" si="3"/>
        <v>38528191</v>
      </c>
      <c r="N22" s="88">
        <f t="shared" si="3"/>
        <v>-6133097</v>
      </c>
      <c r="O22" s="88">
        <f t="shared" si="3"/>
        <v>-4734579</v>
      </c>
      <c r="P22" s="88">
        <f t="shared" si="3"/>
        <v>28961192</v>
      </c>
      <c r="Q22" s="88">
        <f t="shared" si="3"/>
        <v>18093516</v>
      </c>
      <c r="R22" s="88">
        <f t="shared" si="3"/>
        <v>-2036596</v>
      </c>
      <c r="S22" s="88">
        <f t="shared" si="3"/>
        <v>592962</v>
      </c>
      <c r="T22" s="88">
        <f t="shared" si="3"/>
        <v>-8510940</v>
      </c>
      <c r="U22" s="88">
        <f t="shared" si="3"/>
        <v>-9954574</v>
      </c>
      <c r="V22" s="88">
        <f t="shared" si="3"/>
        <v>98534745</v>
      </c>
      <c r="W22" s="88">
        <f t="shared" si="3"/>
        <v>57451993</v>
      </c>
      <c r="X22" s="88">
        <f t="shared" si="3"/>
        <v>41082752</v>
      </c>
      <c r="Y22" s="89">
        <f>+IF(W22&lt;&gt;0,(X22/W22)*100,0)</f>
        <v>71.50796666009481</v>
      </c>
      <c r="Z22" s="90">
        <f t="shared" si="3"/>
        <v>57451993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25391164</v>
      </c>
      <c r="C24" s="75">
        <f>SUM(C22:C23)</f>
        <v>0</v>
      </c>
      <c r="D24" s="76">
        <f aca="true" t="shared" si="4" ref="D24:Z24">SUM(D22:D23)</f>
        <v>57451993</v>
      </c>
      <c r="E24" s="77">
        <f t="shared" si="4"/>
        <v>57451993</v>
      </c>
      <c r="F24" s="77">
        <f t="shared" si="4"/>
        <v>53409946</v>
      </c>
      <c r="G24" s="77">
        <f t="shared" si="4"/>
        <v>-4855058</v>
      </c>
      <c r="H24" s="77">
        <f t="shared" si="4"/>
        <v>3312724</v>
      </c>
      <c r="I24" s="77">
        <f t="shared" si="4"/>
        <v>51867612</v>
      </c>
      <c r="J24" s="77">
        <f t="shared" si="4"/>
        <v>-11366410</v>
      </c>
      <c r="K24" s="77">
        <f t="shared" si="4"/>
        <v>42526016</v>
      </c>
      <c r="L24" s="77">
        <f t="shared" si="4"/>
        <v>7368585</v>
      </c>
      <c r="M24" s="77">
        <f t="shared" si="4"/>
        <v>38528191</v>
      </c>
      <c r="N24" s="77">
        <f t="shared" si="4"/>
        <v>-6133097</v>
      </c>
      <c r="O24" s="77">
        <f t="shared" si="4"/>
        <v>-4734579</v>
      </c>
      <c r="P24" s="77">
        <f t="shared" si="4"/>
        <v>28961192</v>
      </c>
      <c r="Q24" s="77">
        <f t="shared" si="4"/>
        <v>18093516</v>
      </c>
      <c r="R24" s="77">
        <f t="shared" si="4"/>
        <v>-2036596</v>
      </c>
      <c r="S24" s="77">
        <f t="shared" si="4"/>
        <v>592962</v>
      </c>
      <c r="T24" s="77">
        <f t="shared" si="4"/>
        <v>-8510940</v>
      </c>
      <c r="U24" s="77">
        <f t="shared" si="4"/>
        <v>-9954574</v>
      </c>
      <c r="V24" s="77">
        <f t="shared" si="4"/>
        <v>98534745</v>
      </c>
      <c r="W24" s="77">
        <f t="shared" si="4"/>
        <v>57451993</v>
      </c>
      <c r="X24" s="77">
        <f t="shared" si="4"/>
        <v>41082752</v>
      </c>
      <c r="Y24" s="78">
        <f>+IF(W24&lt;&gt;0,(X24/W24)*100,0)</f>
        <v>71.50796666009481</v>
      </c>
      <c r="Z24" s="79">
        <f t="shared" si="4"/>
        <v>57451993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106523522</v>
      </c>
      <c r="C27" s="22"/>
      <c r="D27" s="99">
        <v>57412000</v>
      </c>
      <c r="E27" s="100">
        <v>57412000</v>
      </c>
      <c r="F27" s="100">
        <v>0</v>
      </c>
      <c r="G27" s="100">
        <v>0</v>
      </c>
      <c r="H27" s="100">
        <v>3425093</v>
      </c>
      <c r="I27" s="100">
        <v>3425093</v>
      </c>
      <c r="J27" s="100">
        <v>4584806</v>
      </c>
      <c r="K27" s="100">
        <v>7409196</v>
      </c>
      <c r="L27" s="100">
        <v>4203175</v>
      </c>
      <c r="M27" s="100">
        <v>16197177</v>
      </c>
      <c r="N27" s="100">
        <v>1014855</v>
      </c>
      <c r="O27" s="100">
        <v>4032328</v>
      </c>
      <c r="P27" s="100">
        <v>3333310</v>
      </c>
      <c r="Q27" s="100">
        <v>8380493</v>
      </c>
      <c r="R27" s="100">
        <v>3097280</v>
      </c>
      <c r="S27" s="100">
        <v>4274821</v>
      </c>
      <c r="T27" s="100">
        <v>3342785</v>
      </c>
      <c r="U27" s="100">
        <v>10714886</v>
      </c>
      <c r="V27" s="100">
        <v>38717649</v>
      </c>
      <c r="W27" s="100">
        <v>57412000</v>
      </c>
      <c r="X27" s="100">
        <v>-18694351</v>
      </c>
      <c r="Y27" s="101">
        <v>-32.56</v>
      </c>
      <c r="Z27" s="102">
        <v>57412000</v>
      </c>
    </row>
    <row r="28" spans="1:26" ht="13.5">
      <c r="A28" s="103" t="s">
        <v>46</v>
      </c>
      <c r="B28" s="19">
        <v>41532480</v>
      </c>
      <c r="C28" s="19"/>
      <c r="D28" s="59">
        <v>35411000</v>
      </c>
      <c r="E28" s="60">
        <v>35411000</v>
      </c>
      <c r="F28" s="60">
        <v>0</v>
      </c>
      <c r="G28" s="60">
        <v>0</v>
      </c>
      <c r="H28" s="60">
        <v>2315507</v>
      </c>
      <c r="I28" s="60">
        <v>2315507</v>
      </c>
      <c r="J28" s="60">
        <v>4584806</v>
      </c>
      <c r="K28" s="60">
        <v>7409196</v>
      </c>
      <c r="L28" s="60">
        <v>4203175</v>
      </c>
      <c r="M28" s="60">
        <v>16197177</v>
      </c>
      <c r="N28" s="60">
        <v>1014855</v>
      </c>
      <c r="O28" s="60">
        <v>3279800</v>
      </c>
      <c r="P28" s="60">
        <v>3333310</v>
      </c>
      <c r="Q28" s="60">
        <v>7627965</v>
      </c>
      <c r="R28" s="60">
        <v>0</v>
      </c>
      <c r="S28" s="60">
        <v>3180372</v>
      </c>
      <c r="T28" s="60">
        <v>2995079</v>
      </c>
      <c r="U28" s="60">
        <v>6175451</v>
      </c>
      <c r="V28" s="60">
        <v>32316100</v>
      </c>
      <c r="W28" s="60">
        <v>35411000</v>
      </c>
      <c r="X28" s="60">
        <v>-3094900</v>
      </c>
      <c r="Y28" s="61">
        <v>-8.74</v>
      </c>
      <c r="Z28" s="62">
        <v>35411000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64991042</v>
      </c>
      <c r="C31" s="19"/>
      <c r="D31" s="59">
        <v>22001000</v>
      </c>
      <c r="E31" s="60">
        <v>22001000</v>
      </c>
      <c r="F31" s="60">
        <v>0</v>
      </c>
      <c r="G31" s="60">
        <v>0</v>
      </c>
      <c r="H31" s="60">
        <v>1109586</v>
      </c>
      <c r="I31" s="60">
        <v>1109586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752528</v>
      </c>
      <c r="P31" s="60">
        <v>0</v>
      </c>
      <c r="Q31" s="60">
        <v>752528</v>
      </c>
      <c r="R31" s="60">
        <v>3097280</v>
      </c>
      <c r="S31" s="60">
        <v>1094449</v>
      </c>
      <c r="T31" s="60">
        <v>347706</v>
      </c>
      <c r="U31" s="60">
        <v>4539435</v>
      </c>
      <c r="V31" s="60">
        <v>6401549</v>
      </c>
      <c r="W31" s="60">
        <v>22001000</v>
      </c>
      <c r="X31" s="60">
        <v>-15599451</v>
      </c>
      <c r="Y31" s="61">
        <v>-70.9</v>
      </c>
      <c r="Z31" s="62">
        <v>22001000</v>
      </c>
    </row>
    <row r="32" spans="1:26" ht="13.5">
      <c r="A32" s="70" t="s">
        <v>54</v>
      </c>
      <c r="B32" s="22">
        <f>SUM(B28:B31)</f>
        <v>106523522</v>
      </c>
      <c r="C32" s="22">
        <f>SUM(C28:C31)</f>
        <v>0</v>
      </c>
      <c r="D32" s="99">
        <f aca="true" t="shared" si="5" ref="D32:Z32">SUM(D28:D31)</f>
        <v>57412000</v>
      </c>
      <c r="E32" s="100">
        <f t="shared" si="5"/>
        <v>57412000</v>
      </c>
      <c r="F32" s="100">
        <f t="shared" si="5"/>
        <v>0</v>
      </c>
      <c r="G32" s="100">
        <f t="shared" si="5"/>
        <v>0</v>
      </c>
      <c r="H32" s="100">
        <f t="shared" si="5"/>
        <v>3425093</v>
      </c>
      <c r="I32" s="100">
        <f t="shared" si="5"/>
        <v>3425093</v>
      </c>
      <c r="J32" s="100">
        <f t="shared" si="5"/>
        <v>4584806</v>
      </c>
      <c r="K32" s="100">
        <f t="shared" si="5"/>
        <v>7409196</v>
      </c>
      <c r="L32" s="100">
        <f t="shared" si="5"/>
        <v>4203175</v>
      </c>
      <c r="M32" s="100">
        <f t="shared" si="5"/>
        <v>16197177</v>
      </c>
      <c r="N32" s="100">
        <f t="shared" si="5"/>
        <v>1014855</v>
      </c>
      <c r="O32" s="100">
        <f t="shared" si="5"/>
        <v>4032328</v>
      </c>
      <c r="P32" s="100">
        <f t="shared" si="5"/>
        <v>3333310</v>
      </c>
      <c r="Q32" s="100">
        <f t="shared" si="5"/>
        <v>8380493</v>
      </c>
      <c r="R32" s="100">
        <f t="shared" si="5"/>
        <v>3097280</v>
      </c>
      <c r="S32" s="100">
        <f t="shared" si="5"/>
        <v>4274821</v>
      </c>
      <c r="T32" s="100">
        <f t="shared" si="5"/>
        <v>3342785</v>
      </c>
      <c r="U32" s="100">
        <f t="shared" si="5"/>
        <v>10714886</v>
      </c>
      <c r="V32" s="100">
        <f t="shared" si="5"/>
        <v>38717649</v>
      </c>
      <c r="W32" s="100">
        <f t="shared" si="5"/>
        <v>57412000</v>
      </c>
      <c r="X32" s="100">
        <f t="shared" si="5"/>
        <v>-18694351</v>
      </c>
      <c r="Y32" s="101">
        <f>+IF(W32&lt;&gt;0,(X32/W32)*100,0)</f>
        <v>-32.561748414965514</v>
      </c>
      <c r="Z32" s="102">
        <f t="shared" si="5"/>
        <v>57412000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43976006</v>
      </c>
      <c r="C35" s="19"/>
      <c r="D35" s="59">
        <v>501845</v>
      </c>
      <c r="E35" s="60">
        <v>501845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501845</v>
      </c>
      <c r="X35" s="60">
        <v>-501845</v>
      </c>
      <c r="Y35" s="61">
        <v>-100</v>
      </c>
      <c r="Z35" s="62">
        <v>501845</v>
      </c>
    </row>
    <row r="36" spans="1:26" ht="13.5">
      <c r="A36" s="58" t="s">
        <v>57</v>
      </c>
      <c r="B36" s="19">
        <v>735541665</v>
      </c>
      <c r="C36" s="19"/>
      <c r="D36" s="59">
        <v>726930</v>
      </c>
      <c r="E36" s="60">
        <v>726930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726930</v>
      </c>
      <c r="X36" s="60">
        <v>-726930</v>
      </c>
      <c r="Y36" s="61">
        <v>-100</v>
      </c>
      <c r="Z36" s="62">
        <v>726930</v>
      </c>
    </row>
    <row r="37" spans="1:26" ht="13.5">
      <c r="A37" s="58" t="s">
        <v>58</v>
      </c>
      <c r="B37" s="19">
        <v>45511905</v>
      </c>
      <c r="C37" s="19"/>
      <c r="D37" s="59">
        <v>13264</v>
      </c>
      <c r="E37" s="60">
        <v>13264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13264</v>
      </c>
      <c r="X37" s="60">
        <v>-13264</v>
      </c>
      <c r="Y37" s="61">
        <v>-100</v>
      </c>
      <c r="Z37" s="62">
        <v>13264</v>
      </c>
    </row>
    <row r="38" spans="1:26" ht="13.5">
      <c r="A38" s="58" t="s">
        <v>59</v>
      </c>
      <c r="B38" s="19">
        <v>25591641</v>
      </c>
      <c r="C38" s="19"/>
      <c r="D38" s="59">
        <v>2200</v>
      </c>
      <c r="E38" s="60">
        <v>2200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2200</v>
      </c>
      <c r="X38" s="60">
        <v>-2200</v>
      </c>
      <c r="Y38" s="61">
        <v>-100</v>
      </c>
      <c r="Z38" s="62">
        <v>2200</v>
      </c>
    </row>
    <row r="39" spans="1:26" ht="13.5">
      <c r="A39" s="58" t="s">
        <v>60</v>
      </c>
      <c r="B39" s="19">
        <v>708414125</v>
      </c>
      <c r="C39" s="19"/>
      <c r="D39" s="59">
        <v>568325</v>
      </c>
      <c r="E39" s="60">
        <v>568325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568325</v>
      </c>
      <c r="X39" s="60">
        <v>-568325</v>
      </c>
      <c r="Y39" s="61">
        <v>-100</v>
      </c>
      <c r="Z39" s="62">
        <v>568325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20860284</v>
      </c>
      <c r="C42" s="19"/>
      <c r="D42" s="59">
        <v>22228983</v>
      </c>
      <c r="E42" s="60">
        <v>22228983</v>
      </c>
      <c r="F42" s="60">
        <v>53401095</v>
      </c>
      <c r="G42" s="60">
        <v>-764498</v>
      </c>
      <c r="H42" s="60">
        <v>9499451</v>
      </c>
      <c r="I42" s="60">
        <v>62136048</v>
      </c>
      <c r="J42" s="60">
        <v>-11366592</v>
      </c>
      <c r="K42" s="60">
        <v>42526016</v>
      </c>
      <c r="L42" s="60">
        <v>20799672</v>
      </c>
      <c r="M42" s="60">
        <v>51959096</v>
      </c>
      <c r="N42" s="60">
        <v>-6287170</v>
      </c>
      <c r="O42" s="60">
        <v>9778323</v>
      </c>
      <c r="P42" s="60">
        <v>28961191</v>
      </c>
      <c r="Q42" s="60">
        <v>32452344</v>
      </c>
      <c r="R42" s="60">
        <v>-2036682</v>
      </c>
      <c r="S42" s="60">
        <v>675697</v>
      </c>
      <c r="T42" s="60">
        <v>-8510940</v>
      </c>
      <c r="U42" s="60">
        <v>-9871925</v>
      </c>
      <c r="V42" s="60">
        <v>136675563</v>
      </c>
      <c r="W42" s="60">
        <v>22228983</v>
      </c>
      <c r="X42" s="60">
        <v>114446580</v>
      </c>
      <c r="Y42" s="61">
        <v>514.85</v>
      </c>
      <c r="Z42" s="62">
        <v>22228983</v>
      </c>
    </row>
    <row r="43" spans="1:26" ht="13.5">
      <c r="A43" s="58" t="s">
        <v>63</v>
      </c>
      <c r="B43" s="19">
        <v>3581372</v>
      </c>
      <c r="C43" s="19"/>
      <c r="D43" s="59">
        <v>-35223000</v>
      </c>
      <c r="E43" s="60">
        <v>-35223000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-35223000</v>
      </c>
      <c r="X43" s="60">
        <v>35223000</v>
      </c>
      <c r="Y43" s="61">
        <v>-100</v>
      </c>
      <c r="Z43" s="62">
        <v>-35223000</v>
      </c>
    </row>
    <row r="44" spans="1:26" ht="13.5">
      <c r="A44" s="58" t="s">
        <v>64</v>
      </c>
      <c r="B44" s="19">
        <v>0</v>
      </c>
      <c r="C44" s="19"/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24441656</v>
      </c>
      <c r="C45" s="22"/>
      <c r="D45" s="99">
        <v>-12994017</v>
      </c>
      <c r="E45" s="100">
        <v>-12994017</v>
      </c>
      <c r="F45" s="100">
        <v>53401095</v>
      </c>
      <c r="G45" s="100">
        <v>52636597</v>
      </c>
      <c r="H45" s="100">
        <v>62136048</v>
      </c>
      <c r="I45" s="100">
        <v>62136048</v>
      </c>
      <c r="J45" s="100">
        <v>50769456</v>
      </c>
      <c r="K45" s="100">
        <v>93295472</v>
      </c>
      <c r="L45" s="100">
        <v>114095144</v>
      </c>
      <c r="M45" s="100">
        <v>114095144</v>
      </c>
      <c r="N45" s="100">
        <v>107807974</v>
      </c>
      <c r="O45" s="100">
        <v>117586297</v>
      </c>
      <c r="P45" s="100">
        <v>146547488</v>
      </c>
      <c r="Q45" s="100">
        <v>107807974</v>
      </c>
      <c r="R45" s="100">
        <v>144510806</v>
      </c>
      <c r="S45" s="100">
        <v>145186503</v>
      </c>
      <c r="T45" s="100">
        <v>136675563</v>
      </c>
      <c r="U45" s="100">
        <v>136675563</v>
      </c>
      <c r="V45" s="100">
        <v>136675563</v>
      </c>
      <c r="W45" s="100">
        <v>-12994017</v>
      </c>
      <c r="X45" s="100">
        <v>149669580</v>
      </c>
      <c r="Y45" s="101">
        <v>-1151.83</v>
      </c>
      <c r="Z45" s="102">
        <v>-12994017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8080075</v>
      </c>
      <c r="C49" s="52"/>
      <c r="D49" s="129">
        <v>6710240</v>
      </c>
      <c r="E49" s="54">
        <v>2091632</v>
      </c>
      <c r="F49" s="54">
        <v>0</v>
      </c>
      <c r="G49" s="54">
        <v>0</v>
      </c>
      <c r="H49" s="54">
        <v>0</v>
      </c>
      <c r="I49" s="54">
        <v>1295245</v>
      </c>
      <c r="J49" s="54">
        <v>0</v>
      </c>
      <c r="K49" s="54">
        <v>0</v>
      </c>
      <c r="L49" s="54">
        <v>0</v>
      </c>
      <c r="M49" s="54">
        <v>25570479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43747671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100.0004435216826</v>
      </c>
      <c r="E58" s="7">
        <f t="shared" si="6"/>
        <v>100.0004435216826</v>
      </c>
      <c r="F58" s="7">
        <f t="shared" si="6"/>
        <v>100</v>
      </c>
      <c r="G58" s="7">
        <f t="shared" si="6"/>
        <v>94.99705748831634</v>
      </c>
      <c r="H58" s="7">
        <f t="shared" si="6"/>
        <v>100</v>
      </c>
      <c r="I58" s="7">
        <f t="shared" si="6"/>
        <v>98.29278467589705</v>
      </c>
      <c r="J58" s="7">
        <f t="shared" si="6"/>
        <v>100</v>
      </c>
      <c r="K58" s="7">
        <f t="shared" si="6"/>
        <v>100</v>
      </c>
      <c r="L58" s="7">
        <f t="shared" si="6"/>
        <v>99.99998620580253</v>
      </c>
      <c r="M58" s="7">
        <f t="shared" si="6"/>
        <v>99.99999555133525</v>
      </c>
      <c r="N58" s="7">
        <f t="shared" si="6"/>
        <v>97.17113243605475</v>
      </c>
      <c r="O58" s="7">
        <f t="shared" si="6"/>
        <v>87.68133508648913</v>
      </c>
      <c r="P58" s="7">
        <f t="shared" si="6"/>
        <v>100</v>
      </c>
      <c r="Q58" s="7">
        <f t="shared" si="6"/>
        <v>94.80406502397885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98.22151284108257</v>
      </c>
      <c r="W58" s="7">
        <f t="shared" si="6"/>
        <v>100.0004435216826</v>
      </c>
      <c r="X58" s="7">
        <f t="shared" si="6"/>
        <v>0</v>
      </c>
      <c r="Y58" s="7">
        <f t="shared" si="6"/>
        <v>0</v>
      </c>
      <c r="Z58" s="8">
        <f t="shared" si="6"/>
        <v>100.0004435216826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100.00185660197347</v>
      </c>
      <c r="E59" s="10">
        <f t="shared" si="7"/>
        <v>100.00185660197347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41.68581559544357</v>
      </c>
      <c r="P59" s="10">
        <f t="shared" si="7"/>
        <v>100</v>
      </c>
      <c r="Q59" s="10">
        <f t="shared" si="7"/>
        <v>80.48428392880038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95.10225444488253</v>
      </c>
      <c r="W59" s="10">
        <f t="shared" si="7"/>
        <v>100.00185660197347</v>
      </c>
      <c r="X59" s="10">
        <f t="shared" si="7"/>
        <v>0</v>
      </c>
      <c r="Y59" s="10">
        <f t="shared" si="7"/>
        <v>0</v>
      </c>
      <c r="Z59" s="11">
        <f t="shared" si="7"/>
        <v>100.00185660197347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100.00010972831824</v>
      </c>
      <c r="E60" s="13">
        <f t="shared" si="7"/>
        <v>100.00010972831824</v>
      </c>
      <c r="F60" s="13">
        <f t="shared" si="7"/>
        <v>100</v>
      </c>
      <c r="G60" s="13">
        <f t="shared" si="7"/>
        <v>91.95792913192845</v>
      </c>
      <c r="H60" s="13">
        <f t="shared" si="7"/>
        <v>100</v>
      </c>
      <c r="I60" s="13">
        <f t="shared" si="7"/>
        <v>97.22648621180049</v>
      </c>
      <c r="J60" s="13">
        <f t="shared" si="7"/>
        <v>100</v>
      </c>
      <c r="K60" s="13">
        <f t="shared" si="7"/>
        <v>100</v>
      </c>
      <c r="L60" s="13">
        <f t="shared" si="7"/>
        <v>99.99997645144465</v>
      </c>
      <c r="M60" s="13">
        <f t="shared" si="7"/>
        <v>99.99999241583377</v>
      </c>
      <c r="N60" s="13">
        <f t="shared" si="7"/>
        <v>95.69105333126832</v>
      </c>
      <c r="O60" s="13">
        <f t="shared" si="7"/>
        <v>115.26591342584864</v>
      </c>
      <c r="P60" s="13">
        <f t="shared" si="7"/>
        <v>100</v>
      </c>
      <c r="Q60" s="13">
        <f t="shared" si="7"/>
        <v>103.7671512359762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100.32255036446767</v>
      </c>
      <c r="W60" s="13">
        <f t="shared" si="7"/>
        <v>100.00010972831824</v>
      </c>
      <c r="X60" s="13">
        <f t="shared" si="7"/>
        <v>0</v>
      </c>
      <c r="Y60" s="13">
        <f t="shared" si="7"/>
        <v>0</v>
      </c>
      <c r="Z60" s="14">
        <f t="shared" si="7"/>
        <v>100.00010972831824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100.00011067907437</v>
      </c>
      <c r="E61" s="13">
        <f t="shared" si="7"/>
        <v>100.00011067907437</v>
      </c>
      <c r="F61" s="13">
        <f t="shared" si="7"/>
        <v>100</v>
      </c>
      <c r="G61" s="13">
        <f t="shared" si="7"/>
        <v>91.60794892960774</v>
      </c>
      <c r="H61" s="13">
        <f t="shared" si="7"/>
        <v>100</v>
      </c>
      <c r="I61" s="13">
        <f t="shared" si="7"/>
        <v>97.10369965277764</v>
      </c>
      <c r="J61" s="13">
        <f t="shared" si="7"/>
        <v>100</v>
      </c>
      <c r="K61" s="13">
        <f t="shared" si="7"/>
        <v>100</v>
      </c>
      <c r="L61" s="13">
        <f t="shared" si="7"/>
        <v>99.99997516994311</v>
      </c>
      <c r="M61" s="13">
        <f t="shared" si="7"/>
        <v>99.99999202620698</v>
      </c>
      <c r="N61" s="13">
        <f t="shared" si="7"/>
        <v>100</v>
      </c>
      <c r="O61" s="13">
        <f t="shared" si="7"/>
        <v>114.75178776456059</v>
      </c>
      <c r="P61" s="13">
        <f t="shared" si="7"/>
        <v>100</v>
      </c>
      <c r="Q61" s="13">
        <f t="shared" si="7"/>
        <v>105.16807144373963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100.65497926749178</v>
      </c>
      <c r="W61" s="13">
        <f t="shared" si="7"/>
        <v>100.00011067907437</v>
      </c>
      <c r="X61" s="13">
        <f t="shared" si="7"/>
        <v>0</v>
      </c>
      <c r="Y61" s="13">
        <f t="shared" si="7"/>
        <v>0</v>
      </c>
      <c r="Z61" s="14">
        <f t="shared" si="7"/>
        <v>100.00011067907437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100.0000901171523</v>
      </c>
      <c r="E64" s="13">
        <f t="shared" si="7"/>
        <v>100.0000901171523</v>
      </c>
      <c r="F64" s="13">
        <f t="shared" si="7"/>
        <v>100</v>
      </c>
      <c r="G64" s="13">
        <f t="shared" si="7"/>
        <v>99.41673722900514</v>
      </c>
      <c r="H64" s="13">
        <f t="shared" si="7"/>
        <v>100</v>
      </c>
      <c r="I64" s="13">
        <f t="shared" si="7"/>
        <v>99.80188920255986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126.64609288332747</v>
      </c>
      <c r="P64" s="13">
        <f t="shared" si="7"/>
        <v>100</v>
      </c>
      <c r="Q64" s="13">
        <f t="shared" si="7"/>
        <v>108.88090927072713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102.21514361892474</v>
      </c>
      <c r="W64" s="13">
        <f t="shared" si="7"/>
        <v>100.0000901171523</v>
      </c>
      <c r="X64" s="13">
        <f t="shared" si="7"/>
        <v>0</v>
      </c>
      <c r="Y64" s="13">
        <f t="shared" si="7"/>
        <v>0</v>
      </c>
      <c r="Z64" s="14">
        <f t="shared" si="7"/>
        <v>100.0000901171523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99.99980573093735</v>
      </c>
      <c r="E66" s="16">
        <f t="shared" si="7"/>
        <v>99.99980573093735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45.03514454144116</v>
      </c>
      <c r="P66" s="16">
        <f t="shared" si="7"/>
        <v>100</v>
      </c>
      <c r="Q66" s="16">
        <f t="shared" si="7"/>
        <v>72.55244021998418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94.40532967719942</v>
      </c>
      <c r="W66" s="16">
        <f t="shared" si="7"/>
        <v>99.99980573093735</v>
      </c>
      <c r="X66" s="16">
        <f t="shared" si="7"/>
        <v>0</v>
      </c>
      <c r="Y66" s="16">
        <f t="shared" si="7"/>
        <v>0</v>
      </c>
      <c r="Z66" s="17">
        <f t="shared" si="7"/>
        <v>99.99980573093735</v>
      </c>
    </row>
    <row r="67" spans="1:26" ht="13.5" hidden="1">
      <c r="A67" s="41" t="s">
        <v>285</v>
      </c>
      <c r="B67" s="24">
        <v>64073330</v>
      </c>
      <c r="C67" s="24"/>
      <c r="D67" s="25">
        <v>91990993</v>
      </c>
      <c r="E67" s="26">
        <v>91990993</v>
      </c>
      <c r="F67" s="26">
        <v>7753719</v>
      </c>
      <c r="G67" s="26">
        <v>7581958</v>
      </c>
      <c r="H67" s="26">
        <v>6883020</v>
      </c>
      <c r="I67" s="26">
        <v>22218697</v>
      </c>
      <c r="J67" s="26">
        <v>7533760</v>
      </c>
      <c r="K67" s="26">
        <v>7695470</v>
      </c>
      <c r="L67" s="26">
        <v>7249425</v>
      </c>
      <c r="M67" s="26">
        <v>22478655</v>
      </c>
      <c r="N67" s="26">
        <v>7750027</v>
      </c>
      <c r="O67" s="26">
        <v>8134664</v>
      </c>
      <c r="P67" s="26">
        <v>7620607</v>
      </c>
      <c r="Q67" s="26">
        <v>23505298</v>
      </c>
      <c r="R67" s="26">
        <v>7309200</v>
      </c>
      <c r="S67" s="26">
        <v>7579015</v>
      </c>
      <c r="T67" s="26">
        <v>6909335</v>
      </c>
      <c r="U67" s="26">
        <v>21797550</v>
      </c>
      <c r="V67" s="26">
        <v>90000200</v>
      </c>
      <c r="W67" s="26">
        <v>91990993</v>
      </c>
      <c r="X67" s="26"/>
      <c r="Y67" s="25"/>
      <c r="Z67" s="27">
        <v>91990993</v>
      </c>
    </row>
    <row r="68" spans="1:26" ht="13.5" hidden="1">
      <c r="A68" s="37" t="s">
        <v>31</v>
      </c>
      <c r="B68" s="19">
        <v>11033275</v>
      </c>
      <c r="C68" s="19"/>
      <c r="D68" s="20">
        <v>17935993</v>
      </c>
      <c r="E68" s="21">
        <v>17935993</v>
      </c>
      <c r="F68" s="21">
        <v>2790831</v>
      </c>
      <c r="G68" s="21">
        <v>2590205</v>
      </c>
      <c r="H68" s="21">
        <v>2627505</v>
      </c>
      <c r="I68" s="21">
        <v>8008541</v>
      </c>
      <c r="J68" s="21">
        <v>2682834</v>
      </c>
      <c r="K68" s="21">
        <v>2653622</v>
      </c>
      <c r="L68" s="21">
        <v>2661659</v>
      </c>
      <c r="M68" s="21">
        <v>7998115</v>
      </c>
      <c r="N68" s="21">
        <v>2661757</v>
      </c>
      <c r="O68" s="21">
        <v>2685964</v>
      </c>
      <c r="P68" s="21">
        <v>2678108</v>
      </c>
      <c r="Q68" s="21">
        <v>8025829</v>
      </c>
      <c r="R68" s="21">
        <v>2707948</v>
      </c>
      <c r="S68" s="21">
        <v>2640006</v>
      </c>
      <c r="T68" s="21">
        <v>2599540</v>
      </c>
      <c r="U68" s="21">
        <v>7947494</v>
      </c>
      <c r="V68" s="21">
        <v>31979979</v>
      </c>
      <c r="W68" s="21">
        <v>17935993</v>
      </c>
      <c r="X68" s="21"/>
      <c r="Y68" s="20"/>
      <c r="Z68" s="23">
        <v>17935993</v>
      </c>
    </row>
    <row r="69" spans="1:26" ht="13.5" hidden="1">
      <c r="A69" s="38" t="s">
        <v>32</v>
      </c>
      <c r="B69" s="19">
        <v>50459587</v>
      </c>
      <c r="C69" s="19"/>
      <c r="D69" s="20">
        <v>71996000</v>
      </c>
      <c r="E69" s="21">
        <v>71996000</v>
      </c>
      <c r="F69" s="21">
        <v>4709005</v>
      </c>
      <c r="G69" s="21">
        <v>4716708</v>
      </c>
      <c r="H69" s="21">
        <v>4250837</v>
      </c>
      <c r="I69" s="21">
        <v>13676550</v>
      </c>
      <c r="J69" s="21">
        <v>4229693</v>
      </c>
      <c r="K69" s="21">
        <v>4709127</v>
      </c>
      <c r="L69" s="21">
        <v>4246545</v>
      </c>
      <c r="M69" s="21">
        <v>13185365</v>
      </c>
      <c r="N69" s="21">
        <v>5087972</v>
      </c>
      <c r="O69" s="21">
        <v>5067702</v>
      </c>
      <c r="P69" s="21">
        <v>4560831</v>
      </c>
      <c r="Q69" s="21">
        <v>14716505</v>
      </c>
      <c r="R69" s="21">
        <v>4225723</v>
      </c>
      <c r="S69" s="21">
        <v>4560354</v>
      </c>
      <c r="T69" s="21">
        <v>3912608</v>
      </c>
      <c r="U69" s="21">
        <v>12698685</v>
      </c>
      <c r="V69" s="21">
        <v>54277105</v>
      </c>
      <c r="W69" s="21">
        <v>71996000</v>
      </c>
      <c r="X69" s="21"/>
      <c r="Y69" s="20"/>
      <c r="Z69" s="23">
        <v>71996000</v>
      </c>
    </row>
    <row r="70" spans="1:26" ht="13.5" hidden="1">
      <c r="A70" s="39" t="s">
        <v>103</v>
      </c>
      <c r="B70" s="19">
        <v>47936342</v>
      </c>
      <c r="C70" s="19"/>
      <c r="D70" s="20">
        <v>68667000</v>
      </c>
      <c r="E70" s="21">
        <v>68667000</v>
      </c>
      <c r="F70" s="21">
        <v>4501401</v>
      </c>
      <c r="G70" s="21">
        <v>4505311</v>
      </c>
      <c r="H70" s="21">
        <v>4047459</v>
      </c>
      <c r="I70" s="21">
        <v>13054171</v>
      </c>
      <c r="J70" s="21">
        <v>4020094</v>
      </c>
      <c r="K70" s="21">
        <v>4493612</v>
      </c>
      <c r="L70" s="21">
        <v>4027377</v>
      </c>
      <c r="M70" s="21">
        <v>12541083</v>
      </c>
      <c r="N70" s="21">
        <v>4649496</v>
      </c>
      <c r="O70" s="21">
        <v>4848653</v>
      </c>
      <c r="P70" s="21">
        <v>4341888</v>
      </c>
      <c r="Q70" s="21">
        <v>13840037</v>
      </c>
      <c r="R70" s="21">
        <v>4005667</v>
      </c>
      <c r="S70" s="21">
        <v>4343198</v>
      </c>
      <c r="T70" s="21">
        <v>3694420</v>
      </c>
      <c r="U70" s="21">
        <v>12043285</v>
      </c>
      <c r="V70" s="21">
        <v>51478576</v>
      </c>
      <c r="W70" s="21">
        <v>68667000</v>
      </c>
      <c r="X70" s="21"/>
      <c r="Y70" s="20"/>
      <c r="Z70" s="23">
        <v>68667000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2523245</v>
      </c>
      <c r="C73" s="19"/>
      <c r="D73" s="20">
        <v>3329000</v>
      </c>
      <c r="E73" s="21">
        <v>3329000</v>
      </c>
      <c r="F73" s="21">
        <v>207604</v>
      </c>
      <c r="G73" s="21">
        <v>211397</v>
      </c>
      <c r="H73" s="21">
        <v>203378</v>
      </c>
      <c r="I73" s="21">
        <v>622379</v>
      </c>
      <c r="J73" s="21">
        <v>209599</v>
      </c>
      <c r="K73" s="21">
        <v>215515</v>
      </c>
      <c r="L73" s="21">
        <v>219168</v>
      </c>
      <c r="M73" s="21">
        <v>644282</v>
      </c>
      <c r="N73" s="21">
        <v>219238</v>
      </c>
      <c r="O73" s="21">
        <v>219049</v>
      </c>
      <c r="P73" s="21">
        <v>218943</v>
      </c>
      <c r="Q73" s="21">
        <v>657230</v>
      </c>
      <c r="R73" s="21">
        <v>220056</v>
      </c>
      <c r="S73" s="21">
        <v>217156</v>
      </c>
      <c r="T73" s="21">
        <v>218188</v>
      </c>
      <c r="U73" s="21">
        <v>655400</v>
      </c>
      <c r="V73" s="21">
        <v>2579291</v>
      </c>
      <c r="W73" s="21">
        <v>3329000</v>
      </c>
      <c r="X73" s="21"/>
      <c r="Y73" s="20"/>
      <c r="Z73" s="23">
        <v>3329000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>
        <v>219238</v>
      </c>
      <c r="O74" s="21"/>
      <c r="P74" s="21"/>
      <c r="Q74" s="21">
        <v>219238</v>
      </c>
      <c r="R74" s="21"/>
      <c r="S74" s="21"/>
      <c r="T74" s="21"/>
      <c r="U74" s="21"/>
      <c r="V74" s="21">
        <v>219238</v>
      </c>
      <c r="W74" s="21"/>
      <c r="X74" s="21"/>
      <c r="Y74" s="20"/>
      <c r="Z74" s="23"/>
    </row>
    <row r="75" spans="1:26" ht="13.5" hidden="1">
      <c r="A75" s="40" t="s">
        <v>110</v>
      </c>
      <c r="B75" s="28">
        <v>2580468</v>
      </c>
      <c r="C75" s="28"/>
      <c r="D75" s="29">
        <v>2059000</v>
      </c>
      <c r="E75" s="30">
        <v>2059000</v>
      </c>
      <c r="F75" s="30">
        <v>253883</v>
      </c>
      <c r="G75" s="30">
        <v>275045</v>
      </c>
      <c r="H75" s="30">
        <v>4678</v>
      </c>
      <c r="I75" s="30">
        <v>533606</v>
      </c>
      <c r="J75" s="30">
        <v>621233</v>
      </c>
      <c r="K75" s="30">
        <v>332721</v>
      </c>
      <c r="L75" s="30">
        <v>341221</v>
      </c>
      <c r="M75" s="30">
        <v>1295175</v>
      </c>
      <c r="N75" s="30">
        <v>298</v>
      </c>
      <c r="O75" s="30">
        <v>380998</v>
      </c>
      <c r="P75" s="30">
        <v>381668</v>
      </c>
      <c r="Q75" s="30">
        <v>762964</v>
      </c>
      <c r="R75" s="30">
        <v>375529</v>
      </c>
      <c r="S75" s="30">
        <v>378655</v>
      </c>
      <c r="T75" s="30">
        <v>397187</v>
      </c>
      <c r="U75" s="30">
        <v>1151371</v>
      </c>
      <c r="V75" s="30">
        <v>3743116</v>
      </c>
      <c r="W75" s="30">
        <v>2059000</v>
      </c>
      <c r="X75" s="30"/>
      <c r="Y75" s="29"/>
      <c r="Z75" s="31">
        <v>2059000</v>
      </c>
    </row>
    <row r="76" spans="1:26" ht="13.5" hidden="1">
      <c r="A76" s="42" t="s">
        <v>286</v>
      </c>
      <c r="B76" s="32">
        <v>64073330</v>
      </c>
      <c r="C76" s="32"/>
      <c r="D76" s="33">
        <v>91991401</v>
      </c>
      <c r="E76" s="34">
        <v>91991401</v>
      </c>
      <c r="F76" s="34">
        <v>7753719</v>
      </c>
      <c r="G76" s="34">
        <v>7202637</v>
      </c>
      <c r="H76" s="34">
        <v>6883020</v>
      </c>
      <c r="I76" s="34">
        <v>21839376</v>
      </c>
      <c r="J76" s="34">
        <v>7533760</v>
      </c>
      <c r="K76" s="34">
        <v>7695470</v>
      </c>
      <c r="L76" s="34">
        <v>7249424</v>
      </c>
      <c r="M76" s="34">
        <v>22478654</v>
      </c>
      <c r="N76" s="34">
        <v>7530789</v>
      </c>
      <c r="O76" s="34">
        <v>7132582</v>
      </c>
      <c r="P76" s="34">
        <v>7620607</v>
      </c>
      <c r="Q76" s="34">
        <v>22283978</v>
      </c>
      <c r="R76" s="34">
        <v>7309200</v>
      </c>
      <c r="S76" s="34">
        <v>7579015</v>
      </c>
      <c r="T76" s="34">
        <v>6909335</v>
      </c>
      <c r="U76" s="34">
        <v>21797550</v>
      </c>
      <c r="V76" s="34">
        <v>88399558</v>
      </c>
      <c r="W76" s="34">
        <v>91991401</v>
      </c>
      <c r="X76" s="34"/>
      <c r="Y76" s="33"/>
      <c r="Z76" s="35">
        <v>91991401</v>
      </c>
    </row>
    <row r="77" spans="1:26" ht="13.5" hidden="1">
      <c r="A77" s="37" t="s">
        <v>31</v>
      </c>
      <c r="B77" s="19">
        <v>11033275</v>
      </c>
      <c r="C77" s="19"/>
      <c r="D77" s="20">
        <v>17936326</v>
      </c>
      <c r="E77" s="21">
        <v>17936326</v>
      </c>
      <c r="F77" s="21">
        <v>2790831</v>
      </c>
      <c r="G77" s="21">
        <v>2590205</v>
      </c>
      <c r="H77" s="21">
        <v>2627505</v>
      </c>
      <c r="I77" s="21">
        <v>8008541</v>
      </c>
      <c r="J77" s="21">
        <v>2682834</v>
      </c>
      <c r="K77" s="21">
        <v>2653622</v>
      </c>
      <c r="L77" s="21">
        <v>2661659</v>
      </c>
      <c r="M77" s="21">
        <v>7998115</v>
      </c>
      <c r="N77" s="21">
        <v>2661757</v>
      </c>
      <c r="O77" s="21">
        <v>1119666</v>
      </c>
      <c r="P77" s="21">
        <v>2678108</v>
      </c>
      <c r="Q77" s="21">
        <v>6459531</v>
      </c>
      <c r="R77" s="21">
        <v>2707948</v>
      </c>
      <c r="S77" s="21">
        <v>2640006</v>
      </c>
      <c r="T77" s="21">
        <v>2599540</v>
      </c>
      <c r="U77" s="21">
        <v>7947494</v>
      </c>
      <c r="V77" s="21">
        <v>30413681</v>
      </c>
      <c r="W77" s="21">
        <v>17936326</v>
      </c>
      <c r="X77" s="21"/>
      <c r="Y77" s="20"/>
      <c r="Z77" s="23">
        <v>17936326</v>
      </c>
    </row>
    <row r="78" spans="1:26" ht="13.5" hidden="1">
      <c r="A78" s="38" t="s">
        <v>32</v>
      </c>
      <c r="B78" s="19">
        <v>50459587</v>
      </c>
      <c r="C78" s="19"/>
      <c r="D78" s="20">
        <v>71996079</v>
      </c>
      <c r="E78" s="21">
        <v>71996079</v>
      </c>
      <c r="F78" s="21">
        <v>4709005</v>
      </c>
      <c r="G78" s="21">
        <v>4337387</v>
      </c>
      <c r="H78" s="21">
        <v>4250837</v>
      </c>
      <c r="I78" s="21">
        <v>13297229</v>
      </c>
      <c r="J78" s="21">
        <v>4229693</v>
      </c>
      <c r="K78" s="21">
        <v>4709127</v>
      </c>
      <c r="L78" s="21">
        <v>4246544</v>
      </c>
      <c r="M78" s="21">
        <v>13185364</v>
      </c>
      <c r="N78" s="21">
        <v>4868734</v>
      </c>
      <c r="O78" s="21">
        <v>5841333</v>
      </c>
      <c r="P78" s="21">
        <v>4560831</v>
      </c>
      <c r="Q78" s="21">
        <v>15270898</v>
      </c>
      <c r="R78" s="21">
        <v>4225723</v>
      </c>
      <c r="S78" s="21">
        <v>4560354</v>
      </c>
      <c r="T78" s="21">
        <v>3912608</v>
      </c>
      <c r="U78" s="21">
        <v>12698685</v>
      </c>
      <c r="V78" s="21">
        <v>54452176</v>
      </c>
      <c r="W78" s="21">
        <v>71996079</v>
      </c>
      <c r="X78" s="21"/>
      <c r="Y78" s="20"/>
      <c r="Z78" s="23">
        <v>71996079</v>
      </c>
    </row>
    <row r="79" spans="1:26" ht="13.5" hidden="1">
      <c r="A79" s="39" t="s">
        <v>103</v>
      </c>
      <c r="B79" s="19">
        <v>47936342</v>
      </c>
      <c r="C79" s="19"/>
      <c r="D79" s="20">
        <v>68667076</v>
      </c>
      <c r="E79" s="21">
        <v>68667076</v>
      </c>
      <c r="F79" s="21">
        <v>4501401</v>
      </c>
      <c r="G79" s="21">
        <v>4127223</v>
      </c>
      <c r="H79" s="21">
        <v>4047459</v>
      </c>
      <c r="I79" s="21">
        <v>12676083</v>
      </c>
      <c r="J79" s="21">
        <v>4020094</v>
      </c>
      <c r="K79" s="21">
        <v>4493612</v>
      </c>
      <c r="L79" s="21">
        <v>4027376</v>
      </c>
      <c r="M79" s="21">
        <v>12541082</v>
      </c>
      <c r="N79" s="21">
        <v>4649496</v>
      </c>
      <c r="O79" s="21">
        <v>5563916</v>
      </c>
      <c r="P79" s="21">
        <v>4341888</v>
      </c>
      <c r="Q79" s="21">
        <v>14555300</v>
      </c>
      <c r="R79" s="21">
        <v>4005667</v>
      </c>
      <c r="S79" s="21">
        <v>4343198</v>
      </c>
      <c r="T79" s="21">
        <v>3694420</v>
      </c>
      <c r="U79" s="21">
        <v>12043285</v>
      </c>
      <c r="V79" s="21">
        <v>51815750</v>
      </c>
      <c r="W79" s="21">
        <v>68667076</v>
      </c>
      <c r="X79" s="21"/>
      <c r="Y79" s="20"/>
      <c r="Z79" s="23">
        <v>68667076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2523245</v>
      </c>
      <c r="C82" s="19"/>
      <c r="D82" s="20">
        <v>3329003</v>
      </c>
      <c r="E82" s="21">
        <v>3329003</v>
      </c>
      <c r="F82" s="21">
        <v>207604</v>
      </c>
      <c r="G82" s="21">
        <v>210164</v>
      </c>
      <c r="H82" s="21">
        <v>203378</v>
      </c>
      <c r="I82" s="21">
        <v>621146</v>
      </c>
      <c r="J82" s="21">
        <v>209599</v>
      </c>
      <c r="K82" s="21">
        <v>215515</v>
      </c>
      <c r="L82" s="21">
        <v>219168</v>
      </c>
      <c r="M82" s="21">
        <v>644282</v>
      </c>
      <c r="N82" s="21">
        <v>219238</v>
      </c>
      <c r="O82" s="21">
        <v>277417</v>
      </c>
      <c r="P82" s="21">
        <v>218943</v>
      </c>
      <c r="Q82" s="21">
        <v>715598</v>
      </c>
      <c r="R82" s="21">
        <v>220056</v>
      </c>
      <c r="S82" s="21">
        <v>217156</v>
      </c>
      <c r="T82" s="21">
        <v>218188</v>
      </c>
      <c r="U82" s="21">
        <v>655400</v>
      </c>
      <c r="V82" s="21">
        <v>2636426</v>
      </c>
      <c r="W82" s="21">
        <v>3329003</v>
      </c>
      <c r="X82" s="21"/>
      <c r="Y82" s="20"/>
      <c r="Z82" s="23">
        <v>3329003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2580468</v>
      </c>
      <c r="C84" s="28"/>
      <c r="D84" s="29">
        <v>2058996</v>
      </c>
      <c r="E84" s="30">
        <v>2058996</v>
      </c>
      <c r="F84" s="30">
        <v>253883</v>
      </c>
      <c r="G84" s="30">
        <v>275045</v>
      </c>
      <c r="H84" s="30">
        <v>4678</v>
      </c>
      <c r="I84" s="30">
        <v>533606</v>
      </c>
      <c r="J84" s="30">
        <v>621233</v>
      </c>
      <c r="K84" s="30">
        <v>332721</v>
      </c>
      <c r="L84" s="30">
        <v>341221</v>
      </c>
      <c r="M84" s="30">
        <v>1295175</v>
      </c>
      <c r="N84" s="30">
        <v>298</v>
      </c>
      <c r="O84" s="30">
        <v>171583</v>
      </c>
      <c r="P84" s="30">
        <v>381668</v>
      </c>
      <c r="Q84" s="30">
        <v>553549</v>
      </c>
      <c r="R84" s="30">
        <v>375529</v>
      </c>
      <c r="S84" s="30">
        <v>378655</v>
      </c>
      <c r="T84" s="30">
        <v>397187</v>
      </c>
      <c r="U84" s="30">
        <v>1151371</v>
      </c>
      <c r="V84" s="30">
        <v>3533701</v>
      </c>
      <c r="W84" s="30">
        <v>2058996</v>
      </c>
      <c r="X84" s="30"/>
      <c r="Y84" s="29"/>
      <c r="Z84" s="31">
        <v>2058996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168078023</v>
      </c>
      <c r="D5" s="153">
        <f>SUM(D6:D8)</f>
        <v>0</v>
      </c>
      <c r="E5" s="154">
        <f t="shared" si="0"/>
        <v>196336612</v>
      </c>
      <c r="F5" s="100">
        <f t="shared" si="0"/>
        <v>196336612</v>
      </c>
      <c r="G5" s="100">
        <f t="shared" si="0"/>
        <v>57292245</v>
      </c>
      <c r="H5" s="100">
        <f t="shared" si="0"/>
        <v>3239690</v>
      </c>
      <c r="I5" s="100">
        <f t="shared" si="0"/>
        <v>14125542</v>
      </c>
      <c r="J5" s="100">
        <f t="shared" si="0"/>
        <v>74657477</v>
      </c>
      <c r="K5" s="100">
        <f t="shared" si="0"/>
        <v>3613181</v>
      </c>
      <c r="L5" s="100">
        <f t="shared" si="0"/>
        <v>46617710</v>
      </c>
      <c r="M5" s="100">
        <f t="shared" si="0"/>
        <v>19002811</v>
      </c>
      <c r="N5" s="100">
        <f t="shared" si="0"/>
        <v>69233702</v>
      </c>
      <c r="O5" s="100">
        <f t="shared" si="0"/>
        <v>2823154</v>
      </c>
      <c r="P5" s="100">
        <f t="shared" si="0"/>
        <v>4303239</v>
      </c>
      <c r="Q5" s="100">
        <f t="shared" si="0"/>
        <v>37461907</v>
      </c>
      <c r="R5" s="100">
        <f t="shared" si="0"/>
        <v>44588300</v>
      </c>
      <c r="S5" s="100">
        <f t="shared" si="0"/>
        <v>8713587</v>
      </c>
      <c r="T5" s="100">
        <f t="shared" si="0"/>
        <v>5525288</v>
      </c>
      <c r="U5" s="100">
        <f t="shared" si="0"/>
        <v>3994272</v>
      </c>
      <c r="V5" s="100">
        <f t="shared" si="0"/>
        <v>18233147</v>
      </c>
      <c r="W5" s="100">
        <f t="shared" si="0"/>
        <v>206712626</v>
      </c>
      <c r="X5" s="100">
        <f t="shared" si="0"/>
        <v>196336612</v>
      </c>
      <c r="Y5" s="100">
        <f t="shared" si="0"/>
        <v>10376014</v>
      </c>
      <c r="Z5" s="137">
        <f>+IF(X5&lt;&gt;0,+(Y5/X5)*100,0)</f>
        <v>5.284808520583008</v>
      </c>
      <c r="AA5" s="153">
        <f>SUM(AA6:AA8)</f>
        <v>196336612</v>
      </c>
    </row>
    <row r="6" spans="1:27" ht="13.5">
      <c r="A6" s="138" t="s">
        <v>75</v>
      </c>
      <c r="B6" s="136"/>
      <c r="C6" s="155">
        <v>790000</v>
      </c>
      <c r="D6" s="155"/>
      <c r="E6" s="156">
        <v>800000</v>
      </c>
      <c r="F6" s="60">
        <v>800000</v>
      </c>
      <c r="G6" s="60"/>
      <c r="H6" s="60"/>
      <c r="I6" s="60">
        <v>400000</v>
      </c>
      <c r="J6" s="60">
        <v>400000</v>
      </c>
      <c r="K6" s="60"/>
      <c r="L6" s="60"/>
      <c r="M6" s="60">
        <v>200000</v>
      </c>
      <c r="N6" s="60">
        <v>200000</v>
      </c>
      <c r="O6" s="60"/>
      <c r="P6" s="60"/>
      <c r="Q6" s="60"/>
      <c r="R6" s="60"/>
      <c r="S6" s="60"/>
      <c r="T6" s="60">
        <v>200000</v>
      </c>
      <c r="U6" s="60"/>
      <c r="V6" s="60">
        <v>200000</v>
      </c>
      <c r="W6" s="60">
        <v>800000</v>
      </c>
      <c r="X6" s="60">
        <v>800000</v>
      </c>
      <c r="Y6" s="60"/>
      <c r="Z6" s="140">
        <v>0</v>
      </c>
      <c r="AA6" s="155">
        <v>800000</v>
      </c>
    </row>
    <row r="7" spans="1:27" ht="13.5">
      <c r="A7" s="138" t="s">
        <v>76</v>
      </c>
      <c r="B7" s="136"/>
      <c r="C7" s="157">
        <v>135149330</v>
      </c>
      <c r="D7" s="157"/>
      <c r="E7" s="158">
        <v>157824612</v>
      </c>
      <c r="F7" s="159">
        <v>157824612</v>
      </c>
      <c r="G7" s="159">
        <v>57099738</v>
      </c>
      <c r="H7" s="159">
        <v>3046197</v>
      </c>
      <c r="I7" s="159">
        <v>2755400</v>
      </c>
      <c r="J7" s="159">
        <v>62901335</v>
      </c>
      <c r="K7" s="159">
        <v>3398251</v>
      </c>
      <c r="L7" s="159">
        <v>46210720</v>
      </c>
      <c r="M7" s="159">
        <v>3340400</v>
      </c>
      <c r="N7" s="159">
        <v>52949371</v>
      </c>
      <c r="O7" s="159">
        <v>2722662</v>
      </c>
      <c r="P7" s="159">
        <v>3260842</v>
      </c>
      <c r="Q7" s="159">
        <v>35665695</v>
      </c>
      <c r="R7" s="159">
        <v>41649199</v>
      </c>
      <c r="S7" s="159">
        <v>3272978</v>
      </c>
      <c r="T7" s="159">
        <v>3262759</v>
      </c>
      <c r="U7" s="159">
        <v>3737774</v>
      </c>
      <c r="V7" s="159">
        <v>10273511</v>
      </c>
      <c r="W7" s="159">
        <v>167773416</v>
      </c>
      <c r="X7" s="159">
        <v>157824612</v>
      </c>
      <c r="Y7" s="159">
        <v>9948804</v>
      </c>
      <c r="Z7" s="141">
        <v>6.3</v>
      </c>
      <c r="AA7" s="157">
        <v>157824612</v>
      </c>
    </row>
    <row r="8" spans="1:27" ht="13.5">
      <c r="A8" s="138" t="s">
        <v>77</v>
      </c>
      <c r="B8" s="136"/>
      <c r="C8" s="155">
        <v>32138693</v>
      </c>
      <c r="D8" s="155"/>
      <c r="E8" s="156">
        <v>37712000</v>
      </c>
      <c r="F8" s="60">
        <v>37712000</v>
      </c>
      <c r="G8" s="60">
        <v>192507</v>
      </c>
      <c r="H8" s="60">
        <v>193493</v>
      </c>
      <c r="I8" s="60">
        <v>10970142</v>
      </c>
      <c r="J8" s="60">
        <v>11356142</v>
      </c>
      <c r="K8" s="60">
        <v>214930</v>
      </c>
      <c r="L8" s="60">
        <v>406990</v>
      </c>
      <c r="M8" s="60">
        <v>15462411</v>
      </c>
      <c r="N8" s="60">
        <v>16084331</v>
      </c>
      <c r="O8" s="60">
        <v>100492</v>
      </c>
      <c r="P8" s="60">
        <v>1042397</v>
      </c>
      <c r="Q8" s="60">
        <v>1796212</v>
      </c>
      <c r="R8" s="60">
        <v>2939101</v>
      </c>
      <c r="S8" s="60">
        <v>5440609</v>
      </c>
      <c r="T8" s="60">
        <v>2062529</v>
      </c>
      <c r="U8" s="60">
        <v>256498</v>
      </c>
      <c r="V8" s="60">
        <v>7759636</v>
      </c>
      <c r="W8" s="60">
        <v>38139210</v>
      </c>
      <c r="X8" s="60">
        <v>37712000</v>
      </c>
      <c r="Y8" s="60">
        <v>427210</v>
      </c>
      <c r="Z8" s="140">
        <v>1.13</v>
      </c>
      <c r="AA8" s="155">
        <v>37712000</v>
      </c>
    </row>
    <row r="9" spans="1:27" ht="13.5">
      <c r="A9" s="135" t="s">
        <v>78</v>
      </c>
      <c r="B9" s="136"/>
      <c r="C9" s="153">
        <f aca="true" t="shared" si="1" ref="C9:Y9">SUM(C10:C14)</f>
        <v>6443818</v>
      </c>
      <c r="D9" s="153">
        <f>SUM(D10:D14)</f>
        <v>0</v>
      </c>
      <c r="E9" s="154">
        <f t="shared" si="1"/>
        <v>6183700</v>
      </c>
      <c r="F9" s="100">
        <f t="shared" si="1"/>
        <v>6183700</v>
      </c>
      <c r="G9" s="100">
        <f t="shared" si="1"/>
        <v>77179</v>
      </c>
      <c r="H9" s="100">
        <f t="shared" si="1"/>
        <v>1118745</v>
      </c>
      <c r="I9" s="100">
        <f t="shared" si="1"/>
        <v>52380</v>
      </c>
      <c r="J9" s="100">
        <f t="shared" si="1"/>
        <v>1248304</v>
      </c>
      <c r="K9" s="100">
        <f t="shared" si="1"/>
        <v>444234</v>
      </c>
      <c r="L9" s="100">
        <f t="shared" si="1"/>
        <v>49839</v>
      </c>
      <c r="M9" s="100">
        <f t="shared" si="1"/>
        <v>1403182</v>
      </c>
      <c r="N9" s="100">
        <f t="shared" si="1"/>
        <v>1897255</v>
      </c>
      <c r="O9" s="100">
        <f t="shared" si="1"/>
        <v>222299</v>
      </c>
      <c r="P9" s="100">
        <f t="shared" si="1"/>
        <v>576576</v>
      </c>
      <c r="Q9" s="100">
        <f t="shared" si="1"/>
        <v>576763</v>
      </c>
      <c r="R9" s="100">
        <f t="shared" si="1"/>
        <v>1375638</v>
      </c>
      <c r="S9" s="100">
        <f t="shared" si="1"/>
        <v>513896</v>
      </c>
      <c r="T9" s="100">
        <f t="shared" si="1"/>
        <v>612849</v>
      </c>
      <c r="U9" s="100">
        <f t="shared" si="1"/>
        <v>984569</v>
      </c>
      <c r="V9" s="100">
        <f t="shared" si="1"/>
        <v>2111314</v>
      </c>
      <c r="W9" s="100">
        <f t="shared" si="1"/>
        <v>6632511</v>
      </c>
      <c r="X9" s="100">
        <f t="shared" si="1"/>
        <v>6183700</v>
      </c>
      <c r="Y9" s="100">
        <f t="shared" si="1"/>
        <v>448811</v>
      </c>
      <c r="Z9" s="137">
        <f>+IF(X9&lt;&gt;0,+(Y9/X9)*100,0)</f>
        <v>7.257968530168022</v>
      </c>
      <c r="AA9" s="153">
        <f>SUM(AA10:AA14)</f>
        <v>6183700</v>
      </c>
    </row>
    <row r="10" spans="1:27" ht="13.5">
      <c r="A10" s="138" t="s">
        <v>79</v>
      </c>
      <c r="B10" s="136"/>
      <c r="C10" s="155">
        <v>42186</v>
      </c>
      <c r="D10" s="155"/>
      <c r="E10" s="156">
        <v>33700</v>
      </c>
      <c r="F10" s="60">
        <v>33700</v>
      </c>
      <c r="G10" s="60">
        <v>4474</v>
      </c>
      <c r="H10" s="60">
        <v>8143</v>
      </c>
      <c r="I10" s="60">
        <v>4455</v>
      </c>
      <c r="J10" s="60">
        <v>17072</v>
      </c>
      <c r="K10" s="60">
        <v>3553</v>
      </c>
      <c r="L10" s="60">
        <v>4439</v>
      </c>
      <c r="M10" s="60">
        <v>7841</v>
      </c>
      <c r="N10" s="60">
        <v>15833</v>
      </c>
      <c r="O10" s="60">
        <v>222299</v>
      </c>
      <c r="P10" s="60">
        <v>2620</v>
      </c>
      <c r="Q10" s="60">
        <v>584</v>
      </c>
      <c r="R10" s="60">
        <v>225503</v>
      </c>
      <c r="S10" s="60">
        <v>3552</v>
      </c>
      <c r="T10" s="60">
        <v>4604</v>
      </c>
      <c r="U10" s="60">
        <v>7134</v>
      </c>
      <c r="V10" s="60">
        <v>15290</v>
      </c>
      <c r="W10" s="60">
        <v>273698</v>
      </c>
      <c r="X10" s="60">
        <v>33700</v>
      </c>
      <c r="Y10" s="60">
        <v>239998</v>
      </c>
      <c r="Z10" s="140">
        <v>712.16</v>
      </c>
      <c r="AA10" s="155">
        <v>33700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6401632</v>
      </c>
      <c r="D12" s="155"/>
      <c r="E12" s="156">
        <v>6150000</v>
      </c>
      <c r="F12" s="60">
        <v>6150000</v>
      </c>
      <c r="G12" s="60">
        <v>72705</v>
      </c>
      <c r="H12" s="60">
        <v>1110602</v>
      </c>
      <c r="I12" s="60">
        <v>47925</v>
      </c>
      <c r="J12" s="60">
        <v>1231232</v>
      </c>
      <c r="K12" s="60">
        <v>440681</v>
      </c>
      <c r="L12" s="60">
        <v>45400</v>
      </c>
      <c r="M12" s="60">
        <v>1395341</v>
      </c>
      <c r="N12" s="60">
        <v>1881422</v>
      </c>
      <c r="O12" s="60"/>
      <c r="P12" s="60">
        <v>573956</v>
      </c>
      <c r="Q12" s="60">
        <v>576179</v>
      </c>
      <c r="R12" s="60">
        <v>1150135</v>
      </c>
      <c r="S12" s="60">
        <v>510344</v>
      </c>
      <c r="T12" s="60">
        <v>608245</v>
      </c>
      <c r="U12" s="60">
        <v>977435</v>
      </c>
      <c r="V12" s="60">
        <v>2096024</v>
      </c>
      <c r="W12" s="60">
        <v>6358813</v>
      </c>
      <c r="X12" s="60">
        <v>6150000</v>
      </c>
      <c r="Y12" s="60">
        <v>208813</v>
      </c>
      <c r="Z12" s="140">
        <v>3.4</v>
      </c>
      <c r="AA12" s="155">
        <v>6150000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7917</v>
      </c>
      <c r="D15" s="153">
        <f>SUM(D16:D18)</f>
        <v>0</v>
      </c>
      <c r="E15" s="154">
        <f t="shared" si="2"/>
        <v>8300</v>
      </c>
      <c r="F15" s="100">
        <f t="shared" si="2"/>
        <v>8300</v>
      </c>
      <c r="G15" s="100">
        <f t="shared" si="2"/>
        <v>1402</v>
      </c>
      <c r="H15" s="100">
        <f t="shared" si="2"/>
        <v>96</v>
      </c>
      <c r="I15" s="100">
        <f t="shared" si="2"/>
        <v>32</v>
      </c>
      <c r="J15" s="100">
        <f t="shared" si="2"/>
        <v>1530</v>
      </c>
      <c r="K15" s="100">
        <f t="shared" si="2"/>
        <v>2241</v>
      </c>
      <c r="L15" s="100">
        <f t="shared" si="2"/>
        <v>227</v>
      </c>
      <c r="M15" s="100">
        <f t="shared" si="2"/>
        <v>0</v>
      </c>
      <c r="N15" s="100">
        <f t="shared" si="2"/>
        <v>2468</v>
      </c>
      <c r="O15" s="100">
        <f t="shared" si="2"/>
        <v>8551</v>
      </c>
      <c r="P15" s="100">
        <f t="shared" si="2"/>
        <v>0</v>
      </c>
      <c r="Q15" s="100">
        <f t="shared" si="2"/>
        <v>32</v>
      </c>
      <c r="R15" s="100">
        <f t="shared" si="2"/>
        <v>8583</v>
      </c>
      <c r="S15" s="100">
        <f t="shared" si="2"/>
        <v>0</v>
      </c>
      <c r="T15" s="100">
        <f t="shared" si="2"/>
        <v>3200</v>
      </c>
      <c r="U15" s="100">
        <f t="shared" si="2"/>
        <v>712</v>
      </c>
      <c r="V15" s="100">
        <f t="shared" si="2"/>
        <v>3912</v>
      </c>
      <c r="W15" s="100">
        <f t="shared" si="2"/>
        <v>16493</v>
      </c>
      <c r="X15" s="100">
        <f t="shared" si="2"/>
        <v>8300</v>
      </c>
      <c r="Y15" s="100">
        <f t="shared" si="2"/>
        <v>8193</v>
      </c>
      <c r="Z15" s="137">
        <f>+IF(X15&lt;&gt;0,+(Y15/X15)*100,0)</f>
        <v>98.71084337349397</v>
      </c>
      <c r="AA15" s="153">
        <f>SUM(AA16:AA18)</f>
        <v>8300</v>
      </c>
    </row>
    <row r="16" spans="1:27" ht="13.5">
      <c r="A16" s="138" t="s">
        <v>85</v>
      </c>
      <c r="B16" s="136"/>
      <c r="C16" s="155">
        <v>7917</v>
      </c>
      <c r="D16" s="155"/>
      <c r="E16" s="156">
        <v>8300</v>
      </c>
      <c r="F16" s="60">
        <v>8300</v>
      </c>
      <c r="G16" s="60">
        <v>1402</v>
      </c>
      <c r="H16" s="60">
        <v>96</v>
      </c>
      <c r="I16" s="60">
        <v>32</v>
      </c>
      <c r="J16" s="60">
        <v>1530</v>
      </c>
      <c r="K16" s="60">
        <v>2241</v>
      </c>
      <c r="L16" s="60">
        <v>227</v>
      </c>
      <c r="M16" s="60"/>
      <c r="N16" s="60">
        <v>2468</v>
      </c>
      <c r="O16" s="60">
        <v>8551</v>
      </c>
      <c r="P16" s="60"/>
      <c r="Q16" s="60">
        <v>32</v>
      </c>
      <c r="R16" s="60">
        <v>8583</v>
      </c>
      <c r="S16" s="60"/>
      <c r="T16" s="60">
        <v>3200</v>
      </c>
      <c r="U16" s="60">
        <v>712</v>
      </c>
      <c r="V16" s="60">
        <v>3912</v>
      </c>
      <c r="W16" s="60">
        <v>16493</v>
      </c>
      <c r="X16" s="60">
        <v>8300</v>
      </c>
      <c r="Y16" s="60">
        <v>8193</v>
      </c>
      <c r="Z16" s="140">
        <v>98.71</v>
      </c>
      <c r="AA16" s="155">
        <v>8300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55047614</v>
      </c>
      <c r="D19" s="153">
        <f>SUM(D20:D23)</f>
        <v>0</v>
      </c>
      <c r="E19" s="154">
        <f t="shared" si="3"/>
        <v>76403381</v>
      </c>
      <c r="F19" s="100">
        <f t="shared" si="3"/>
        <v>76403381</v>
      </c>
      <c r="G19" s="100">
        <f t="shared" si="3"/>
        <v>5759598</v>
      </c>
      <c r="H19" s="100">
        <f t="shared" si="3"/>
        <v>5628667</v>
      </c>
      <c r="I19" s="100">
        <f t="shared" si="3"/>
        <v>5320293</v>
      </c>
      <c r="J19" s="100">
        <f t="shared" si="3"/>
        <v>16708558</v>
      </c>
      <c r="K19" s="100">
        <f t="shared" si="3"/>
        <v>5091751</v>
      </c>
      <c r="L19" s="100">
        <f t="shared" si="3"/>
        <v>5607467</v>
      </c>
      <c r="M19" s="100">
        <f t="shared" si="3"/>
        <v>5094842</v>
      </c>
      <c r="N19" s="100">
        <f t="shared" si="3"/>
        <v>15794060</v>
      </c>
      <c r="O19" s="100">
        <f t="shared" si="3"/>
        <v>5858815</v>
      </c>
      <c r="P19" s="100">
        <f t="shared" si="3"/>
        <v>6117320</v>
      </c>
      <c r="Q19" s="100">
        <f t="shared" si="3"/>
        <v>5430247</v>
      </c>
      <c r="R19" s="100">
        <f t="shared" si="3"/>
        <v>17406382</v>
      </c>
      <c r="S19" s="100">
        <f t="shared" si="3"/>
        <v>5282033</v>
      </c>
      <c r="T19" s="100">
        <f t="shared" si="3"/>
        <v>8662393</v>
      </c>
      <c r="U19" s="100">
        <f t="shared" si="3"/>
        <v>5456855</v>
      </c>
      <c r="V19" s="100">
        <f t="shared" si="3"/>
        <v>19401281</v>
      </c>
      <c r="W19" s="100">
        <f t="shared" si="3"/>
        <v>69310281</v>
      </c>
      <c r="X19" s="100">
        <f t="shared" si="3"/>
        <v>76403381</v>
      </c>
      <c r="Y19" s="100">
        <f t="shared" si="3"/>
        <v>-7093100</v>
      </c>
      <c r="Z19" s="137">
        <f>+IF(X19&lt;&gt;0,+(Y19/X19)*100,0)</f>
        <v>-9.283751461208242</v>
      </c>
      <c r="AA19" s="153">
        <f>SUM(AA20:AA23)</f>
        <v>76403381</v>
      </c>
    </row>
    <row r="20" spans="1:27" ht="13.5">
      <c r="A20" s="138" t="s">
        <v>89</v>
      </c>
      <c r="B20" s="136"/>
      <c r="C20" s="155">
        <v>49319042</v>
      </c>
      <c r="D20" s="155"/>
      <c r="E20" s="156">
        <v>68706381</v>
      </c>
      <c r="F20" s="60">
        <v>68706381</v>
      </c>
      <c r="G20" s="60">
        <v>4879357</v>
      </c>
      <c r="H20" s="60">
        <v>4610135</v>
      </c>
      <c r="I20" s="60">
        <v>4329727</v>
      </c>
      <c r="J20" s="60">
        <v>13819219</v>
      </c>
      <c r="K20" s="60">
        <v>4117252</v>
      </c>
      <c r="L20" s="60">
        <v>4621763</v>
      </c>
      <c r="M20" s="60">
        <v>4151933</v>
      </c>
      <c r="N20" s="60">
        <v>12890948</v>
      </c>
      <c r="O20" s="60">
        <v>4807830</v>
      </c>
      <c r="P20" s="60">
        <v>5100096</v>
      </c>
      <c r="Q20" s="60">
        <v>4430996</v>
      </c>
      <c r="R20" s="60">
        <v>14338922</v>
      </c>
      <c r="S20" s="60">
        <v>4288956</v>
      </c>
      <c r="T20" s="60">
        <v>4581134</v>
      </c>
      <c r="U20" s="60">
        <v>3990387</v>
      </c>
      <c r="V20" s="60">
        <v>12860477</v>
      </c>
      <c r="W20" s="60">
        <v>53909566</v>
      </c>
      <c r="X20" s="60">
        <v>68706381</v>
      </c>
      <c r="Y20" s="60">
        <v>-14796815</v>
      </c>
      <c r="Z20" s="140">
        <v>-21.54</v>
      </c>
      <c r="AA20" s="155">
        <v>68706381</v>
      </c>
    </row>
    <row r="21" spans="1:27" ht="13.5">
      <c r="A21" s="138" t="s">
        <v>90</v>
      </c>
      <c r="B21" s="136"/>
      <c r="C21" s="155">
        <v>3190671</v>
      </c>
      <c r="D21" s="155"/>
      <c r="E21" s="156">
        <v>4358000</v>
      </c>
      <c r="F21" s="60">
        <v>4358000</v>
      </c>
      <c r="G21" s="60">
        <v>522022</v>
      </c>
      <c r="H21" s="60">
        <v>656533</v>
      </c>
      <c r="I21" s="60">
        <v>636342</v>
      </c>
      <c r="J21" s="60">
        <v>1814897</v>
      </c>
      <c r="K21" s="60">
        <v>618530</v>
      </c>
      <c r="L21" s="60">
        <v>619576</v>
      </c>
      <c r="M21" s="60">
        <v>573765</v>
      </c>
      <c r="N21" s="60">
        <v>1811871</v>
      </c>
      <c r="O21" s="60">
        <v>681076</v>
      </c>
      <c r="P21" s="60">
        <v>796143</v>
      </c>
      <c r="Q21" s="60">
        <v>628350</v>
      </c>
      <c r="R21" s="60">
        <v>2105569</v>
      </c>
      <c r="S21" s="60">
        <v>620449</v>
      </c>
      <c r="T21" s="60">
        <v>3711111</v>
      </c>
      <c r="U21" s="60">
        <v>1097858</v>
      </c>
      <c r="V21" s="60">
        <v>5429418</v>
      </c>
      <c r="W21" s="60">
        <v>11161755</v>
      </c>
      <c r="X21" s="60">
        <v>4358000</v>
      </c>
      <c r="Y21" s="60">
        <v>6803755</v>
      </c>
      <c r="Z21" s="140">
        <v>156.12</v>
      </c>
      <c r="AA21" s="155">
        <v>4358000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>
        <v>149555</v>
      </c>
      <c r="H22" s="159">
        <v>150602</v>
      </c>
      <c r="I22" s="159">
        <v>150483</v>
      </c>
      <c r="J22" s="159">
        <v>450640</v>
      </c>
      <c r="K22" s="159">
        <v>145807</v>
      </c>
      <c r="L22" s="159">
        <v>150129</v>
      </c>
      <c r="M22" s="159">
        <v>149410</v>
      </c>
      <c r="N22" s="159">
        <v>445346</v>
      </c>
      <c r="O22" s="159">
        <v>150346</v>
      </c>
      <c r="P22" s="159"/>
      <c r="Q22" s="159">
        <v>150230</v>
      </c>
      <c r="R22" s="159">
        <v>300576</v>
      </c>
      <c r="S22" s="159">
        <v>149773</v>
      </c>
      <c r="T22" s="159">
        <v>150120</v>
      </c>
      <c r="U22" s="159">
        <v>150213</v>
      </c>
      <c r="V22" s="159">
        <v>450106</v>
      </c>
      <c r="W22" s="159">
        <v>1646668</v>
      </c>
      <c r="X22" s="159"/>
      <c r="Y22" s="159">
        <v>1646668</v>
      </c>
      <c r="Z22" s="141">
        <v>0</v>
      </c>
      <c r="AA22" s="157"/>
    </row>
    <row r="23" spans="1:27" ht="13.5">
      <c r="A23" s="138" t="s">
        <v>92</v>
      </c>
      <c r="B23" s="136"/>
      <c r="C23" s="155">
        <v>2537901</v>
      </c>
      <c r="D23" s="155"/>
      <c r="E23" s="156">
        <v>3339000</v>
      </c>
      <c r="F23" s="60">
        <v>3339000</v>
      </c>
      <c r="G23" s="60">
        <v>208664</v>
      </c>
      <c r="H23" s="60">
        <v>211397</v>
      </c>
      <c r="I23" s="60">
        <v>203741</v>
      </c>
      <c r="J23" s="60">
        <v>623802</v>
      </c>
      <c r="K23" s="60">
        <v>210162</v>
      </c>
      <c r="L23" s="60">
        <v>215999</v>
      </c>
      <c r="M23" s="60">
        <v>219734</v>
      </c>
      <c r="N23" s="60">
        <v>645895</v>
      </c>
      <c r="O23" s="60">
        <v>219563</v>
      </c>
      <c r="P23" s="60">
        <v>221081</v>
      </c>
      <c r="Q23" s="60">
        <v>220671</v>
      </c>
      <c r="R23" s="60">
        <v>661315</v>
      </c>
      <c r="S23" s="60">
        <v>222855</v>
      </c>
      <c r="T23" s="60">
        <v>220028</v>
      </c>
      <c r="U23" s="60">
        <v>218397</v>
      </c>
      <c r="V23" s="60">
        <v>661280</v>
      </c>
      <c r="W23" s="60">
        <v>2592292</v>
      </c>
      <c r="X23" s="60">
        <v>3339000</v>
      </c>
      <c r="Y23" s="60">
        <v>-746708</v>
      </c>
      <c r="Z23" s="140">
        <v>-22.36</v>
      </c>
      <c r="AA23" s="155">
        <v>3339000</v>
      </c>
    </row>
    <row r="24" spans="1:27" ht="13.5">
      <c r="A24" s="135" t="s">
        <v>93</v>
      </c>
      <c r="B24" s="142" t="s">
        <v>94</v>
      </c>
      <c r="C24" s="153">
        <v>1920</v>
      </c>
      <c r="D24" s="153"/>
      <c r="E24" s="154"/>
      <c r="F24" s="100"/>
      <c r="G24" s="100"/>
      <c r="H24" s="100">
        <v>3313</v>
      </c>
      <c r="I24" s="100"/>
      <c r="J24" s="100">
        <v>3313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3313</v>
      </c>
      <c r="X24" s="100"/>
      <c r="Y24" s="100">
        <v>3313</v>
      </c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229579292</v>
      </c>
      <c r="D25" s="168">
        <f>+D5+D9+D15+D19+D24</f>
        <v>0</v>
      </c>
      <c r="E25" s="169">
        <f t="shared" si="4"/>
        <v>278931993</v>
      </c>
      <c r="F25" s="73">
        <f t="shared" si="4"/>
        <v>278931993</v>
      </c>
      <c r="G25" s="73">
        <f t="shared" si="4"/>
        <v>63130424</v>
      </c>
      <c r="H25" s="73">
        <f t="shared" si="4"/>
        <v>9990511</v>
      </c>
      <c r="I25" s="73">
        <f t="shared" si="4"/>
        <v>19498247</v>
      </c>
      <c r="J25" s="73">
        <f t="shared" si="4"/>
        <v>92619182</v>
      </c>
      <c r="K25" s="73">
        <f t="shared" si="4"/>
        <v>9151407</v>
      </c>
      <c r="L25" s="73">
        <f t="shared" si="4"/>
        <v>52275243</v>
      </c>
      <c r="M25" s="73">
        <f t="shared" si="4"/>
        <v>25500835</v>
      </c>
      <c r="N25" s="73">
        <f t="shared" si="4"/>
        <v>86927485</v>
      </c>
      <c r="O25" s="73">
        <f t="shared" si="4"/>
        <v>8912819</v>
      </c>
      <c r="P25" s="73">
        <f t="shared" si="4"/>
        <v>10997135</v>
      </c>
      <c r="Q25" s="73">
        <f t="shared" si="4"/>
        <v>43468949</v>
      </c>
      <c r="R25" s="73">
        <f t="shared" si="4"/>
        <v>63378903</v>
      </c>
      <c r="S25" s="73">
        <f t="shared" si="4"/>
        <v>14509516</v>
      </c>
      <c r="T25" s="73">
        <f t="shared" si="4"/>
        <v>14803730</v>
      </c>
      <c r="U25" s="73">
        <f t="shared" si="4"/>
        <v>10436408</v>
      </c>
      <c r="V25" s="73">
        <f t="shared" si="4"/>
        <v>39749654</v>
      </c>
      <c r="W25" s="73">
        <f t="shared" si="4"/>
        <v>282675224</v>
      </c>
      <c r="X25" s="73">
        <f t="shared" si="4"/>
        <v>278931993</v>
      </c>
      <c r="Y25" s="73">
        <f t="shared" si="4"/>
        <v>3743231</v>
      </c>
      <c r="Z25" s="170">
        <f>+IF(X25&lt;&gt;0,+(Y25/X25)*100,0)</f>
        <v>1.341986969562147</v>
      </c>
      <c r="AA25" s="168">
        <f>+AA5+AA9+AA15+AA19+AA24</f>
        <v>278931993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137520460</v>
      </c>
      <c r="D28" s="153">
        <f>SUM(D29:D31)</f>
        <v>0</v>
      </c>
      <c r="E28" s="154">
        <f t="shared" si="5"/>
        <v>132792001</v>
      </c>
      <c r="F28" s="100">
        <f t="shared" si="5"/>
        <v>132792001</v>
      </c>
      <c r="G28" s="100">
        <f t="shared" si="5"/>
        <v>7234942</v>
      </c>
      <c r="H28" s="100">
        <f t="shared" si="5"/>
        <v>7780114</v>
      </c>
      <c r="I28" s="100">
        <f t="shared" si="5"/>
        <v>8746364</v>
      </c>
      <c r="J28" s="100">
        <f t="shared" si="5"/>
        <v>23761420</v>
      </c>
      <c r="K28" s="100">
        <f t="shared" si="5"/>
        <v>11362098</v>
      </c>
      <c r="L28" s="100">
        <f t="shared" si="5"/>
        <v>7306295</v>
      </c>
      <c r="M28" s="100">
        <f t="shared" si="5"/>
        <v>11601980</v>
      </c>
      <c r="N28" s="100">
        <f t="shared" si="5"/>
        <v>30270373</v>
      </c>
      <c r="O28" s="100">
        <f t="shared" si="5"/>
        <v>9146340</v>
      </c>
      <c r="P28" s="100">
        <f t="shared" si="5"/>
        <v>10130374</v>
      </c>
      <c r="Q28" s="100">
        <f t="shared" si="5"/>
        <v>8794695</v>
      </c>
      <c r="R28" s="100">
        <f t="shared" si="5"/>
        <v>28071409</v>
      </c>
      <c r="S28" s="100">
        <f t="shared" si="5"/>
        <v>10544285</v>
      </c>
      <c r="T28" s="100">
        <f t="shared" si="5"/>
        <v>8605695</v>
      </c>
      <c r="U28" s="100">
        <f t="shared" si="5"/>
        <v>10973404</v>
      </c>
      <c r="V28" s="100">
        <f t="shared" si="5"/>
        <v>30123384</v>
      </c>
      <c r="W28" s="100">
        <f t="shared" si="5"/>
        <v>112226586</v>
      </c>
      <c r="X28" s="100">
        <f t="shared" si="5"/>
        <v>132792001</v>
      </c>
      <c r="Y28" s="100">
        <f t="shared" si="5"/>
        <v>-20565415</v>
      </c>
      <c r="Z28" s="137">
        <f>+IF(X28&lt;&gt;0,+(Y28/X28)*100,0)</f>
        <v>-15.486938102544295</v>
      </c>
      <c r="AA28" s="153">
        <f>SUM(AA29:AA31)</f>
        <v>132792001</v>
      </c>
    </row>
    <row r="29" spans="1:27" ht="13.5">
      <c r="A29" s="138" t="s">
        <v>75</v>
      </c>
      <c r="B29" s="136"/>
      <c r="C29" s="155">
        <v>28491518</v>
      </c>
      <c r="D29" s="155"/>
      <c r="E29" s="156">
        <v>31653378</v>
      </c>
      <c r="F29" s="60">
        <v>31653378</v>
      </c>
      <c r="G29" s="60">
        <v>2190811</v>
      </c>
      <c r="H29" s="60">
        <v>2382169</v>
      </c>
      <c r="I29" s="60">
        <v>1960270</v>
      </c>
      <c r="J29" s="60">
        <v>6533250</v>
      </c>
      <c r="K29" s="60">
        <v>2071517</v>
      </c>
      <c r="L29" s="60">
        <v>2099074</v>
      </c>
      <c r="M29" s="60">
        <v>2631147</v>
      </c>
      <c r="N29" s="60">
        <v>6801738</v>
      </c>
      <c r="O29" s="60">
        <v>2844469</v>
      </c>
      <c r="P29" s="60">
        <v>2182123</v>
      </c>
      <c r="Q29" s="60">
        <v>2090425</v>
      </c>
      <c r="R29" s="60">
        <v>7117017</v>
      </c>
      <c r="S29" s="60">
        <v>2134021</v>
      </c>
      <c r="T29" s="60">
        <v>2025212</v>
      </c>
      <c r="U29" s="60">
        <v>2136784</v>
      </c>
      <c r="V29" s="60">
        <v>6296017</v>
      </c>
      <c r="W29" s="60">
        <v>26748022</v>
      </c>
      <c r="X29" s="60">
        <v>31653378</v>
      </c>
      <c r="Y29" s="60">
        <v>-4905356</v>
      </c>
      <c r="Z29" s="140">
        <v>-15.5</v>
      </c>
      <c r="AA29" s="155">
        <v>31653378</v>
      </c>
    </row>
    <row r="30" spans="1:27" ht="13.5">
      <c r="A30" s="138" t="s">
        <v>76</v>
      </c>
      <c r="B30" s="136"/>
      <c r="C30" s="157">
        <v>67002845</v>
      </c>
      <c r="D30" s="157"/>
      <c r="E30" s="158">
        <v>42146150</v>
      </c>
      <c r="F30" s="159">
        <v>42146150</v>
      </c>
      <c r="G30" s="159">
        <v>2207090</v>
      </c>
      <c r="H30" s="159">
        <v>2051784</v>
      </c>
      <c r="I30" s="159">
        <v>2312825</v>
      </c>
      <c r="J30" s="159">
        <v>6571699</v>
      </c>
      <c r="K30" s="159">
        <v>3297489</v>
      </c>
      <c r="L30" s="159">
        <v>2751625</v>
      </c>
      <c r="M30" s="159">
        <v>2737954</v>
      </c>
      <c r="N30" s="159">
        <v>8787068</v>
      </c>
      <c r="O30" s="159">
        <v>2180302</v>
      </c>
      <c r="P30" s="159">
        <v>2555059</v>
      </c>
      <c r="Q30" s="159">
        <v>2404865</v>
      </c>
      <c r="R30" s="159">
        <v>7140226</v>
      </c>
      <c r="S30" s="159">
        <v>2940812</v>
      </c>
      <c r="T30" s="159">
        <v>2425813</v>
      </c>
      <c r="U30" s="159">
        <v>3424060</v>
      </c>
      <c r="V30" s="159">
        <v>8790685</v>
      </c>
      <c r="W30" s="159">
        <v>31289678</v>
      </c>
      <c r="X30" s="159">
        <v>42146150</v>
      </c>
      <c r="Y30" s="159">
        <v>-10856472</v>
      </c>
      <c r="Z30" s="141">
        <v>-25.76</v>
      </c>
      <c r="AA30" s="157">
        <v>42146150</v>
      </c>
    </row>
    <row r="31" spans="1:27" ht="13.5">
      <c r="A31" s="138" t="s">
        <v>77</v>
      </c>
      <c r="B31" s="136"/>
      <c r="C31" s="155">
        <v>42026097</v>
      </c>
      <c r="D31" s="155"/>
      <c r="E31" s="156">
        <v>58992473</v>
      </c>
      <c r="F31" s="60">
        <v>58992473</v>
      </c>
      <c r="G31" s="60">
        <v>2837041</v>
      </c>
      <c r="H31" s="60">
        <v>3346161</v>
      </c>
      <c r="I31" s="60">
        <v>4473269</v>
      </c>
      <c r="J31" s="60">
        <v>10656471</v>
      </c>
      <c r="K31" s="60">
        <v>5993092</v>
      </c>
      <c r="L31" s="60">
        <v>2455596</v>
      </c>
      <c r="M31" s="60">
        <v>6232879</v>
      </c>
      <c r="N31" s="60">
        <v>14681567</v>
      </c>
      <c r="O31" s="60">
        <v>4121569</v>
      </c>
      <c r="P31" s="60">
        <v>5393192</v>
      </c>
      <c r="Q31" s="60">
        <v>4299405</v>
      </c>
      <c r="R31" s="60">
        <v>13814166</v>
      </c>
      <c r="S31" s="60">
        <v>5469452</v>
      </c>
      <c r="T31" s="60">
        <v>4154670</v>
      </c>
      <c r="U31" s="60">
        <v>5412560</v>
      </c>
      <c r="V31" s="60">
        <v>15036682</v>
      </c>
      <c r="W31" s="60">
        <v>54188886</v>
      </c>
      <c r="X31" s="60">
        <v>58992473</v>
      </c>
      <c r="Y31" s="60">
        <v>-4803587</v>
      </c>
      <c r="Z31" s="140">
        <v>-8.14</v>
      </c>
      <c r="AA31" s="155">
        <v>58992473</v>
      </c>
    </row>
    <row r="32" spans="1:27" ht="13.5">
      <c r="A32" s="135" t="s">
        <v>78</v>
      </c>
      <c r="B32" s="136"/>
      <c r="C32" s="153">
        <f aca="true" t="shared" si="6" ref="C32:Y32">SUM(C33:C37)</f>
        <v>12381300</v>
      </c>
      <c r="D32" s="153">
        <f>SUM(D33:D37)</f>
        <v>0</v>
      </c>
      <c r="E32" s="154">
        <f t="shared" si="6"/>
        <v>14981393</v>
      </c>
      <c r="F32" s="100">
        <f t="shared" si="6"/>
        <v>14981393</v>
      </c>
      <c r="G32" s="100">
        <f t="shared" si="6"/>
        <v>880282</v>
      </c>
      <c r="H32" s="100">
        <f t="shared" si="6"/>
        <v>874471</v>
      </c>
      <c r="I32" s="100">
        <f t="shared" si="6"/>
        <v>1024853</v>
      </c>
      <c r="J32" s="100">
        <f t="shared" si="6"/>
        <v>2779606</v>
      </c>
      <c r="K32" s="100">
        <f t="shared" si="6"/>
        <v>983176</v>
      </c>
      <c r="L32" s="100">
        <f t="shared" si="6"/>
        <v>1087304</v>
      </c>
      <c r="M32" s="100">
        <f t="shared" si="6"/>
        <v>1662491</v>
      </c>
      <c r="N32" s="100">
        <f t="shared" si="6"/>
        <v>3732971</v>
      </c>
      <c r="O32" s="100">
        <f t="shared" si="6"/>
        <v>1094790</v>
      </c>
      <c r="P32" s="100">
        <f t="shared" si="6"/>
        <v>1082020</v>
      </c>
      <c r="Q32" s="100">
        <f t="shared" si="6"/>
        <v>954600</v>
      </c>
      <c r="R32" s="100">
        <f t="shared" si="6"/>
        <v>3131410</v>
      </c>
      <c r="S32" s="100">
        <f t="shared" si="6"/>
        <v>1052114</v>
      </c>
      <c r="T32" s="100">
        <f t="shared" si="6"/>
        <v>992292</v>
      </c>
      <c r="U32" s="100">
        <f t="shared" si="6"/>
        <v>1137184</v>
      </c>
      <c r="V32" s="100">
        <f t="shared" si="6"/>
        <v>3181590</v>
      </c>
      <c r="W32" s="100">
        <f t="shared" si="6"/>
        <v>12825577</v>
      </c>
      <c r="X32" s="100">
        <f t="shared" si="6"/>
        <v>14981393</v>
      </c>
      <c r="Y32" s="100">
        <f t="shared" si="6"/>
        <v>-2155816</v>
      </c>
      <c r="Z32" s="137">
        <f>+IF(X32&lt;&gt;0,+(Y32/X32)*100,0)</f>
        <v>-14.38995692857133</v>
      </c>
      <c r="AA32" s="153">
        <f>SUM(AA33:AA37)</f>
        <v>14981393</v>
      </c>
    </row>
    <row r="33" spans="1:27" ht="13.5">
      <c r="A33" s="138" t="s">
        <v>79</v>
      </c>
      <c r="B33" s="136"/>
      <c r="C33" s="155">
        <v>3457789</v>
      </c>
      <c r="D33" s="155"/>
      <c r="E33" s="156">
        <v>2205478</v>
      </c>
      <c r="F33" s="60">
        <v>2205478</v>
      </c>
      <c r="G33" s="60">
        <v>273205</v>
      </c>
      <c r="H33" s="60">
        <v>259689</v>
      </c>
      <c r="I33" s="60">
        <v>279156</v>
      </c>
      <c r="J33" s="60">
        <v>812050</v>
      </c>
      <c r="K33" s="60">
        <v>229978</v>
      </c>
      <c r="L33" s="60">
        <v>252502</v>
      </c>
      <c r="M33" s="60">
        <v>410058</v>
      </c>
      <c r="N33" s="60">
        <v>892538</v>
      </c>
      <c r="O33" s="60">
        <v>227684</v>
      </c>
      <c r="P33" s="60">
        <v>207171</v>
      </c>
      <c r="Q33" s="60">
        <v>201503</v>
      </c>
      <c r="R33" s="60">
        <v>636358</v>
      </c>
      <c r="S33" s="60">
        <v>192853</v>
      </c>
      <c r="T33" s="60">
        <v>219266</v>
      </c>
      <c r="U33" s="60">
        <v>183866</v>
      </c>
      <c r="V33" s="60">
        <v>595985</v>
      </c>
      <c r="W33" s="60">
        <v>2936931</v>
      </c>
      <c r="X33" s="60">
        <v>2205478</v>
      </c>
      <c r="Y33" s="60">
        <v>731453</v>
      </c>
      <c r="Z33" s="140">
        <v>33.17</v>
      </c>
      <c r="AA33" s="155">
        <v>2205478</v>
      </c>
    </row>
    <row r="34" spans="1:27" ht="13.5">
      <c r="A34" s="138" t="s">
        <v>80</v>
      </c>
      <c r="B34" s="136"/>
      <c r="C34" s="155">
        <v>450724</v>
      </c>
      <c r="D34" s="155"/>
      <c r="E34" s="156">
        <v>254539</v>
      </c>
      <c r="F34" s="60">
        <v>254539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>
        <v>14800</v>
      </c>
      <c r="T34" s="60"/>
      <c r="U34" s="60"/>
      <c r="V34" s="60">
        <v>14800</v>
      </c>
      <c r="W34" s="60">
        <v>14800</v>
      </c>
      <c r="X34" s="60">
        <v>254539</v>
      </c>
      <c r="Y34" s="60">
        <v>-239739</v>
      </c>
      <c r="Z34" s="140">
        <v>-94.19</v>
      </c>
      <c r="AA34" s="155">
        <v>254539</v>
      </c>
    </row>
    <row r="35" spans="1:27" ht="13.5">
      <c r="A35" s="138" t="s">
        <v>81</v>
      </c>
      <c r="B35" s="136"/>
      <c r="C35" s="155">
        <v>8438471</v>
      </c>
      <c r="D35" s="155"/>
      <c r="E35" s="156">
        <v>11412132</v>
      </c>
      <c r="F35" s="60">
        <v>11412132</v>
      </c>
      <c r="G35" s="60">
        <v>607077</v>
      </c>
      <c r="H35" s="60">
        <v>614782</v>
      </c>
      <c r="I35" s="60">
        <v>745697</v>
      </c>
      <c r="J35" s="60">
        <v>1967556</v>
      </c>
      <c r="K35" s="60">
        <v>753198</v>
      </c>
      <c r="L35" s="60">
        <v>834802</v>
      </c>
      <c r="M35" s="60">
        <v>1252433</v>
      </c>
      <c r="N35" s="60">
        <v>2840433</v>
      </c>
      <c r="O35" s="60">
        <v>867106</v>
      </c>
      <c r="P35" s="60">
        <v>874849</v>
      </c>
      <c r="Q35" s="60">
        <v>753097</v>
      </c>
      <c r="R35" s="60">
        <v>2495052</v>
      </c>
      <c r="S35" s="60">
        <v>844461</v>
      </c>
      <c r="T35" s="60">
        <v>773026</v>
      </c>
      <c r="U35" s="60">
        <v>953318</v>
      </c>
      <c r="V35" s="60">
        <v>2570805</v>
      </c>
      <c r="W35" s="60">
        <v>9873846</v>
      </c>
      <c r="X35" s="60">
        <v>11412132</v>
      </c>
      <c r="Y35" s="60">
        <v>-1538286</v>
      </c>
      <c r="Z35" s="140">
        <v>-13.48</v>
      </c>
      <c r="AA35" s="155">
        <v>11412132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34316</v>
      </c>
      <c r="D37" s="157"/>
      <c r="E37" s="158">
        <v>1109244</v>
      </c>
      <c r="F37" s="159">
        <v>1109244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1109244</v>
      </c>
      <c r="Y37" s="159">
        <v>-1109244</v>
      </c>
      <c r="Z37" s="141">
        <v>-100</v>
      </c>
      <c r="AA37" s="157">
        <v>1109244</v>
      </c>
    </row>
    <row r="38" spans="1:27" ht="13.5">
      <c r="A38" s="135" t="s">
        <v>84</v>
      </c>
      <c r="B38" s="142"/>
      <c r="C38" s="153">
        <f aca="true" t="shared" si="7" ref="C38:Y38">SUM(C39:C41)</f>
        <v>7544336</v>
      </c>
      <c r="D38" s="153">
        <f>SUM(D39:D41)</f>
        <v>0</v>
      </c>
      <c r="E38" s="154">
        <f t="shared" si="7"/>
        <v>8477605</v>
      </c>
      <c r="F38" s="100">
        <f t="shared" si="7"/>
        <v>8477605</v>
      </c>
      <c r="G38" s="100">
        <f t="shared" si="7"/>
        <v>673351</v>
      </c>
      <c r="H38" s="100">
        <f t="shared" si="7"/>
        <v>621285</v>
      </c>
      <c r="I38" s="100">
        <f t="shared" si="7"/>
        <v>682982</v>
      </c>
      <c r="J38" s="100">
        <f t="shared" si="7"/>
        <v>1977618</v>
      </c>
      <c r="K38" s="100">
        <f t="shared" si="7"/>
        <v>602596</v>
      </c>
      <c r="L38" s="100">
        <f t="shared" si="7"/>
        <v>401826</v>
      </c>
      <c r="M38" s="100">
        <f t="shared" si="7"/>
        <v>553269</v>
      </c>
      <c r="N38" s="100">
        <f t="shared" si="7"/>
        <v>1557691</v>
      </c>
      <c r="O38" s="100">
        <f t="shared" si="7"/>
        <v>559409</v>
      </c>
      <c r="P38" s="100">
        <f t="shared" si="7"/>
        <v>378606</v>
      </c>
      <c r="Q38" s="100">
        <f t="shared" si="7"/>
        <v>381815</v>
      </c>
      <c r="R38" s="100">
        <f t="shared" si="7"/>
        <v>1319830</v>
      </c>
      <c r="S38" s="100">
        <f t="shared" si="7"/>
        <v>565252</v>
      </c>
      <c r="T38" s="100">
        <f t="shared" si="7"/>
        <v>527671</v>
      </c>
      <c r="U38" s="100">
        <f t="shared" si="7"/>
        <v>395880</v>
      </c>
      <c r="V38" s="100">
        <f t="shared" si="7"/>
        <v>1488803</v>
      </c>
      <c r="W38" s="100">
        <f t="shared" si="7"/>
        <v>6343942</v>
      </c>
      <c r="X38" s="100">
        <f t="shared" si="7"/>
        <v>8477605</v>
      </c>
      <c r="Y38" s="100">
        <f t="shared" si="7"/>
        <v>-2133663</v>
      </c>
      <c r="Z38" s="137">
        <f>+IF(X38&lt;&gt;0,+(Y38/X38)*100,0)</f>
        <v>-25.1682285268068</v>
      </c>
      <c r="AA38" s="153">
        <f>SUM(AA39:AA41)</f>
        <v>8477605</v>
      </c>
    </row>
    <row r="39" spans="1:27" ht="13.5">
      <c r="A39" s="138" t="s">
        <v>85</v>
      </c>
      <c r="B39" s="136"/>
      <c r="C39" s="155">
        <v>7544336</v>
      </c>
      <c r="D39" s="155"/>
      <c r="E39" s="156">
        <v>8477605</v>
      </c>
      <c r="F39" s="60">
        <v>8477605</v>
      </c>
      <c r="G39" s="60">
        <v>673351</v>
      </c>
      <c r="H39" s="60">
        <v>621285</v>
      </c>
      <c r="I39" s="60">
        <v>682982</v>
      </c>
      <c r="J39" s="60">
        <v>1977618</v>
      </c>
      <c r="K39" s="60">
        <v>602596</v>
      </c>
      <c r="L39" s="60">
        <v>401826</v>
      </c>
      <c r="M39" s="60">
        <v>553269</v>
      </c>
      <c r="N39" s="60">
        <v>1557691</v>
      </c>
      <c r="O39" s="60">
        <v>559409</v>
      </c>
      <c r="P39" s="60">
        <v>378606</v>
      </c>
      <c r="Q39" s="60">
        <v>381815</v>
      </c>
      <c r="R39" s="60">
        <v>1319830</v>
      </c>
      <c r="S39" s="60">
        <v>565252</v>
      </c>
      <c r="T39" s="60">
        <v>527671</v>
      </c>
      <c r="U39" s="60">
        <v>395880</v>
      </c>
      <c r="V39" s="60">
        <v>1488803</v>
      </c>
      <c r="W39" s="60">
        <v>6343942</v>
      </c>
      <c r="X39" s="60">
        <v>8477605</v>
      </c>
      <c r="Y39" s="60">
        <v>-2133663</v>
      </c>
      <c r="Z39" s="140">
        <v>-25.17</v>
      </c>
      <c r="AA39" s="155">
        <v>8477605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46741339</v>
      </c>
      <c r="D42" s="153">
        <f>SUM(D43:D46)</f>
        <v>0</v>
      </c>
      <c r="E42" s="154">
        <f t="shared" si="8"/>
        <v>65229001</v>
      </c>
      <c r="F42" s="100">
        <f t="shared" si="8"/>
        <v>65229001</v>
      </c>
      <c r="G42" s="100">
        <f t="shared" si="8"/>
        <v>931903</v>
      </c>
      <c r="H42" s="100">
        <f t="shared" si="8"/>
        <v>5569699</v>
      </c>
      <c r="I42" s="100">
        <f t="shared" si="8"/>
        <v>5731324</v>
      </c>
      <c r="J42" s="100">
        <f t="shared" si="8"/>
        <v>12232926</v>
      </c>
      <c r="K42" s="100">
        <f t="shared" si="8"/>
        <v>7569947</v>
      </c>
      <c r="L42" s="100">
        <f t="shared" si="8"/>
        <v>953802</v>
      </c>
      <c r="M42" s="100">
        <f t="shared" si="8"/>
        <v>4314510</v>
      </c>
      <c r="N42" s="100">
        <f t="shared" si="8"/>
        <v>12838259</v>
      </c>
      <c r="O42" s="100">
        <f t="shared" si="8"/>
        <v>4245377</v>
      </c>
      <c r="P42" s="100">
        <f t="shared" si="8"/>
        <v>4140714</v>
      </c>
      <c r="Q42" s="100">
        <f t="shared" si="8"/>
        <v>4376647</v>
      </c>
      <c r="R42" s="100">
        <f t="shared" si="8"/>
        <v>12762738</v>
      </c>
      <c r="S42" s="100">
        <f t="shared" si="8"/>
        <v>4384461</v>
      </c>
      <c r="T42" s="100">
        <f t="shared" si="8"/>
        <v>4085110</v>
      </c>
      <c r="U42" s="100">
        <f t="shared" si="8"/>
        <v>6440880</v>
      </c>
      <c r="V42" s="100">
        <f t="shared" si="8"/>
        <v>14910451</v>
      </c>
      <c r="W42" s="100">
        <f t="shared" si="8"/>
        <v>52744374</v>
      </c>
      <c r="X42" s="100">
        <f t="shared" si="8"/>
        <v>65229001</v>
      </c>
      <c r="Y42" s="100">
        <f t="shared" si="8"/>
        <v>-12484627</v>
      </c>
      <c r="Z42" s="137">
        <f>+IF(X42&lt;&gt;0,+(Y42/X42)*100,0)</f>
        <v>-19.13968757546969</v>
      </c>
      <c r="AA42" s="153">
        <f>SUM(AA43:AA46)</f>
        <v>65229001</v>
      </c>
    </row>
    <row r="43" spans="1:27" ht="13.5">
      <c r="A43" s="138" t="s">
        <v>89</v>
      </c>
      <c r="B43" s="136"/>
      <c r="C43" s="155">
        <v>39459457</v>
      </c>
      <c r="D43" s="155"/>
      <c r="E43" s="156">
        <v>56720720</v>
      </c>
      <c r="F43" s="60">
        <v>56720720</v>
      </c>
      <c r="G43" s="60">
        <v>249050</v>
      </c>
      <c r="H43" s="60">
        <v>5007438</v>
      </c>
      <c r="I43" s="60">
        <v>5120304</v>
      </c>
      <c r="J43" s="60">
        <v>10376792</v>
      </c>
      <c r="K43" s="60">
        <v>7072603</v>
      </c>
      <c r="L43" s="60">
        <v>263583</v>
      </c>
      <c r="M43" s="60">
        <v>3568182</v>
      </c>
      <c r="N43" s="60">
        <v>10904368</v>
      </c>
      <c r="O43" s="60">
        <v>3523857</v>
      </c>
      <c r="P43" s="60">
        <v>3308389</v>
      </c>
      <c r="Q43" s="60">
        <v>3779057</v>
      </c>
      <c r="R43" s="60">
        <v>10611303</v>
      </c>
      <c r="S43" s="60">
        <v>3299440</v>
      </c>
      <c r="T43" s="60">
        <v>3355638</v>
      </c>
      <c r="U43" s="60">
        <v>5616118</v>
      </c>
      <c r="V43" s="60">
        <v>12271196</v>
      </c>
      <c r="W43" s="60">
        <v>44163659</v>
      </c>
      <c r="X43" s="60">
        <v>56720720</v>
      </c>
      <c r="Y43" s="60">
        <v>-12557061</v>
      </c>
      <c r="Z43" s="140">
        <v>-22.14</v>
      </c>
      <c r="AA43" s="155">
        <v>56720720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7281882</v>
      </c>
      <c r="D46" s="155"/>
      <c r="E46" s="156">
        <v>8508281</v>
      </c>
      <c r="F46" s="60">
        <v>8508281</v>
      </c>
      <c r="G46" s="60">
        <v>682853</v>
      </c>
      <c r="H46" s="60">
        <v>562261</v>
      </c>
      <c r="I46" s="60">
        <v>611020</v>
      </c>
      <c r="J46" s="60">
        <v>1856134</v>
      </c>
      <c r="K46" s="60">
        <v>497344</v>
      </c>
      <c r="L46" s="60">
        <v>690219</v>
      </c>
      <c r="M46" s="60">
        <v>746328</v>
      </c>
      <c r="N46" s="60">
        <v>1933891</v>
      </c>
      <c r="O46" s="60">
        <v>721520</v>
      </c>
      <c r="P46" s="60">
        <v>832325</v>
      </c>
      <c r="Q46" s="60">
        <v>597590</v>
      </c>
      <c r="R46" s="60">
        <v>2151435</v>
      </c>
      <c r="S46" s="60">
        <v>1085021</v>
      </c>
      <c r="T46" s="60">
        <v>729472</v>
      </c>
      <c r="U46" s="60">
        <v>824762</v>
      </c>
      <c r="V46" s="60">
        <v>2639255</v>
      </c>
      <c r="W46" s="60">
        <v>8580715</v>
      </c>
      <c r="X46" s="60">
        <v>8508281</v>
      </c>
      <c r="Y46" s="60">
        <v>72434</v>
      </c>
      <c r="Z46" s="140">
        <v>0.85</v>
      </c>
      <c r="AA46" s="155">
        <v>8508281</v>
      </c>
    </row>
    <row r="47" spans="1:27" ht="13.5">
      <c r="A47" s="135" t="s">
        <v>93</v>
      </c>
      <c r="B47" s="142" t="s">
        <v>94</v>
      </c>
      <c r="C47" s="153">
        <v>693</v>
      </c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204188128</v>
      </c>
      <c r="D48" s="168">
        <f>+D28+D32+D38+D42+D47</f>
        <v>0</v>
      </c>
      <c r="E48" s="169">
        <f t="shared" si="9"/>
        <v>221480000</v>
      </c>
      <c r="F48" s="73">
        <f t="shared" si="9"/>
        <v>221480000</v>
      </c>
      <c r="G48" s="73">
        <f t="shared" si="9"/>
        <v>9720478</v>
      </c>
      <c r="H48" s="73">
        <f t="shared" si="9"/>
        <v>14845569</v>
      </c>
      <c r="I48" s="73">
        <f t="shared" si="9"/>
        <v>16185523</v>
      </c>
      <c r="J48" s="73">
        <f t="shared" si="9"/>
        <v>40751570</v>
      </c>
      <c r="K48" s="73">
        <f t="shared" si="9"/>
        <v>20517817</v>
      </c>
      <c r="L48" s="73">
        <f t="shared" si="9"/>
        <v>9749227</v>
      </c>
      <c r="M48" s="73">
        <f t="shared" si="9"/>
        <v>18132250</v>
      </c>
      <c r="N48" s="73">
        <f t="shared" si="9"/>
        <v>48399294</v>
      </c>
      <c r="O48" s="73">
        <f t="shared" si="9"/>
        <v>15045916</v>
      </c>
      <c r="P48" s="73">
        <f t="shared" si="9"/>
        <v>15731714</v>
      </c>
      <c r="Q48" s="73">
        <f t="shared" si="9"/>
        <v>14507757</v>
      </c>
      <c r="R48" s="73">
        <f t="shared" si="9"/>
        <v>45285387</v>
      </c>
      <c r="S48" s="73">
        <f t="shared" si="9"/>
        <v>16546112</v>
      </c>
      <c r="T48" s="73">
        <f t="shared" si="9"/>
        <v>14210768</v>
      </c>
      <c r="U48" s="73">
        <f t="shared" si="9"/>
        <v>18947348</v>
      </c>
      <c r="V48" s="73">
        <f t="shared" si="9"/>
        <v>49704228</v>
      </c>
      <c r="W48" s="73">
        <f t="shared" si="9"/>
        <v>184140479</v>
      </c>
      <c r="X48" s="73">
        <f t="shared" si="9"/>
        <v>221480000</v>
      </c>
      <c r="Y48" s="73">
        <f t="shared" si="9"/>
        <v>-37339521</v>
      </c>
      <c r="Z48" s="170">
        <f>+IF(X48&lt;&gt;0,+(Y48/X48)*100,0)</f>
        <v>-16.859093823370056</v>
      </c>
      <c r="AA48" s="168">
        <f>+AA28+AA32+AA38+AA42+AA47</f>
        <v>221480000</v>
      </c>
    </row>
    <row r="49" spans="1:27" ht="13.5">
      <c r="A49" s="148" t="s">
        <v>49</v>
      </c>
      <c r="B49" s="149"/>
      <c r="C49" s="171">
        <f aca="true" t="shared" si="10" ref="C49:Y49">+C25-C48</f>
        <v>25391164</v>
      </c>
      <c r="D49" s="171">
        <f>+D25-D48</f>
        <v>0</v>
      </c>
      <c r="E49" s="172">
        <f t="shared" si="10"/>
        <v>57451993</v>
      </c>
      <c r="F49" s="173">
        <f t="shared" si="10"/>
        <v>57451993</v>
      </c>
      <c r="G49" s="173">
        <f t="shared" si="10"/>
        <v>53409946</v>
      </c>
      <c r="H49" s="173">
        <f t="shared" si="10"/>
        <v>-4855058</v>
      </c>
      <c r="I49" s="173">
        <f t="shared" si="10"/>
        <v>3312724</v>
      </c>
      <c r="J49" s="173">
        <f t="shared" si="10"/>
        <v>51867612</v>
      </c>
      <c r="K49" s="173">
        <f t="shared" si="10"/>
        <v>-11366410</v>
      </c>
      <c r="L49" s="173">
        <f t="shared" si="10"/>
        <v>42526016</v>
      </c>
      <c r="M49" s="173">
        <f t="shared" si="10"/>
        <v>7368585</v>
      </c>
      <c r="N49" s="173">
        <f t="shared" si="10"/>
        <v>38528191</v>
      </c>
      <c r="O49" s="173">
        <f t="shared" si="10"/>
        <v>-6133097</v>
      </c>
      <c r="P49" s="173">
        <f t="shared" si="10"/>
        <v>-4734579</v>
      </c>
      <c r="Q49" s="173">
        <f t="shared" si="10"/>
        <v>28961192</v>
      </c>
      <c r="R49" s="173">
        <f t="shared" si="10"/>
        <v>18093516</v>
      </c>
      <c r="S49" s="173">
        <f t="shared" si="10"/>
        <v>-2036596</v>
      </c>
      <c r="T49" s="173">
        <f t="shared" si="10"/>
        <v>592962</v>
      </c>
      <c r="U49" s="173">
        <f t="shared" si="10"/>
        <v>-8510940</v>
      </c>
      <c r="V49" s="173">
        <f t="shared" si="10"/>
        <v>-9954574</v>
      </c>
      <c r="W49" s="173">
        <f t="shared" si="10"/>
        <v>98534745</v>
      </c>
      <c r="X49" s="173">
        <f>IF(F25=F48,0,X25-X48)</f>
        <v>57451993</v>
      </c>
      <c r="Y49" s="173">
        <f t="shared" si="10"/>
        <v>41082752</v>
      </c>
      <c r="Z49" s="174">
        <f>+IF(X49&lt;&gt;0,+(Y49/X49)*100,0)</f>
        <v>71.50796666009481</v>
      </c>
      <c r="AA49" s="171">
        <f>+AA25-AA48</f>
        <v>57451993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11033275</v>
      </c>
      <c r="D5" s="155"/>
      <c r="E5" s="156">
        <v>17935993</v>
      </c>
      <c r="F5" s="60">
        <v>17935993</v>
      </c>
      <c r="G5" s="60">
        <v>2790831</v>
      </c>
      <c r="H5" s="60">
        <v>2590205</v>
      </c>
      <c r="I5" s="60">
        <v>2627505</v>
      </c>
      <c r="J5" s="60">
        <v>8008541</v>
      </c>
      <c r="K5" s="60">
        <v>2682834</v>
      </c>
      <c r="L5" s="60">
        <v>2653622</v>
      </c>
      <c r="M5" s="60">
        <v>2661659</v>
      </c>
      <c r="N5" s="60">
        <v>7998115</v>
      </c>
      <c r="O5" s="60">
        <v>2661757</v>
      </c>
      <c r="P5" s="60">
        <v>2685964</v>
      </c>
      <c r="Q5" s="60">
        <v>2678108</v>
      </c>
      <c r="R5" s="60">
        <v>8025829</v>
      </c>
      <c r="S5" s="60">
        <v>2707948</v>
      </c>
      <c r="T5" s="60">
        <v>2640006</v>
      </c>
      <c r="U5" s="60">
        <v>2599540</v>
      </c>
      <c r="V5" s="60">
        <v>7947494</v>
      </c>
      <c r="W5" s="60">
        <v>31979979</v>
      </c>
      <c r="X5" s="60">
        <v>17935993</v>
      </c>
      <c r="Y5" s="60">
        <v>14043986</v>
      </c>
      <c r="Z5" s="140">
        <v>78.3</v>
      </c>
      <c r="AA5" s="155">
        <v>17935993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47936342</v>
      </c>
      <c r="D7" s="155"/>
      <c r="E7" s="156">
        <v>68667000</v>
      </c>
      <c r="F7" s="60">
        <v>68667000</v>
      </c>
      <c r="G7" s="60">
        <v>4501401</v>
      </c>
      <c r="H7" s="60">
        <v>4505311</v>
      </c>
      <c r="I7" s="60">
        <v>4047459</v>
      </c>
      <c r="J7" s="60">
        <v>13054171</v>
      </c>
      <c r="K7" s="60">
        <v>4020094</v>
      </c>
      <c r="L7" s="60">
        <v>4493612</v>
      </c>
      <c r="M7" s="60">
        <v>4027377</v>
      </c>
      <c r="N7" s="60">
        <v>12541083</v>
      </c>
      <c r="O7" s="60">
        <v>4649496</v>
      </c>
      <c r="P7" s="60">
        <v>4848653</v>
      </c>
      <c r="Q7" s="60">
        <v>4341888</v>
      </c>
      <c r="R7" s="60">
        <v>13840037</v>
      </c>
      <c r="S7" s="60">
        <v>4005667</v>
      </c>
      <c r="T7" s="60">
        <v>4343198</v>
      </c>
      <c r="U7" s="60">
        <v>3694420</v>
      </c>
      <c r="V7" s="60">
        <v>12043285</v>
      </c>
      <c r="W7" s="60">
        <v>51478576</v>
      </c>
      <c r="X7" s="60">
        <v>68667000</v>
      </c>
      <c r="Y7" s="60">
        <v>-17188424</v>
      </c>
      <c r="Z7" s="140">
        <v>-25.03</v>
      </c>
      <c r="AA7" s="155">
        <v>68667000</v>
      </c>
    </row>
    <row r="8" spans="1:27" ht="13.5">
      <c r="A8" s="183" t="s">
        <v>104</v>
      </c>
      <c r="B8" s="182"/>
      <c r="C8" s="155">
        <v>0</v>
      </c>
      <c r="D8" s="155"/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/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2523245</v>
      </c>
      <c r="D10" s="155"/>
      <c r="E10" s="156">
        <v>3329000</v>
      </c>
      <c r="F10" s="54">
        <v>3329000</v>
      </c>
      <c r="G10" s="54">
        <v>207604</v>
      </c>
      <c r="H10" s="54">
        <v>211397</v>
      </c>
      <c r="I10" s="54">
        <v>203378</v>
      </c>
      <c r="J10" s="54">
        <v>622379</v>
      </c>
      <c r="K10" s="54">
        <v>209599</v>
      </c>
      <c r="L10" s="54">
        <v>215515</v>
      </c>
      <c r="M10" s="54">
        <v>219168</v>
      </c>
      <c r="N10" s="54">
        <v>644282</v>
      </c>
      <c r="O10" s="54">
        <v>219238</v>
      </c>
      <c r="P10" s="54">
        <v>219049</v>
      </c>
      <c r="Q10" s="54">
        <v>218943</v>
      </c>
      <c r="R10" s="54">
        <v>657230</v>
      </c>
      <c r="S10" s="54">
        <v>220056</v>
      </c>
      <c r="T10" s="54">
        <v>217156</v>
      </c>
      <c r="U10" s="54">
        <v>218188</v>
      </c>
      <c r="V10" s="54">
        <v>655400</v>
      </c>
      <c r="W10" s="54">
        <v>2579291</v>
      </c>
      <c r="X10" s="54">
        <v>3329000</v>
      </c>
      <c r="Y10" s="54">
        <v>-749709</v>
      </c>
      <c r="Z10" s="184">
        <v>-22.52</v>
      </c>
      <c r="AA10" s="130">
        <v>3329000</v>
      </c>
    </row>
    <row r="11" spans="1:27" ht="13.5">
      <c r="A11" s="183" t="s">
        <v>107</v>
      </c>
      <c r="B11" s="185"/>
      <c r="C11" s="155">
        <v>0</v>
      </c>
      <c r="D11" s="155"/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219238</v>
      </c>
      <c r="P11" s="60">
        <v>0</v>
      </c>
      <c r="Q11" s="60">
        <v>0</v>
      </c>
      <c r="R11" s="60">
        <v>219238</v>
      </c>
      <c r="S11" s="60">
        <v>0</v>
      </c>
      <c r="T11" s="60">
        <v>0</v>
      </c>
      <c r="U11" s="60">
        <v>0</v>
      </c>
      <c r="V11" s="60">
        <v>0</v>
      </c>
      <c r="W11" s="60">
        <v>219238</v>
      </c>
      <c r="X11" s="60">
        <v>0</v>
      </c>
      <c r="Y11" s="60">
        <v>219238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811249</v>
      </c>
      <c r="D12" s="155"/>
      <c r="E12" s="156">
        <v>568000</v>
      </c>
      <c r="F12" s="60">
        <v>568000</v>
      </c>
      <c r="G12" s="60">
        <v>93212</v>
      </c>
      <c r="H12" s="60">
        <v>64529</v>
      </c>
      <c r="I12" s="60">
        <v>81272</v>
      </c>
      <c r="J12" s="60">
        <v>239013</v>
      </c>
      <c r="K12" s="60">
        <v>70684</v>
      </c>
      <c r="L12" s="60">
        <v>53809</v>
      </c>
      <c r="M12" s="60">
        <v>53093</v>
      </c>
      <c r="N12" s="60">
        <v>177586</v>
      </c>
      <c r="O12" s="60">
        <v>51898</v>
      </c>
      <c r="P12" s="60">
        <v>82321</v>
      </c>
      <c r="Q12" s="60">
        <v>66862</v>
      </c>
      <c r="R12" s="60">
        <v>201081</v>
      </c>
      <c r="S12" s="60">
        <v>62465</v>
      </c>
      <c r="T12" s="60">
        <v>62227</v>
      </c>
      <c r="U12" s="60">
        <v>59094</v>
      </c>
      <c r="V12" s="60">
        <v>183786</v>
      </c>
      <c r="W12" s="60">
        <v>801466</v>
      </c>
      <c r="X12" s="60">
        <v>568000</v>
      </c>
      <c r="Y12" s="60">
        <v>233466</v>
      </c>
      <c r="Z12" s="140">
        <v>41.1</v>
      </c>
      <c r="AA12" s="155">
        <v>568000</v>
      </c>
    </row>
    <row r="13" spans="1:27" ht="13.5">
      <c r="A13" s="181" t="s">
        <v>109</v>
      </c>
      <c r="B13" s="185"/>
      <c r="C13" s="155">
        <v>2344407</v>
      </c>
      <c r="D13" s="155"/>
      <c r="E13" s="156">
        <v>6600000</v>
      </c>
      <c r="F13" s="60">
        <v>6600000</v>
      </c>
      <c r="G13" s="60">
        <v>38999</v>
      </c>
      <c r="H13" s="60">
        <v>30783</v>
      </c>
      <c r="I13" s="60">
        <v>14473</v>
      </c>
      <c r="J13" s="60">
        <v>84255</v>
      </c>
      <c r="K13" s="60">
        <v>91101</v>
      </c>
      <c r="L13" s="60">
        <v>36587</v>
      </c>
      <c r="M13" s="60">
        <v>134691</v>
      </c>
      <c r="N13" s="60">
        <v>262379</v>
      </c>
      <c r="O13" s="60">
        <v>4628</v>
      </c>
      <c r="P13" s="60">
        <v>119404</v>
      </c>
      <c r="Q13" s="60">
        <v>11423</v>
      </c>
      <c r="R13" s="60">
        <v>135455</v>
      </c>
      <c r="S13" s="60">
        <v>89214</v>
      </c>
      <c r="T13" s="60">
        <v>34670</v>
      </c>
      <c r="U13" s="60">
        <v>216873</v>
      </c>
      <c r="V13" s="60">
        <v>340757</v>
      </c>
      <c r="W13" s="60">
        <v>822846</v>
      </c>
      <c r="X13" s="60">
        <v>6600000</v>
      </c>
      <c r="Y13" s="60">
        <v>-5777154</v>
      </c>
      <c r="Z13" s="140">
        <v>-87.53</v>
      </c>
      <c r="AA13" s="155">
        <v>6600000</v>
      </c>
    </row>
    <row r="14" spans="1:27" ht="13.5">
      <c r="A14" s="181" t="s">
        <v>110</v>
      </c>
      <c r="B14" s="185"/>
      <c r="C14" s="155">
        <v>2580468</v>
      </c>
      <c r="D14" s="155"/>
      <c r="E14" s="156">
        <v>2059000</v>
      </c>
      <c r="F14" s="60">
        <v>2059000</v>
      </c>
      <c r="G14" s="60">
        <v>253883</v>
      </c>
      <c r="H14" s="60">
        <v>275045</v>
      </c>
      <c r="I14" s="60">
        <v>4678</v>
      </c>
      <c r="J14" s="60">
        <v>533606</v>
      </c>
      <c r="K14" s="60">
        <v>621233</v>
      </c>
      <c r="L14" s="60">
        <v>332721</v>
      </c>
      <c r="M14" s="60">
        <v>341221</v>
      </c>
      <c r="N14" s="60">
        <v>1295175</v>
      </c>
      <c r="O14" s="60">
        <v>298</v>
      </c>
      <c r="P14" s="60">
        <v>380998</v>
      </c>
      <c r="Q14" s="60">
        <v>381668</v>
      </c>
      <c r="R14" s="60">
        <v>762964</v>
      </c>
      <c r="S14" s="60">
        <v>375529</v>
      </c>
      <c r="T14" s="60">
        <v>378655</v>
      </c>
      <c r="U14" s="60">
        <v>397187</v>
      </c>
      <c r="V14" s="60">
        <v>1151371</v>
      </c>
      <c r="W14" s="60">
        <v>3743116</v>
      </c>
      <c r="X14" s="60">
        <v>2059000</v>
      </c>
      <c r="Y14" s="60">
        <v>1684116</v>
      </c>
      <c r="Z14" s="140">
        <v>81.79</v>
      </c>
      <c r="AA14" s="155">
        <v>2059000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1031214</v>
      </c>
      <c r="D16" s="155"/>
      <c r="E16" s="156">
        <v>1150000</v>
      </c>
      <c r="F16" s="60">
        <v>1150000</v>
      </c>
      <c r="G16" s="60">
        <v>72705</v>
      </c>
      <c r="H16" s="60">
        <v>59205</v>
      </c>
      <c r="I16" s="60">
        <v>47925</v>
      </c>
      <c r="J16" s="60">
        <v>179835</v>
      </c>
      <c r="K16" s="60">
        <v>67270</v>
      </c>
      <c r="L16" s="60">
        <v>45400</v>
      </c>
      <c r="M16" s="60">
        <v>67650</v>
      </c>
      <c r="N16" s="60">
        <v>180320</v>
      </c>
      <c r="O16" s="60">
        <v>0</v>
      </c>
      <c r="P16" s="60">
        <v>74350</v>
      </c>
      <c r="Q16" s="60">
        <v>57950</v>
      </c>
      <c r="R16" s="60">
        <v>132300</v>
      </c>
      <c r="S16" s="60">
        <v>100825</v>
      </c>
      <c r="T16" s="60">
        <v>69370</v>
      </c>
      <c r="U16" s="60">
        <v>73050</v>
      </c>
      <c r="V16" s="60">
        <v>243245</v>
      </c>
      <c r="W16" s="60">
        <v>735700</v>
      </c>
      <c r="X16" s="60">
        <v>1150000</v>
      </c>
      <c r="Y16" s="60">
        <v>-414300</v>
      </c>
      <c r="Z16" s="140">
        <v>-36.03</v>
      </c>
      <c r="AA16" s="155">
        <v>1150000</v>
      </c>
    </row>
    <row r="17" spans="1:27" ht="13.5">
      <c r="A17" s="181" t="s">
        <v>113</v>
      </c>
      <c r="B17" s="185"/>
      <c r="C17" s="155">
        <v>5370418</v>
      </c>
      <c r="D17" s="155"/>
      <c r="E17" s="156">
        <v>5000000</v>
      </c>
      <c r="F17" s="60">
        <v>5000000</v>
      </c>
      <c r="G17" s="60">
        <v>0</v>
      </c>
      <c r="H17" s="60">
        <v>1051397</v>
      </c>
      <c r="I17" s="60">
        <v>0</v>
      </c>
      <c r="J17" s="60">
        <v>1051397</v>
      </c>
      <c r="K17" s="60">
        <v>373411</v>
      </c>
      <c r="L17" s="60">
        <v>0</v>
      </c>
      <c r="M17" s="60">
        <v>1327691</v>
      </c>
      <c r="N17" s="60">
        <v>1701102</v>
      </c>
      <c r="O17" s="60">
        <v>0</v>
      </c>
      <c r="P17" s="60">
        <v>499606</v>
      </c>
      <c r="Q17" s="60">
        <v>518229</v>
      </c>
      <c r="R17" s="60">
        <v>1017835</v>
      </c>
      <c r="S17" s="60">
        <v>409519</v>
      </c>
      <c r="T17" s="60">
        <v>538875</v>
      </c>
      <c r="U17" s="60">
        <v>904385</v>
      </c>
      <c r="V17" s="60">
        <v>1852779</v>
      </c>
      <c r="W17" s="60">
        <v>5623113</v>
      </c>
      <c r="X17" s="60">
        <v>5000000</v>
      </c>
      <c r="Y17" s="60">
        <v>623113</v>
      </c>
      <c r="Z17" s="140">
        <v>12.46</v>
      </c>
      <c r="AA17" s="155">
        <v>5000000</v>
      </c>
    </row>
    <row r="18" spans="1:27" ht="13.5">
      <c r="A18" s="183" t="s">
        <v>114</v>
      </c>
      <c r="B18" s="182"/>
      <c r="C18" s="155">
        <v>3190671</v>
      </c>
      <c r="D18" s="155"/>
      <c r="E18" s="156">
        <v>4358000</v>
      </c>
      <c r="F18" s="60">
        <v>4358000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778580</v>
      </c>
      <c r="R18" s="60">
        <v>778580</v>
      </c>
      <c r="S18" s="60">
        <v>0</v>
      </c>
      <c r="T18" s="60">
        <v>0</v>
      </c>
      <c r="U18" s="60">
        <v>0</v>
      </c>
      <c r="V18" s="60">
        <v>0</v>
      </c>
      <c r="W18" s="60">
        <v>778580</v>
      </c>
      <c r="X18" s="60">
        <v>4358000</v>
      </c>
      <c r="Y18" s="60">
        <v>-3579420</v>
      </c>
      <c r="Z18" s="140">
        <v>-82.13</v>
      </c>
      <c r="AA18" s="155">
        <v>4358000</v>
      </c>
    </row>
    <row r="19" spans="1:27" ht="13.5">
      <c r="A19" s="181" t="s">
        <v>34</v>
      </c>
      <c r="B19" s="185"/>
      <c r="C19" s="155">
        <v>117269000</v>
      </c>
      <c r="D19" s="155"/>
      <c r="E19" s="156">
        <v>132856000</v>
      </c>
      <c r="F19" s="60">
        <v>132856000</v>
      </c>
      <c r="G19" s="60">
        <v>53982000</v>
      </c>
      <c r="H19" s="60">
        <v>110277</v>
      </c>
      <c r="I19" s="60">
        <v>906450</v>
      </c>
      <c r="J19" s="60">
        <v>54998727</v>
      </c>
      <c r="K19" s="60">
        <v>0</v>
      </c>
      <c r="L19" s="60">
        <v>43485000</v>
      </c>
      <c r="M19" s="60">
        <v>401382</v>
      </c>
      <c r="N19" s="60">
        <v>43886382</v>
      </c>
      <c r="O19" s="60">
        <v>52999</v>
      </c>
      <c r="P19" s="60">
        <v>370248</v>
      </c>
      <c r="Q19" s="60">
        <v>32591484</v>
      </c>
      <c r="R19" s="60">
        <v>33014731</v>
      </c>
      <c r="S19" s="60">
        <v>96172</v>
      </c>
      <c r="T19" s="60">
        <v>313973</v>
      </c>
      <c r="U19" s="60">
        <v>513025</v>
      </c>
      <c r="V19" s="60">
        <v>923170</v>
      </c>
      <c r="W19" s="60">
        <v>132823010</v>
      </c>
      <c r="X19" s="60">
        <v>132856000</v>
      </c>
      <c r="Y19" s="60">
        <v>-32990</v>
      </c>
      <c r="Z19" s="140">
        <v>-0.02</v>
      </c>
      <c r="AA19" s="155">
        <v>132856000</v>
      </c>
    </row>
    <row r="20" spans="1:27" ht="13.5">
      <c r="A20" s="181" t="s">
        <v>35</v>
      </c>
      <c r="B20" s="185"/>
      <c r="C20" s="155">
        <v>2870631</v>
      </c>
      <c r="D20" s="155"/>
      <c r="E20" s="156">
        <v>1186000</v>
      </c>
      <c r="F20" s="54">
        <v>1186000</v>
      </c>
      <c r="G20" s="54">
        <v>1189789</v>
      </c>
      <c r="H20" s="54">
        <v>1092362</v>
      </c>
      <c r="I20" s="54">
        <v>1219706</v>
      </c>
      <c r="J20" s="54">
        <v>3501857</v>
      </c>
      <c r="K20" s="54">
        <v>1015181</v>
      </c>
      <c r="L20" s="54">
        <v>958977</v>
      </c>
      <c r="M20" s="54">
        <v>832231</v>
      </c>
      <c r="N20" s="54">
        <v>2806389</v>
      </c>
      <c r="O20" s="54">
        <v>1053267</v>
      </c>
      <c r="P20" s="54">
        <v>1196821</v>
      </c>
      <c r="Q20" s="54">
        <v>169533</v>
      </c>
      <c r="R20" s="54">
        <v>2419621</v>
      </c>
      <c r="S20" s="54">
        <v>1208851</v>
      </c>
      <c r="T20" s="54">
        <v>4252807</v>
      </c>
      <c r="U20" s="54">
        <v>1760646</v>
      </c>
      <c r="V20" s="54">
        <v>7222304</v>
      </c>
      <c r="W20" s="54">
        <v>15950171</v>
      </c>
      <c r="X20" s="54">
        <v>1186000</v>
      </c>
      <c r="Y20" s="54">
        <v>14764171</v>
      </c>
      <c r="Z20" s="184">
        <v>1244.87</v>
      </c>
      <c r="AA20" s="130">
        <v>1186000</v>
      </c>
    </row>
    <row r="21" spans="1:27" ht="13.5">
      <c r="A21" s="181" t="s">
        <v>115</v>
      </c>
      <c r="B21" s="185"/>
      <c r="C21" s="155">
        <v>3581372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200542292</v>
      </c>
      <c r="D22" s="188">
        <f>SUM(D5:D21)</f>
        <v>0</v>
      </c>
      <c r="E22" s="189">
        <f t="shared" si="0"/>
        <v>243708993</v>
      </c>
      <c r="F22" s="190">
        <f t="shared" si="0"/>
        <v>243708993</v>
      </c>
      <c r="G22" s="190">
        <f t="shared" si="0"/>
        <v>63130424</v>
      </c>
      <c r="H22" s="190">
        <f t="shared" si="0"/>
        <v>9990511</v>
      </c>
      <c r="I22" s="190">
        <f t="shared" si="0"/>
        <v>9152846</v>
      </c>
      <c r="J22" s="190">
        <f t="shared" si="0"/>
        <v>82273781</v>
      </c>
      <c r="K22" s="190">
        <f t="shared" si="0"/>
        <v>9151407</v>
      </c>
      <c r="L22" s="190">
        <f t="shared" si="0"/>
        <v>52275243</v>
      </c>
      <c r="M22" s="190">
        <f t="shared" si="0"/>
        <v>10066163</v>
      </c>
      <c r="N22" s="190">
        <f t="shared" si="0"/>
        <v>71492813</v>
      </c>
      <c r="O22" s="190">
        <f t="shared" si="0"/>
        <v>8912819</v>
      </c>
      <c r="P22" s="190">
        <f t="shared" si="0"/>
        <v>10477414</v>
      </c>
      <c r="Q22" s="190">
        <f t="shared" si="0"/>
        <v>41814668</v>
      </c>
      <c r="R22" s="190">
        <f t="shared" si="0"/>
        <v>61204901</v>
      </c>
      <c r="S22" s="190">
        <f t="shared" si="0"/>
        <v>9276246</v>
      </c>
      <c r="T22" s="190">
        <f t="shared" si="0"/>
        <v>12850937</v>
      </c>
      <c r="U22" s="190">
        <f t="shared" si="0"/>
        <v>10436408</v>
      </c>
      <c r="V22" s="190">
        <f t="shared" si="0"/>
        <v>32563591</v>
      </c>
      <c r="W22" s="190">
        <f t="shared" si="0"/>
        <v>247535086</v>
      </c>
      <c r="X22" s="190">
        <f t="shared" si="0"/>
        <v>243708993</v>
      </c>
      <c r="Y22" s="190">
        <f t="shared" si="0"/>
        <v>3826093</v>
      </c>
      <c r="Z22" s="191">
        <f>+IF(X22&lt;&gt;0,+(Y22/X22)*100,0)</f>
        <v>1.5699432970862917</v>
      </c>
      <c r="AA22" s="188">
        <f>SUM(AA5:AA21)</f>
        <v>243708993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62672271</v>
      </c>
      <c r="D25" s="155"/>
      <c r="E25" s="156">
        <v>82656000</v>
      </c>
      <c r="F25" s="60">
        <v>82656000</v>
      </c>
      <c r="G25" s="60">
        <v>5170250</v>
      </c>
      <c r="H25" s="60">
        <v>4562669</v>
      </c>
      <c r="I25" s="60">
        <v>5435133</v>
      </c>
      <c r="J25" s="60">
        <v>15168052</v>
      </c>
      <c r="K25" s="60">
        <v>4990011</v>
      </c>
      <c r="L25" s="60">
        <v>5273741</v>
      </c>
      <c r="M25" s="60">
        <v>8326218</v>
      </c>
      <c r="N25" s="60">
        <v>18589970</v>
      </c>
      <c r="O25" s="60">
        <v>5554426</v>
      </c>
      <c r="P25" s="60">
        <v>5500147</v>
      </c>
      <c r="Q25" s="60">
        <v>5067418</v>
      </c>
      <c r="R25" s="60">
        <v>16121991</v>
      </c>
      <c r="S25" s="60">
        <v>5745017</v>
      </c>
      <c r="T25" s="60">
        <v>5412817</v>
      </c>
      <c r="U25" s="60">
        <v>5242789</v>
      </c>
      <c r="V25" s="60">
        <v>16400623</v>
      </c>
      <c r="W25" s="60">
        <v>66280636</v>
      </c>
      <c r="X25" s="60">
        <v>82656000</v>
      </c>
      <c r="Y25" s="60">
        <v>-16375364</v>
      </c>
      <c r="Z25" s="140">
        <v>-19.81</v>
      </c>
      <c r="AA25" s="155">
        <v>82656000</v>
      </c>
    </row>
    <row r="26" spans="1:27" ht="13.5">
      <c r="A26" s="183" t="s">
        <v>38</v>
      </c>
      <c r="B26" s="182"/>
      <c r="C26" s="155">
        <v>12170374</v>
      </c>
      <c r="D26" s="155"/>
      <c r="E26" s="156">
        <v>12912000</v>
      </c>
      <c r="F26" s="60">
        <v>12912000</v>
      </c>
      <c r="G26" s="60">
        <v>1028642</v>
      </c>
      <c r="H26" s="60">
        <v>1037632</v>
      </c>
      <c r="I26" s="60">
        <v>1037636</v>
      </c>
      <c r="J26" s="60">
        <v>3103910</v>
      </c>
      <c r="K26" s="60">
        <v>1037862</v>
      </c>
      <c r="L26" s="60">
        <v>1129944</v>
      </c>
      <c r="M26" s="60">
        <v>1129944</v>
      </c>
      <c r="N26" s="60">
        <v>3297750</v>
      </c>
      <c r="O26" s="60">
        <v>1129944</v>
      </c>
      <c r="P26" s="60">
        <v>1856964</v>
      </c>
      <c r="Q26" s="60">
        <v>1225859</v>
      </c>
      <c r="R26" s="60">
        <v>4212767</v>
      </c>
      <c r="S26" s="60">
        <v>1225983</v>
      </c>
      <c r="T26" s="60">
        <v>1225983</v>
      </c>
      <c r="U26" s="60">
        <v>1208957</v>
      </c>
      <c r="V26" s="60">
        <v>3660923</v>
      </c>
      <c r="W26" s="60">
        <v>14275350</v>
      </c>
      <c r="X26" s="60">
        <v>12912000</v>
      </c>
      <c r="Y26" s="60">
        <v>1363350</v>
      </c>
      <c r="Z26" s="140">
        <v>10.56</v>
      </c>
      <c r="AA26" s="155">
        <v>12912000</v>
      </c>
    </row>
    <row r="27" spans="1:27" ht="13.5">
      <c r="A27" s="183" t="s">
        <v>118</v>
      </c>
      <c r="B27" s="182"/>
      <c r="C27" s="155">
        <v>6783000</v>
      </c>
      <c r="D27" s="155"/>
      <c r="E27" s="156">
        <v>3800000</v>
      </c>
      <c r="F27" s="60">
        <v>3800000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3800000</v>
      </c>
      <c r="Y27" s="60">
        <v>-3800000</v>
      </c>
      <c r="Z27" s="140">
        <v>-100</v>
      </c>
      <c r="AA27" s="155">
        <v>3800000</v>
      </c>
    </row>
    <row r="28" spans="1:27" ht="13.5">
      <c r="A28" s="183" t="s">
        <v>39</v>
      </c>
      <c r="B28" s="182"/>
      <c r="C28" s="155">
        <v>32123821</v>
      </c>
      <c r="D28" s="155"/>
      <c r="E28" s="156">
        <v>8900000</v>
      </c>
      <c r="F28" s="60">
        <v>8900000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8900000</v>
      </c>
      <c r="Y28" s="60">
        <v>-8900000</v>
      </c>
      <c r="Z28" s="140">
        <v>-100</v>
      </c>
      <c r="AA28" s="155">
        <v>8900000</v>
      </c>
    </row>
    <row r="29" spans="1:27" ht="13.5">
      <c r="A29" s="183" t="s">
        <v>40</v>
      </c>
      <c r="B29" s="182"/>
      <c r="C29" s="155">
        <v>0</v>
      </c>
      <c r="D29" s="155"/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40739042</v>
      </c>
      <c r="D30" s="155"/>
      <c r="E30" s="156">
        <v>54390000</v>
      </c>
      <c r="F30" s="60">
        <v>54390000</v>
      </c>
      <c r="G30" s="60">
        <v>0</v>
      </c>
      <c r="H30" s="60">
        <v>5366412</v>
      </c>
      <c r="I30" s="60">
        <v>5570187</v>
      </c>
      <c r="J30" s="60">
        <v>10936599</v>
      </c>
      <c r="K30" s="60">
        <v>7382706</v>
      </c>
      <c r="L30" s="60">
        <v>5516</v>
      </c>
      <c r="M30" s="60">
        <v>3273354</v>
      </c>
      <c r="N30" s="60">
        <v>10661576</v>
      </c>
      <c r="O30" s="60">
        <v>3411676</v>
      </c>
      <c r="P30" s="60">
        <v>3327767</v>
      </c>
      <c r="Q30" s="60">
        <v>3549708</v>
      </c>
      <c r="R30" s="60">
        <v>10289151</v>
      </c>
      <c r="S30" s="60">
        <v>3230861</v>
      </c>
      <c r="T30" s="60">
        <v>3262085</v>
      </c>
      <c r="U30" s="60">
        <v>2992330</v>
      </c>
      <c r="V30" s="60">
        <v>9485276</v>
      </c>
      <c r="W30" s="60">
        <v>41372602</v>
      </c>
      <c r="X30" s="60">
        <v>54390000</v>
      </c>
      <c r="Y30" s="60">
        <v>-13017398</v>
      </c>
      <c r="Z30" s="140">
        <v>-23.93</v>
      </c>
      <c r="AA30" s="155">
        <v>54390000</v>
      </c>
    </row>
    <row r="31" spans="1:27" ht="13.5">
      <c r="A31" s="183" t="s">
        <v>120</v>
      </c>
      <c r="B31" s="182"/>
      <c r="C31" s="155">
        <v>8767550</v>
      </c>
      <c r="D31" s="155"/>
      <c r="E31" s="156">
        <v>0</v>
      </c>
      <c r="F31" s="60">
        <v>0</v>
      </c>
      <c r="G31" s="60">
        <v>117826</v>
      </c>
      <c r="H31" s="60">
        <v>115712</v>
      </c>
      <c r="I31" s="60">
        <v>343328</v>
      </c>
      <c r="J31" s="60">
        <v>576866</v>
      </c>
      <c r="K31" s="60">
        <v>390349</v>
      </c>
      <c r="L31" s="60">
        <v>253944</v>
      </c>
      <c r="M31" s="60">
        <v>346576</v>
      </c>
      <c r="N31" s="60">
        <v>990869</v>
      </c>
      <c r="O31" s="60">
        <v>539145</v>
      </c>
      <c r="P31" s="60">
        <v>252107</v>
      </c>
      <c r="Q31" s="60">
        <v>690153</v>
      </c>
      <c r="R31" s="60">
        <v>1481405</v>
      </c>
      <c r="S31" s="60">
        <v>384728</v>
      </c>
      <c r="T31" s="60">
        <v>195193</v>
      </c>
      <c r="U31" s="60">
        <v>756419</v>
      </c>
      <c r="V31" s="60">
        <v>1336340</v>
      </c>
      <c r="W31" s="60">
        <v>4385480</v>
      </c>
      <c r="X31" s="60">
        <v>0</v>
      </c>
      <c r="Y31" s="60">
        <v>4385480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/>
      <c r="E32" s="156">
        <v>0</v>
      </c>
      <c r="F32" s="60">
        <v>0</v>
      </c>
      <c r="G32" s="60">
        <v>203231</v>
      </c>
      <c r="H32" s="60">
        <v>599589</v>
      </c>
      <c r="I32" s="60">
        <v>590807</v>
      </c>
      <c r="J32" s="60">
        <v>1393627</v>
      </c>
      <c r="K32" s="60">
        <v>978382</v>
      </c>
      <c r="L32" s="60">
        <v>192982</v>
      </c>
      <c r="M32" s="60">
        <v>1008496</v>
      </c>
      <c r="N32" s="60">
        <v>2179860</v>
      </c>
      <c r="O32" s="60">
        <v>192982</v>
      </c>
      <c r="P32" s="60">
        <v>1064357</v>
      </c>
      <c r="Q32" s="60">
        <v>620222</v>
      </c>
      <c r="R32" s="60">
        <v>1877561</v>
      </c>
      <c r="S32" s="60">
        <v>1080441</v>
      </c>
      <c r="T32" s="60">
        <v>600457</v>
      </c>
      <c r="U32" s="60">
        <v>600457</v>
      </c>
      <c r="V32" s="60">
        <v>2281355</v>
      </c>
      <c r="W32" s="60">
        <v>7732403</v>
      </c>
      <c r="X32" s="60">
        <v>0</v>
      </c>
      <c r="Y32" s="60">
        <v>7732403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2551645</v>
      </c>
      <c r="D33" s="155"/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38380425</v>
      </c>
      <c r="D34" s="155"/>
      <c r="E34" s="156">
        <v>58822000</v>
      </c>
      <c r="F34" s="60">
        <v>58822000</v>
      </c>
      <c r="G34" s="60">
        <v>3200529</v>
      </c>
      <c r="H34" s="60">
        <v>3163555</v>
      </c>
      <c r="I34" s="60">
        <v>3208432</v>
      </c>
      <c r="J34" s="60">
        <v>9572516</v>
      </c>
      <c r="K34" s="60">
        <v>5738507</v>
      </c>
      <c r="L34" s="60">
        <v>2893100</v>
      </c>
      <c r="M34" s="60">
        <v>4047662</v>
      </c>
      <c r="N34" s="60">
        <v>12679269</v>
      </c>
      <c r="O34" s="60">
        <v>4217743</v>
      </c>
      <c r="P34" s="60">
        <v>3730372</v>
      </c>
      <c r="Q34" s="60">
        <v>3354397</v>
      </c>
      <c r="R34" s="60">
        <v>11302512</v>
      </c>
      <c r="S34" s="60">
        <v>4879082</v>
      </c>
      <c r="T34" s="60">
        <v>3514233</v>
      </c>
      <c r="U34" s="60">
        <v>8146396</v>
      </c>
      <c r="V34" s="60">
        <v>16539711</v>
      </c>
      <c r="W34" s="60">
        <v>50094008</v>
      </c>
      <c r="X34" s="60">
        <v>58822000</v>
      </c>
      <c r="Y34" s="60">
        <v>-8727992</v>
      </c>
      <c r="Z34" s="140">
        <v>-14.84</v>
      </c>
      <c r="AA34" s="155">
        <v>58822000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204188128</v>
      </c>
      <c r="D36" s="188">
        <f>SUM(D25:D35)</f>
        <v>0</v>
      </c>
      <c r="E36" s="189">
        <f t="shared" si="1"/>
        <v>221480000</v>
      </c>
      <c r="F36" s="190">
        <f t="shared" si="1"/>
        <v>221480000</v>
      </c>
      <c r="G36" s="190">
        <f t="shared" si="1"/>
        <v>9720478</v>
      </c>
      <c r="H36" s="190">
        <f t="shared" si="1"/>
        <v>14845569</v>
      </c>
      <c r="I36" s="190">
        <f t="shared" si="1"/>
        <v>16185523</v>
      </c>
      <c r="J36" s="190">
        <f t="shared" si="1"/>
        <v>40751570</v>
      </c>
      <c r="K36" s="190">
        <f t="shared" si="1"/>
        <v>20517817</v>
      </c>
      <c r="L36" s="190">
        <f t="shared" si="1"/>
        <v>9749227</v>
      </c>
      <c r="M36" s="190">
        <f t="shared" si="1"/>
        <v>18132250</v>
      </c>
      <c r="N36" s="190">
        <f t="shared" si="1"/>
        <v>48399294</v>
      </c>
      <c r="O36" s="190">
        <f t="shared" si="1"/>
        <v>15045916</v>
      </c>
      <c r="P36" s="190">
        <f t="shared" si="1"/>
        <v>15731714</v>
      </c>
      <c r="Q36" s="190">
        <f t="shared" si="1"/>
        <v>14507757</v>
      </c>
      <c r="R36" s="190">
        <f t="shared" si="1"/>
        <v>45285387</v>
      </c>
      <c r="S36" s="190">
        <f t="shared" si="1"/>
        <v>16546112</v>
      </c>
      <c r="T36" s="190">
        <f t="shared" si="1"/>
        <v>14210768</v>
      </c>
      <c r="U36" s="190">
        <f t="shared" si="1"/>
        <v>18947348</v>
      </c>
      <c r="V36" s="190">
        <f t="shared" si="1"/>
        <v>49704228</v>
      </c>
      <c r="W36" s="190">
        <f t="shared" si="1"/>
        <v>184140479</v>
      </c>
      <c r="X36" s="190">
        <f t="shared" si="1"/>
        <v>221480000</v>
      </c>
      <c r="Y36" s="190">
        <f t="shared" si="1"/>
        <v>-37339521</v>
      </c>
      <c r="Z36" s="191">
        <f>+IF(X36&lt;&gt;0,+(Y36/X36)*100,0)</f>
        <v>-16.859093823370056</v>
      </c>
      <c r="AA36" s="188">
        <f>SUM(AA25:AA35)</f>
        <v>221480000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-3645836</v>
      </c>
      <c r="D38" s="199">
        <f>+D22-D36</f>
        <v>0</v>
      </c>
      <c r="E38" s="200">
        <f t="shared" si="2"/>
        <v>22228993</v>
      </c>
      <c r="F38" s="106">
        <f t="shared" si="2"/>
        <v>22228993</v>
      </c>
      <c r="G38" s="106">
        <f t="shared" si="2"/>
        <v>53409946</v>
      </c>
      <c r="H38" s="106">
        <f t="shared" si="2"/>
        <v>-4855058</v>
      </c>
      <c r="I38" s="106">
        <f t="shared" si="2"/>
        <v>-7032677</v>
      </c>
      <c r="J38" s="106">
        <f t="shared" si="2"/>
        <v>41522211</v>
      </c>
      <c r="K38" s="106">
        <f t="shared" si="2"/>
        <v>-11366410</v>
      </c>
      <c r="L38" s="106">
        <f t="shared" si="2"/>
        <v>42526016</v>
      </c>
      <c r="M38" s="106">
        <f t="shared" si="2"/>
        <v>-8066087</v>
      </c>
      <c r="N38" s="106">
        <f t="shared" si="2"/>
        <v>23093519</v>
      </c>
      <c r="O38" s="106">
        <f t="shared" si="2"/>
        <v>-6133097</v>
      </c>
      <c r="P38" s="106">
        <f t="shared" si="2"/>
        <v>-5254300</v>
      </c>
      <c r="Q38" s="106">
        <f t="shared" si="2"/>
        <v>27306911</v>
      </c>
      <c r="R38" s="106">
        <f t="shared" si="2"/>
        <v>15919514</v>
      </c>
      <c r="S38" s="106">
        <f t="shared" si="2"/>
        <v>-7269866</v>
      </c>
      <c r="T38" s="106">
        <f t="shared" si="2"/>
        <v>-1359831</v>
      </c>
      <c r="U38" s="106">
        <f t="shared" si="2"/>
        <v>-8510940</v>
      </c>
      <c r="V38" s="106">
        <f t="shared" si="2"/>
        <v>-17140637</v>
      </c>
      <c r="W38" s="106">
        <f t="shared" si="2"/>
        <v>63394607</v>
      </c>
      <c r="X38" s="106">
        <f>IF(F22=F36,0,X22-X36)</f>
        <v>22228993</v>
      </c>
      <c r="Y38" s="106">
        <f t="shared" si="2"/>
        <v>41165614</v>
      </c>
      <c r="Z38" s="201">
        <f>+IF(X38&lt;&gt;0,+(Y38/X38)*100,0)</f>
        <v>185.18883873866892</v>
      </c>
      <c r="AA38" s="199">
        <f>+AA22-AA36</f>
        <v>22228993</v>
      </c>
    </row>
    <row r="39" spans="1:27" ht="13.5">
      <c r="A39" s="181" t="s">
        <v>46</v>
      </c>
      <c r="B39" s="185"/>
      <c r="C39" s="155">
        <v>29037000</v>
      </c>
      <c r="D39" s="155"/>
      <c r="E39" s="156">
        <v>35223000</v>
      </c>
      <c r="F39" s="60">
        <v>35223000</v>
      </c>
      <c r="G39" s="60">
        <v>0</v>
      </c>
      <c r="H39" s="60">
        <v>0</v>
      </c>
      <c r="I39" s="60">
        <v>10345401</v>
      </c>
      <c r="J39" s="60">
        <v>10345401</v>
      </c>
      <c r="K39" s="60">
        <v>0</v>
      </c>
      <c r="L39" s="60">
        <v>0</v>
      </c>
      <c r="M39" s="60">
        <v>15434672</v>
      </c>
      <c r="N39" s="60">
        <v>15434672</v>
      </c>
      <c r="O39" s="60">
        <v>0</v>
      </c>
      <c r="P39" s="60">
        <v>519721</v>
      </c>
      <c r="Q39" s="60">
        <v>1654281</v>
      </c>
      <c r="R39" s="60">
        <v>2174002</v>
      </c>
      <c r="S39" s="60">
        <v>5233270</v>
      </c>
      <c r="T39" s="60">
        <v>1952793</v>
      </c>
      <c r="U39" s="60">
        <v>0</v>
      </c>
      <c r="V39" s="60">
        <v>7186063</v>
      </c>
      <c r="W39" s="60">
        <v>35140138</v>
      </c>
      <c r="X39" s="60">
        <v>35223000</v>
      </c>
      <c r="Y39" s="60">
        <v>-82862</v>
      </c>
      <c r="Z39" s="140">
        <v>-0.24</v>
      </c>
      <c r="AA39" s="155">
        <v>35223000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25391164</v>
      </c>
      <c r="D42" s="206">
        <f>SUM(D38:D41)</f>
        <v>0</v>
      </c>
      <c r="E42" s="207">
        <f t="shared" si="3"/>
        <v>57451993</v>
      </c>
      <c r="F42" s="88">
        <f t="shared" si="3"/>
        <v>57451993</v>
      </c>
      <c r="G42" s="88">
        <f t="shared" si="3"/>
        <v>53409946</v>
      </c>
      <c r="H42" s="88">
        <f t="shared" si="3"/>
        <v>-4855058</v>
      </c>
      <c r="I42" s="88">
        <f t="shared" si="3"/>
        <v>3312724</v>
      </c>
      <c r="J42" s="88">
        <f t="shared" si="3"/>
        <v>51867612</v>
      </c>
      <c r="K42" s="88">
        <f t="shared" si="3"/>
        <v>-11366410</v>
      </c>
      <c r="L42" s="88">
        <f t="shared" si="3"/>
        <v>42526016</v>
      </c>
      <c r="M42" s="88">
        <f t="shared" si="3"/>
        <v>7368585</v>
      </c>
      <c r="N42" s="88">
        <f t="shared" si="3"/>
        <v>38528191</v>
      </c>
      <c r="O42" s="88">
        <f t="shared" si="3"/>
        <v>-6133097</v>
      </c>
      <c r="P42" s="88">
        <f t="shared" si="3"/>
        <v>-4734579</v>
      </c>
      <c r="Q42" s="88">
        <f t="shared" si="3"/>
        <v>28961192</v>
      </c>
      <c r="R42" s="88">
        <f t="shared" si="3"/>
        <v>18093516</v>
      </c>
      <c r="S42" s="88">
        <f t="shared" si="3"/>
        <v>-2036596</v>
      </c>
      <c r="T42" s="88">
        <f t="shared" si="3"/>
        <v>592962</v>
      </c>
      <c r="U42" s="88">
        <f t="shared" si="3"/>
        <v>-8510940</v>
      </c>
      <c r="V42" s="88">
        <f t="shared" si="3"/>
        <v>-9954574</v>
      </c>
      <c r="W42" s="88">
        <f t="shared" si="3"/>
        <v>98534745</v>
      </c>
      <c r="X42" s="88">
        <f t="shared" si="3"/>
        <v>57451993</v>
      </c>
      <c r="Y42" s="88">
        <f t="shared" si="3"/>
        <v>41082752</v>
      </c>
      <c r="Z42" s="208">
        <f>+IF(X42&lt;&gt;0,+(Y42/X42)*100,0)</f>
        <v>71.50796666009481</v>
      </c>
      <c r="AA42" s="206">
        <f>SUM(AA38:AA41)</f>
        <v>57451993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25391164</v>
      </c>
      <c r="D44" s="210">
        <f>+D42-D43</f>
        <v>0</v>
      </c>
      <c r="E44" s="211">
        <f t="shared" si="4"/>
        <v>57451993</v>
      </c>
      <c r="F44" s="77">
        <f t="shared" si="4"/>
        <v>57451993</v>
      </c>
      <c r="G44" s="77">
        <f t="shared" si="4"/>
        <v>53409946</v>
      </c>
      <c r="H44" s="77">
        <f t="shared" si="4"/>
        <v>-4855058</v>
      </c>
      <c r="I44" s="77">
        <f t="shared" si="4"/>
        <v>3312724</v>
      </c>
      <c r="J44" s="77">
        <f t="shared" si="4"/>
        <v>51867612</v>
      </c>
      <c r="K44" s="77">
        <f t="shared" si="4"/>
        <v>-11366410</v>
      </c>
      <c r="L44" s="77">
        <f t="shared" si="4"/>
        <v>42526016</v>
      </c>
      <c r="M44" s="77">
        <f t="shared" si="4"/>
        <v>7368585</v>
      </c>
      <c r="N44" s="77">
        <f t="shared" si="4"/>
        <v>38528191</v>
      </c>
      <c r="O44" s="77">
        <f t="shared" si="4"/>
        <v>-6133097</v>
      </c>
      <c r="P44" s="77">
        <f t="shared" si="4"/>
        <v>-4734579</v>
      </c>
      <c r="Q44" s="77">
        <f t="shared" si="4"/>
        <v>28961192</v>
      </c>
      <c r="R44" s="77">
        <f t="shared" si="4"/>
        <v>18093516</v>
      </c>
      <c r="S44" s="77">
        <f t="shared" si="4"/>
        <v>-2036596</v>
      </c>
      <c r="T44" s="77">
        <f t="shared" si="4"/>
        <v>592962</v>
      </c>
      <c r="U44" s="77">
        <f t="shared" si="4"/>
        <v>-8510940</v>
      </c>
      <c r="V44" s="77">
        <f t="shared" si="4"/>
        <v>-9954574</v>
      </c>
      <c r="W44" s="77">
        <f t="shared" si="4"/>
        <v>98534745</v>
      </c>
      <c r="X44" s="77">
        <f t="shared" si="4"/>
        <v>57451993</v>
      </c>
      <c r="Y44" s="77">
        <f t="shared" si="4"/>
        <v>41082752</v>
      </c>
      <c r="Z44" s="212">
        <f>+IF(X44&lt;&gt;0,+(Y44/X44)*100,0)</f>
        <v>71.50796666009481</v>
      </c>
      <c r="AA44" s="210">
        <f>+AA42-AA43</f>
        <v>57451993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25391164</v>
      </c>
      <c r="D46" s="206">
        <f>SUM(D44:D45)</f>
        <v>0</v>
      </c>
      <c r="E46" s="207">
        <f t="shared" si="5"/>
        <v>57451993</v>
      </c>
      <c r="F46" s="88">
        <f t="shared" si="5"/>
        <v>57451993</v>
      </c>
      <c r="G46" s="88">
        <f t="shared" si="5"/>
        <v>53409946</v>
      </c>
      <c r="H46" s="88">
        <f t="shared" si="5"/>
        <v>-4855058</v>
      </c>
      <c r="I46" s="88">
        <f t="shared" si="5"/>
        <v>3312724</v>
      </c>
      <c r="J46" s="88">
        <f t="shared" si="5"/>
        <v>51867612</v>
      </c>
      <c r="K46" s="88">
        <f t="shared" si="5"/>
        <v>-11366410</v>
      </c>
      <c r="L46" s="88">
        <f t="shared" si="5"/>
        <v>42526016</v>
      </c>
      <c r="M46" s="88">
        <f t="shared" si="5"/>
        <v>7368585</v>
      </c>
      <c r="N46" s="88">
        <f t="shared" si="5"/>
        <v>38528191</v>
      </c>
      <c r="O46" s="88">
        <f t="shared" si="5"/>
        <v>-6133097</v>
      </c>
      <c r="P46" s="88">
        <f t="shared" si="5"/>
        <v>-4734579</v>
      </c>
      <c r="Q46" s="88">
        <f t="shared" si="5"/>
        <v>28961192</v>
      </c>
      <c r="R46" s="88">
        <f t="shared" si="5"/>
        <v>18093516</v>
      </c>
      <c r="S46" s="88">
        <f t="shared" si="5"/>
        <v>-2036596</v>
      </c>
      <c r="T46" s="88">
        <f t="shared" si="5"/>
        <v>592962</v>
      </c>
      <c r="U46" s="88">
        <f t="shared" si="5"/>
        <v>-8510940</v>
      </c>
      <c r="V46" s="88">
        <f t="shared" si="5"/>
        <v>-9954574</v>
      </c>
      <c r="W46" s="88">
        <f t="shared" si="5"/>
        <v>98534745</v>
      </c>
      <c r="X46" s="88">
        <f t="shared" si="5"/>
        <v>57451993</v>
      </c>
      <c r="Y46" s="88">
        <f t="shared" si="5"/>
        <v>41082752</v>
      </c>
      <c r="Z46" s="208">
        <f>+IF(X46&lt;&gt;0,+(Y46/X46)*100,0)</f>
        <v>71.50796666009481</v>
      </c>
      <c r="AA46" s="206">
        <f>SUM(AA44:AA45)</f>
        <v>57451993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25391164</v>
      </c>
      <c r="D48" s="217">
        <f>SUM(D46:D47)</f>
        <v>0</v>
      </c>
      <c r="E48" s="218">
        <f t="shared" si="6"/>
        <v>57451993</v>
      </c>
      <c r="F48" s="219">
        <f t="shared" si="6"/>
        <v>57451993</v>
      </c>
      <c r="G48" s="219">
        <f t="shared" si="6"/>
        <v>53409946</v>
      </c>
      <c r="H48" s="220">
        <f t="shared" si="6"/>
        <v>-4855058</v>
      </c>
      <c r="I48" s="220">
        <f t="shared" si="6"/>
        <v>3312724</v>
      </c>
      <c r="J48" s="220">
        <f t="shared" si="6"/>
        <v>51867612</v>
      </c>
      <c r="K48" s="220">
        <f t="shared" si="6"/>
        <v>-11366410</v>
      </c>
      <c r="L48" s="220">
        <f t="shared" si="6"/>
        <v>42526016</v>
      </c>
      <c r="M48" s="219">
        <f t="shared" si="6"/>
        <v>7368585</v>
      </c>
      <c r="N48" s="219">
        <f t="shared" si="6"/>
        <v>38528191</v>
      </c>
      <c r="O48" s="220">
        <f t="shared" si="6"/>
        <v>-6133097</v>
      </c>
      <c r="P48" s="220">
        <f t="shared" si="6"/>
        <v>-4734579</v>
      </c>
      <c r="Q48" s="220">
        <f t="shared" si="6"/>
        <v>28961192</v>
      </c>
      <c r="R48" s="220">
        <f t="shared" si="6"/>
        <v>18093516</v>
      </c>
      <c r="S48" s="220">
        <f t="shared" si="6"/>
        <v>-2036596</v>
      </c>
      <c r="T48" s="219">
        <f t="shared" si="6"/>
        <v>592962</v>
      </c>
      <c r="U48" s="219">
        <f t="shared" si="6"/>
        <v>-8510940</v>
      </c>
      <c r="V48" s="220">
        <f t="shared" si="6"/>
        <v>-9954574</v>
      </c>
      <c r="W48" s="220">
        <f t="shared" si="6"/>
        <v>98534745</v>
      </c>
      <c r="X48" s="220">
        <f t="shared" si="6"/>
        <v>57451993</v>
      </c>
      <c r="Y48" s="220">
        <f t="shared" si="6"/>
        <v>41082752</v>
      </c>
      <c r="Z48" s="221">
        <f>+IF(X48&lt;&gt;0,+(Y48/X48)*100,0)</f>
        <v>71.50796666009481</v>
      </c>
      <c r="AA48" s="222">
        <f>SUM(AA46:AA47)</f>
        <v>57451993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94313896</v>
      </c>
      <c r="D5" s="153">
        <f>SUM(D6:D8)</f>
        <v>0</v>
      </c>
      <c r="E5" s="154">
        <f t="shared" si="0"/>
        <v>52412000</v>
      </c>
      <c r="F5" s="100">
        <f t="shared" si="0"/>
        <v>52412000</v>
      </c>
      <c r="G5" s="100">
        <f t="shared" si="0"/>
        <v>0</v>
      </c>
      <c r="H5" s="100">
        <f t="shared" si="0"/>
        <v>0</v>
      </c>
      <c r="I5" s="100">
        <f t="shared" si="0"/>
        <v>2557945</v>
      </c>
      <c r="J5" s="100">
        <f t="shared" si="0"/>
        <v>2557945</v>
      </c>
      <c r="K5" s="100">
        <f t="shared" si="0"/>
        <v>4584806</v>
      </c>
      <c r="L5" s="100">
        <f t="shared" si="0"/>
        <v>7409196</v>
      </c>
      <c r="M5" s="100">
        <f t="shared" si="0"/>
        <v>4203175</v>
      </c>
      <c r="N5" s="100">
        <f t="shared" si="0"/>
        <v>16197177</v>
      </c>
      <c r="O5" s="100">
        <f t="shared" si="0"/>
        <v>1014855</v>
      </c>
      <c r="P5" s="100">
        <f t="shared" si="0"/>
        <v>4032328</v>
      </c>
      <c r="Q5" s="100">
        <f t="shared" si="0"/>
        <v>3333310</v>
      </c>
      <c r="R5" s="100">
        <f t="shared" si="0"/>
        <v>8380493</v>
      </c>
      <c r="S5" s="100">
        <f t="shared" si="0"/>
        <v>3097280</v>
      </c>
      <c r="T5" s="100">
        <f t="shared" si="0"/>
        <v>4274821</v>
      </c>
      <c r="U5" s="100">
        <f t="shared" si="0"/>
        <v>3342785</v>
      </c>
      <c r="V5" s="100">
        <f t="shared" si="0"/>
        <v>10714886</v>
      </c>
      <c r="W5" s="100">
        <f t="shared" si="0"/>
        <v>37850501</v>
      </c>
      <c r="X5" s="100">
        <f t="shared" si="0"/>
        <v>52412000</v>
      </c>
      <c r="Y5" s="100">
        <f t="shared" si="0"/>
        <v>-14561499</v>
      </c>
      <c r="Z5" s="137">
        <f>+IF(X5&lt;&gt;0,+(Y5/X5)*100,0)</f>
        <v>-27.782757765397236</v>
      </c>
      <c r="AA5" s="153">
        <f>SUM(AA6:AA8)</f>
        <v>52412000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290492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94023404</v>
      </c>
      <c r="D8" s="155"/>
      <c r="E8" s="156">
        <v>52412000</v>
      </c>
      <c r="F8" s="60">
        <v>52412000</v>
      </c>
      <c r="G8" s="60"/>
      <c r="H8" s="60"/>
      <c r="I8" s="60">
        <v>2557945</v>
      </c>
      <c r="J8" s="60">
        <v>2557945</v>
      </c>
      <c r="K8" s="60">
        <v>4584806</v>
      </c>
      <c r="L8" s="60">
        <v>7409196</v>
      </c>
      <c r="M8" s="60">
        <v>4203175</v>
      </c>
      <c r="N8" s="60">
        <v>16197177</v>
      </c>
      <c r="O8" s="60">
        <v>1014855</v>
      </c>
      <c r="P8" s="60">
        <v>4032328</v>
      </c>
      <c r="Q8" s="60">
        <v>3333310</v>
      </c>
      <c r="R8" s="60">
        <v>8380493</v>
      </c>
      <c r="S8" s="60">
        <v>3097280</v>
      </c>
      <c r="T8" s="60">
        <v>4274821</v>
      </c>
      <c r="U8" s="60">
        <v>3342785</v>
      </c>
      <c r="V8" s="60">
        <v>10714886</v>
      </c>
      <c r="W8" s="60">
        <v>37850501</v>
      </c>
      <c r="X8" s="60">
        <v>52412000</v>
      </c>
      <c r="Y8" s="60">
        <v>-14561499</v>
      </c>
      <c r="Z8" s="140">
        <v>-27.78</v>
      </c>
      <c r="AA8" s="62">
        <v>52412000</v>
      </c>
    </row>
    <row r="9" spans="1:27" ht="13.5">
      <c r="A9" s="135" t="s">
        <v>78</v>
      </c>
      <c r="B9" s="136"/>
      <c r="C9" s="153">
        <f aca="true" t="shared" si="1" ref="C9:Y9">SUM(C10:C14)</f>
        <v>4050153</v>
      </c>
      <c r="D9" s="153">
        <f>SUM(D10:D14)</f>
        <v>0</v>
      </c>
      <c r="E9" s="154">
        <f t="shared" si="1"/>
        <v>500000</v>
      </c>
      <c r="F9" s="100">
        <f t="shared" si="1"/>
        <v>500000</v>
      </c>
      <c r="G9" s="100">
        <f t="shared" si="1"/>
        <v>0</v>
      </c>
      <c r="H9" s="100">
        <f t="shared" si="1"/>
        <v>0</v>
      </c>
      <c r="I9" s="100">
        <f t="shared" si="1"/>
        <v>867148</v>
      </c>
      <c r="J9" s="100">
        <f t="shared" si="1"/>
        <v>867148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867148</v>
      </c>
      <c r="X9" s="100">
        <f t="shared" si="1"/>
        <v>500000</v>
      </c>
      <c r="Y9" s="100">
        <f t="shared" si="1"/>
        <v>367148</v>
      </c>
      <c r="Z9" s="137">
        <f>+IF(X9&lt;&gt;0,+(Y9/X9)*100,0)</f>
        <v>73.4296</v>
      </c>
      <c r="AA9" s="102">
        <f>SUM(AA10:AA14)</f>
        <v>500000</v>
      </c>
    </row>
    <row r="10" spans="1:27" ht="13.5">
      <c r="A10" s="138" t="s">
        <v>79</v>
      </c>
      <c r="B10" s="136"/>
      <c r="C10" s="155">
        <v>89647</v>
      </c>
      <c r="D10" s="155"/>
      <c r="E10" s="156">
        <v>300000</v>
      </c>
      <c r="F10" s="60">
        <v>300000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300000</v>
      </c>
      <c r="Y10" s="60">
        <v>-300000</v>
      </c>
      <c r="Z10" s="140">
        <v>-100</v>
      </c>
      <c r="AA10" s="62">
        <v>300000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1783266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>
        <v>2177240</v>
      </c>
      <c r="D14" s="157"/>
      <c r="E14" s="158">
        <v>200000</v>
      </c>
      <c r="F14" s="159">
        <v>200000</v>
      </c>
      <c r="G14" s="159"/>
      <c r="H14" s="159"/>
      <c r="I14" s="159">
        <v>867148</v>
      </c>
      <c r="J14" s="159">
        <v>867148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867148</v>
      </c>
      <c r="X14" s="159">
        <v>200000</v>
      </c>
      <c r="Y14" s="159">
        <v>667148</v>
      </c>
      <c r="Z14" s="141">
        <v>333.57</v>
      </c>
      <c r="AA14" s="225">
        <v>200000</v>
      </c>
    </row>
    <row r="15" spans="1:27" ht="13.5">
      <c r="A15" s="135" t="s">
        <v>84</v>
      </c>
      <c r="B15" s="142"/>
      <c r="C15" s="153">
        <f aca="true" t="shared" si="2" ref="C15:Y15">SUM(C16:C18)</f>
        <v>3166469</v>
      </c>
      <c r="D15" s="153">
        <f>SUM(D16:D18)</f>
        <v>0</v>
      </c>
      <c r="E15" s="154">
        <f t="shared" si="2"/>
        <v>3000000</v>
      </c>
      <c r="F15" s="100">
        <f t="shared" si="2"/>
        <v>3000000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3000000</v>
      </c>
      <c r="Y15" s="100">
        <f t="shared" si="2"/>
        <v>-3000000</v>
      </c>
      <c r="Z15" s="137">
        <f>+IF(X15&lt;&gt;0,+(Y15/X15)*100,0)</f>
        <v>-100</v>
      </c>
      <c r="AA15" s="102">
        <f>SUM(AA16:AA18)</f>
        <v>3000000</v>
      </c>
    </row>
    <row r="16" spans="1:27" ht="13.5">
      <c r="A16" s="138" t="s">
        <v>85</v>
      </c>
      <c r="B16" s="136"/>
      <c r="C16" s="155">
        <v>3166469</v>
      </c>
      <c r="D16" s="155"/>
      <c r="E16" s="156">
        <v>3000000</v>
      </c>
      <c r="F16" s="60">
        <v>3000000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3000000</v>
      </c>
      <c r="Y16" s="60">
        <v>-3000000</v>
      </c>
      <c r="Z16" s="140">
        <v>-100</v>
      </c>
      <c r="AA16" s="62">
        <v>3000000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4993004</v>
      </c>
      <c r="D19" s="153">
        <f>SUM(D20:D23)</f>
        <v>0</v>
      </c>
      <c r="E19" s="154">
        <f t="shared" si="3"/>
        <v>1500000</v>
      </c>
      <c r="F19" s="100">
        <f t="shared" si="3"/>
        <v>1500000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1500000</v>
      </c>
      <c r="Y19" s="100">
        <f t="shared" si="3"/>
        <v>-1500000</v>
      </c>
      <c r="Z19" s="137">
        <f>+IF(X19&lt;&gt;0,+(Y19/X19)*100,0)</f>
        <v>-100</v>
      </c>
      <c r="AA19" s="102">
        <f>SUM(AA20:AA23)</f>
        <v>1500000</v>
      </c>
    </row>
    <row r="20" spans="1:27" ht="13.5">
      <c r="A20" s="138" t="s">
        <v>89</v>
      </c>
      <c r="B20" s="136"/>
      <c r="C20" s="155">
        <v>4993004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1500000</v>
      </c>
      <c r="F23" s="60">
        <v>1500000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1500000</v>
      </c>
      <c r="Y23" s="60">
        <v>-1500000</v>
      </c>
      <c r="Z23" s="140">
        <v>-100</v>
      </c>
      <c r="AA23" s="62">
        <v>1500000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106523522</v>
      </c>
      <c r="D25" s="217">
        <f>+D5+D9+D15+D19+D24</f>
        <v>0</v>
      </c>
      <c r="E25" s="230">
        <f t="shared" si="4"/>
        <v>57412000</v>
      </c>
      <c r="F25" s="219">
        <f t="shared" si="4"/>
        <v>57412000</v>
      </c>
      <c r="G25" s="219">
        <f t="shared" si="4"/>
        <v>0</v>
      </c>
      <c r="H25" s="219">
        <f t="shared" si="4"/>
        <v>0</v>
      </c>
      <c r="I25" s="219">
        <f t="shared" si="4"/>
        <v>3425093</v>
      </c>
      <c r="J25" s="219">
        <f t="shared" si="4"/>
        <v>3425093</v>
      </c>
      <c r="K25" s="219">
        <f t="shared" si="4"/>
        <v>4584806</v>
      </c>
      <c r="L25" s="219">
        <f t="shared" si="4"/>
        <v>7409196</v>
      </c>
      <c r="M25" s="219">
        <f t="shared" si="4"/>
        <v>4203175</v>
      </c>
      <c r="N25" s="219">
        <f t="shared" si="4"/>
        <v>16197177</v>
      </c>
      <c r="O25" s="219">
        <f t="shared" si="4"/>
        <v>1014855</v>
      </c>
      <c r="P25" s="219">
        <f t="shared" si="4"/>
        <v>4032328</v>
      </c>
      <c r="Q25" s="219">
        <f t="shared" si="4"/>
        <v>3333310</v>
      </c>
      <c r="R25" s="219">
        <f t="shared" si="4"/>
        <v>8380493</v>
      </c>
      <c r="S25" s="219">
        <f t="shared" si="4"/>
        <v>3097280</v>
      </c>
      <c r="T25" s="219">
        <f t="shared" si="4"/>
        <v>4274821</v>
      </c>
      <c r="U25" s="219">
        <f t="shared" si="4"/>
        <v>3342785</v>
      </c>
      <c r="V25" s="219">
        <f t="shared" si="4"/>
        <v>10714886</v>
      </c>
      <c r="W25" s="219">
        <f t="shared" si="4"/>
        <v>38717649</v>
      </c>
      <c r="X25" s="219">
        <f t="shared" si="4"/>
        <v>57412000</v>
      </c>
      <c r="Y25" s="219">
        <f t="shared" si="4"/>
        <v>-18694351</v>
      </c>
      <c r="Z25" s="231">
        <f>+IF(X25&lt;&gt;0,+(Y25/X25)*100,0)</f>
        <v>-32.561748414965514</v>
      </c>
      <c r="AA25" s="232">
        <f>+AA5+AA9+AA15+AA19+AA24</f>
        <v>57412000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41532480</v>
      </c>
      <c r="D28" s="155"/>
      <c r="E28" s="156">
        <v>35411000</v>
      </c>
      <c r="F28" s="60">
        <v>35411000</v>
      </c>
      <c r="G28" s="60"/>
      <c r="H28" s="60"/>
      <c r="I28" s="60">
        <v>2315507</v>
      </c>
      <c r="J28" s="60">
        <v>2315507</v>
      </c>
      <c r="K28" s="60">
        <v>4584806</v>
      </c>
      <c r="L28" s="60">
        <v>7409196</v>
      </c>
      <c r="M28" s="60">
        <v>4203175</v>
      </c>
      <c r="N28" s="60">
        <v>16197177</v>
      </c>
      <c r="O28" s="60">
        <v>1014855</v>
      </c>
      <c r="P28" s="60">
        <v>3279800</v>
      </c>
      <c r="Q28" s="60">
        <v>3333310</v>
      </c>
      <c r="R28" s="60">
        <v>7627965</v>
      </c>
      <c r="S28" s="60"/>
      <c r="T28" s="60">
        <v>3180372</v>
      </c>
      <c r="U28" s="60">
        <v>2995079</v>
      </c>
      <c r="V28" s="60">
        <v>6175451</v>
      </c>
      <c r="W28" s="60">
        <v>32316100</v>
      </c>
      <c r="X28" s="60">
        <v>35411000</v>
      </c>
      <c r="Y28" s="60">
        <v>-3094900</v>
      </c>
      <c r="Z28" s="140">
        <v>-8.74</v>
      </c>
      <c r="AA28" s="155">
        <v>35411000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41532480</v>
      </c>
      <c r="D32" s="210">
        <f>SUM(D28:D31)</f>
        <v>0</v>
      </c>
      <c r="E32" s="211">
        <f t="shared" si="5"/>
        <v>35411000</v>
      </c>
      <c r="F32" s="77">
        <f t="shared" si="5"/>
        <v>35411000</v>
      </c>
      <c r="G32" s="77">
        <f t="shared" si="5"/>
        <v>0</v>
      </c>
      <c r="H32" s="77">
        <f t="shared" si="5"/>
        <v>0</v>
      </c>
      <c r="I32" s="77">
        <f t="shared" si="5"/>
        <v>2315507</v>
      </c>
      <c r="J32" s="77">
        <f t="shared" si="5"/>
        <v>2315507</v>
      </c>
      <c r="K32" s="77">
        <f t="shared" si="5"/>
        <v>4584806</v>
      </c>
      <c r="L32" s="77">
        <f t="shared" si="5"/>
        <v>7409196</v>
      </c>
      <c r="M32" s="77">
        <f t="shared" si="5"/>
        <v>4203175</v>
      </c>
      <c r="N32" s="77">
        <f t="shared" si="5"/>
        <v>16197177</v>
      </c>
      <c r="O32" s="77">
        <f t="shared" si="5"/>
        <v>1014855</v>
      </c>
      <c r="P32" s="77">
        <f t="shared" si="5"/>
        <v>3279800</v>
      </c>
      <c r="Q32" s="77">
        <f t="shared" si="5"/>
        <v>3333310</v>
      </c>
      <c r="R32" s="77">
        <f t="shared" si="5"/>
        <v>7627965</v>
      </c>
      <c r="S32" s="77">
        <f t="shared" si="5"/>
        <v>0</v>
      </c>
      <c r="T32" s="77">
        <f t="shared" si="5"/>
        <v>3180372</v>
      </c>
      <c r="U32" s="77">
        <f t="shared" si="5"/>
        <v>2995079</v>
      </c>
      <c r="V32" s="77">
        <f t="shared" si="5"/>
        <v>6175451</v>
      </c>
      <c r="W32" s="77">
        <f t="shared" si="5"/>
        <v>32316100</v>
      </c>
      <c r="X32" s="77">
        <f t="shared" si="5"/>
        <v>35411000</v>
      </c>
      <c r="Y32" s="77">
        <f t="shared" si="5"/>
        <v>-3094900</v>
      </c>
      <c r="Z32" s="212">
        <f>+IF(X32&lt;&gt;0,+(Y32/X32)*100,0)</f>
        <v>-8.739939566801276</v>
      </c>
      <c r="AA32" s="79">
        <f>SUM(AA28:AA31)</f>
        <v>35411000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64991042</v>
      </c>
      <c r="D35" s="155"/>
      <c r="E35" s="156">
        <v>22001000</v>
      </c>
      <c r="F35" s="60">
        <v>22001000</v>
      </c>
      <c r="G35" s="60"/>
      <c r="H35" s="60"/>
      <c r="I35" s="60">
        <v>1109586</v>
      </c>
      <c r="J35" s="60">
        <v>1109586</v>
      </c>
      <c r="K35" s="60"/>
      <c r="L35" s="60"/>
      <c r="M35" s="60"/>
      <c r="N35" s="60"/>
      <c r="O35" s="60"/>
      <c r="P35" s="60">
        <v>752528</v>
      </c>
      <c r="Q35" s="60"/>
      <c r="R35" s="60">
        <v>752528</v>
      </c>
      <c r="S35" s="60">
        <v>3097280</v>
      </c>
      <c r="T35" s="60">
        <v>1094449</v>
      </c>
      <c r="U35" s="60">
        <v>347706</v>
      </c>
      <c r="V35" s="60">
        <v>4539435</v>
      </c>
      <c r="W35" s="60">
        <v>6401549</v>
      </c>
      <c r="X35" s="60">
        <v>22001000</v>
      </c>
      <c r="Y35" s="60">
        <v>-15599451</v>
      </c>
      <c r="Z35" s="140">
        <v>-70.9</v>
      </c>
      <c r="AA35" s="62">
        <v>22001000</v>
      </c>
    </row>
    <row r="36" spans="1:27" ht="13.5">
      <c r="A36" s="238" t="s">
        <v>139</v>
      </c>
      <c r="B36" s="149"/>
      <c r="C36" s="222">
        <f aca="true" t="shared" si="6" ref="C36:Y36">SUM(C32:C35)</f>
        <v>106523522</v>
      </c>
      <c r="D36" s="222">
        <f>SUM(D32:D35)</f>
        <v>0</v>
      </c>
      <c r="E36" s="218">
        <f t="shared" si="6"/>
        <v>57412000</v>
      </c>
      <c r="F36" s="220">
        <f t="shared" si="6"/>
        <v>57412000</v>
      </c>
      <c r="G36" s="220">
        <f t="shared" si="6"/>
        <v>0</v>
      </c>
      <c r="H36" s="220">
        <f t="shared" si="6"/>
        <v>0</v>
      </c>
      <c r="I36" s="220">
        <f t="shared" si="6"/>
        <v>3425093</v>
      </c>
      <c r="J36" s="220">
        <f t="shared" si="6"/>
        <v>3425093</v>
      </c>
      <c r="K36" s="220">
        <f t="shared" si="6"/>
        <v>4584806</v>
      </c>
      <c r="L36" s="220">
        <f t="shared" si="6"/>
        <v>7409196</v>
      </c>
      <c r="M36" s="220">
        <f t="shared" si="6"/>
        <v>4203175</v>
      </c>
      <c r="N36" s="220">
        <f t="shared" si="6"/>
        <v>16197177</v>
      </c>
      <c r="O36" s="220">
        <f t="shared" si="6"/>
        <v>1014855</v>
      </c>
      <c r="P36" s="220">
        <f t="shared" si="6"/>
        <v>4032328</v>
      </c>
      <c r="Q36" s="220">
        <f t="shared" si="6"/>
        <v>3333310</v>
      </c>
      <c r="R36" s="220">
        <f t="shared" si="6"/>
        <v>8380493</v>
      </c>
      <c r="S36" s="220">
        <f t="shared" si="6"/>
        <v>3097280</v>
      </c>
      <c r="T36" s="220">
        <f t="shared" si="6"/>
        <v>4274821</v>
      </c>
      <c r="U36" s="220">
        <f t="shared" si="6"/>
        <v>3342785</v>
      </c>
      <c r="V36" s="220">
        <f t="shared" si="6"/>
        <v>10714886</v>
      </c>
      <c r="W36" s="220">
        <f t="shared" si="6"/>
        <v>38717649</v>
      </c>
      <c r="X36" s="220">
        <f t="shared" si="6"/>
        <v>57412000</v>
      </c>
      <c r="Y36" s="220">
        <f t="shared" si="6"/>
        <v>-18694351</v>
      </c>
      <c r="Z36" s="221">
        <f>+IF(X36&lt;&gt;0,+(Y36/X36)*100,0)</f>
        <v>-32.561748414965514</v>
      </c>
      <c r="AA36" s="239">
        <f>SUM(AA32:AA35)</f>
        <v>57412000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7475792</v>
      </c>
      <c r="D6" s="155"/>
      <c r="E6" s="59">
        <v>45000</v>
      </c>
      <c r="F6" s="60">
        <v>45000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45000</v>
      </c>
      <c r="Y6" s="60">
        <v>-45000</v>
      </c>
      <c r="Z6" s="140">
        <v>-100</v>
      </c>
      <c r="AA6" s="62">
        <v>45000</v>
      </c>
    </row>
    <row r="7" spans="1:27" ht="13.5">
      <c r="A7" s="249" t="s">
        <v>144</v>
      </c>
      <c r="B7" s="182"/>
      <c r="C7" s="155"/>
      <c r="D7" s="155"/>
      <c r="E7" s="59">
        <v>20000</v>
      </c>
      <c r="F7" s="60">
        <v>20000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20000</v>
      </c>
      <c r="Y7" s="60">
        <v>-20000</v>
      </c>
      <c r="Z7" s="140">
        <v>-100</v>
      </c>
      <c r="AA7" s="62">
        <v>20000</v>
      </c>
    </row>
    <row r="8" spans="1:27" ht="13.5">
      <c r="A8" s="249" t="s">
        <v>145</v>
      </c>
      <c r="B8" s="182"/>
      <c r="C8" s="155">
        <v>12740703</v>
      </c>
      <c r="D8" s="155"/>
      <c r="E8" s="59">
        <v>25642</v>
      </c>
      <c r="F8" s="60">
        <v>25642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25642</v>
      </c>
      <c r="Y8" s="60">
        <v>-25642</v>
      </c>
      <c r="Z8" s="140">
        <v>-100</v>
      </c>
      <c r="AA8" s="62">
        <v>25642</v>
      </c>
    </row>
    <row r="9" spans="1:27" ht="13.5">
      <c r="A9" s="249" t="s">
        <v>146</v>
      </c>
      <c r="B9" s="182"/>
      <c r="C9" s="155">
        <v>5143890</v>
      </c>
      <c r="D9" s="155"/>
      <c r="E9" s="59">
        <v>409253</v>
      </c>
      <c r="F9" s="60">
        <v>409253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409253</v>
      </c>
      <c r="Y9" s="60">
        <v>-409253</v>
      </c>
      <c r="Z9" s="140">
        <v>-100</v>
      </c>
      <c r="AA9" s="62">
        <v>409253</v>
      </c>
    </row>
    <row r="10" spans="1:27" ht="13.5">
      <c r="A10" s="249" t="s">
        <v>147</v>
      </c>
      <c r="B10" s="182"/>
      <c r="C10" s="155">
        <v>16747974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1867647</v>
      </c>
      <c r="D11" s="155"/>
      <c r="E11" s="59">
        <v>1950</v>
      </c>
      <c r="F11" s="60">
        <v>1950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1950</v>
      </c>
      <c r="Y11" s="60">
        <v>-1950</v>
      </c>
      <c r="Z11" s="140">
        <v>-100</v>
      </c>
      <c r="AA11" s="62">
        <v>1950</v>
      </c>
    </row>
    <row r="12" spans="1:27" ht="13.5">
      <c r="A12" s="250" t="s">
        <v>56</v>
      </c>
      <c r="B12" s="251"/>
      <c r="C12" s="168">
        <f aca="true" t="shared" si="0" ref="C12:Y12">SUM(C6:C11)</f>
        <v>43976006</v>
      </c>
      <c r="D12" s="168">
        <f>SUM(D6:D11)</f>
        <v>0</v>
      </c>
      <c r="E12" s="72">
        <f t="shared" si="0"/>
        <v>501845</v>
      </c>
      <c r="F12" s="73">
        <f t="shared" si="0"/>
        <v>501845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501845</v>
      </c>
      <c r="Y12" s="73">
        <f t="shared" si="0"/>
        <v>-501845</v>
      </c>
      <c r="Z12" s="170">
        <f>+IF(X12&lt;&gt;0,+(Y12/X12)*100,0)</f>
        <v>-100</v>
      </c>
      <c r="AA12" s="74">
        <f>SUM(AA6:AA11)</f>
        <v>501845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17927400</v>
      </c>
      <c r="D17" s="155"/>
      <c r="E17" s="59">
        <v>17927</v>
      </c>
      <c r="F17" s="60">
        <v>17927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17927</v>
      </c>
      <c r="Y17" s="60">
        <v>-17927</v>
      </c>
      <c r="Z17" s="140">
        <v>-100</v>
      </c>
      <c r="AA17" s="62">
        <v>17927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688104112</v>
      </c>
      <c r="D19" s="155"/>
      <c r="E19" s="59">
        <v>709003</v>
      </c>
      <c r="F19" s="60">
        <v>709003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709003</v>
      </c>
      <c r="Y19" s="60">
        <v>-709003</v>
      </c>
      <c r="Z19" s="140">
        <v>-100</v>
      </c>
      <c r="AA19" s="62">
        <v>709003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94000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29416153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735541665</v>
      </c>
      <c r="D24" s="168">
        <f>SUM(D15:D23)</f>
        <v>0</v>
      </c>
      <c r="E24" s="76">
        <f t="shared" si="1"/>
        <v>726930</v>
      </c>
      <c r="F24" s="77">
        <f t="shared" si="1"/>
        <v>726930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726930</v>
      </c>
      <c r="Y24" s="77">
        <f t="shared" si="1"/>
        <v>-726930</v>
      </c>
      <c r="Z24" s="212">
        <f>+IF(X24&lt;&gt;0,+(Y24/X24)*100,0)</f>
        <v>-100</v>
      </c>
      <c r="AA24" s="79">
        <f>SUM(AA15:AA23)</f>
        <v>726930</v>
      </c>
    </row>
    <row r="25" spans="1:27" ht="13.5">
      <c r="A25" s="250" t="s">
        <v>159</v>
      </c>
      <c r="B25" s="251"/>
      <c r="C25" s="168">
        <f aca="true" t="shared" si="2" ref="C25:Y25">+C12+C24</f>
        <v>779517671</v>
      </c>
      <c r="D25" s="168">
        <f>+D12+D24</f>
        <v>0</v>
      </c>
      <c r="E25" s="72">
        <f t="shared" si="2"/>
        <v>1228775</v>
      </c>
      <c r="F25" s="73">
        <f t="shared" si="2"/>
        <v>1228775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1228775</v>
      </c>
      <c r="Y25" s="73">
        <f t="shared" si="2"/>
        <v>-1228775</v>
      </c>
      <c r="Z25" s="170">
        <f>+IF(X25&lt;&gt;0,+(Y25/X25)*100,0)</f>
        <v>-100</v>
      </c>
      <c r="AA25" s="74">
        <f>+AA12+AA24</f>
        <v>1228775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3205959</v>
      </c>
      <c r="D31" s="155"/>
      <c r="E31" s="59">
        <v>3611</v>
      </c>
      <c r="F31" s="60">
        <v>3611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3611</v>
      </c>
      <c r="Y31" s="60">
        <v>-3611</v>
      </c>
      <c r="Z31" s="140">
        <v>-100</v>
      </c>
      <c r="AA31" s="62">
        <v>3611</v>
      </c>
    </row>
    <row r="32" spans="1:27" ht="13.5">
      <c r="A32" s="249" t="s">
        <v>164</v>
      </c>
      <c r="B32" s="182"/>
      <c r="C32" s="155">
        <v>42305946</v>
      </c>
      <c r="D32" s="155"/>
      <c r="E32" s="59">
        <v>9653</v>
      </c>
      <c r="F32" s="60">
        <v>9653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9653</v>
      </c>
      <c r="Y32" s="60">
        <v>-9653</v>
      </c>
      <c r="Z32" s="140">
        <v>-100</v>
      </c>
      <c r="AA32" s="62">
        <v>9653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45511905</v>
      </c>
      <c r="D34" s="168">
        <f>SUM(D29:D33)</f>
        <v>0</v>
      </c>
      <c r="E34" s="72">
        <f t="shared" si="3"/>
        <v>13264</v>
      </c>
      <c r="F34" s="73">
        <f t="shared" si="3"/>
        <v>13264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13264</v>
      </c>
      <c r="Y34" s="73">
        <f t="shared" si="3"/>
        <v>-13264</v>
      </c>
      <c r="Z34" s="170">
        <f>+IF(X34&lt;&gt;0,+(Y34/X34)*100,0)</f>
        <v>-100</v>
      </c>
      <c r="AA34" s="74">
        <f>SUM(AA29:AA33)</f>
        <v>13264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750</v>
      </c>
      <c r="F37" s="60">
        <v>750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750</v>
      </c>
      <c r="Y37" s="60">
        <v>-750</v>
      </c>
      <c r="Z37" s="140">
        <v>-100</v>
      </c>
      <c r="AA37" s="62">
        <v>750</v>
      </c>
    </row>
    <row r="38" spans="1:27" ht="13.5">
      <c r="A38" s="249" t="s">
        <v>165</v>
      </c>
      <c r="B38" s="182"/>
      <c r="C38" s="155">
        <v>25591641</v>
      </c>
      <c r="D38" s="155"/>
      <c r="E38" s="59">
        <v>1450</v>
      </c>
      <c r="F38" s="60">
        <v>1450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1450</v>
      </c>
      <c r="Y38" s="60">
        <v>-1450</v>
      </c>
      <c r="Z38" s="140">
        <v>-100</v>
      </c>
      <c r="AA38" s="62">
        <v>1450</v>
      </c>
    </row>
    <row r="39" spans="1:27" ht="13.5">
      <c r="A39" s="250" t="s">
        <v>59</v>
      </c>
      <c r="B39" s="253"/>
      <c r="C39" s="168">
        <f aca="true" t="shared" si="4" ref="C39:Y39">SUM(C37:C38)</f>
        <v>25591641</v>
      </c>
      <c r="D39" s="168">
        <f>SUM(D37:D38)</f>
        <v>0</v>
      </c>
      <c r="E39" s="76">
        <f t="shared" si="4"/>
        <v>2200</v>
      </c>
      <c r="F39" s="77">
        <f t="shared" si="4"/>
        <v>2200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2200</v>
      </c>
      <c r="Y39" s="77">
        <f t="shared" si="4"/>
        <v>-2200</v>
      </c>
      <c r="Z39" s="212">
        <f>+IF(X39&lt;&gt;0,+(Y39/X39)*100,0)</f>
        <v>-100</v>
      </c>
      <c r="AA39" s="79">
        <f>SUM(AA37:AA38)</f>
        <v>2200</v>
      </c>
    </row>
    <row r="40" spans="1:27" ht="13.5">
      <c r="A40" s="250" t="s">
        <v>167</v>
      </c>
      <c r="B40" s="251"/>
      <c r="C40" s="168">
        <f aca="true" t="shared" si="5" ref="C40:Y40">+C34+C39</f>
        <v>71103546</v>
      </c>
      <c r="D40" s="168">
        <f>+D34+D39</f>
        <v>0</v>
      </c>
      <c r="E40" s="72">
        <f t="shared" si="5"/>
        <v>15464</v>
      </c>
      <c r="F40" s="73">
        <f t="shared" si="5"/>
        <v>15464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15464</v>
      </c>
      <c r="Y40" s="73">
        <f t="shared" si="5"/>
        <v>-15464</v>
      </c>
      <c r="Z40" s="170">
        <f>+IF(X40&lt;&gt;0,+(Y40/X40)*100,0)</f>
        <v>-100</v>
      </c>
      <c r="AA40" s="74">
        <f>+AA34+AA39</f>
        <v>15464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708414125</v>
      </c>
      <c r="D42" s="257">
        <f>+D25-D40</f>
        <v>0</v>
      </c>
      <c r="E42" s="258">
        <f t="shared" si="6"/>
        <v>1213311</v>
      </c>
      <c r="F42" s="259">
        <f t="shared" si="6"/>
        <v>1213311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1213311</v>
      </c>
      <c r="Y42" s="259">
        <f t="shared" si="6"/>
        <v>-1213311</v>
      </c>
      <c r="Z42" s="260">
        <f>+IF(X42&lt;&gt;0,+(Y42/X42)*100,0)</f>
        <v>-100</v>
      </c>
      <c r="AA42" s="261">
        <f>+AA25-AA40</f>
        <v>1213311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708414125</v>
      </c>
      <c r="D45" s="155"/>
      <c r="E45" s="59">
        <v>568325</v>
      </c>
      <c r="F45" s="60">
        <v>568325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568325</v>
      </c>
      <c r="Y45" s="60">
        <v>-568325</v>
      </c>
      <c r="Z45" s="139">
        <v>-100</v>
      </c>
      <c r="AA45" s="62">
        <v>568325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708414125</v>
      </c>
      <c r="D48" s="217">
        <f>SUM(D45:D47)</f>
        <v>0</v>
      </c>
      <c r="E48" s="264">
        <f t="shared" si="7"/>
        <v>568325</v>
      </c>
      <c r="F48" s="219">
        <f t="shared" si="7"/>
        <v>568325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568325</v>
      </c>
      <c r="Y48" s="219">
        <f t="shared" si="7"/>
        <v>-568325</v>
      </c>
      <c r="Z48" s="265">
        <f>+IF(X48&lt;&gt;0,+(Y48/X48)*100,0)</f>
        <v>-100</v>
      </c>
      <c r="AA48" s="232">
        <f>SUM(AA45:AA47)</f>
        <v>568325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74767044</v>
      </c>
      <c r="D6" s="155"/>
      <c r="E6" s="59">
        <v>102194313</v>
      </c>
      <c r="F6" s="60">
        <v>102194313</v>
      </c>
      <c r="G6" s="60">
        <v>8855544</v>
      </c>
      <c r="H6" s="60">
        <v>9468386</v>
      </c>
      <c r="I6" s="60">
        <v>18563290</v>
      </c>
      <c r="J6" s="60">
        <v>36887220</v>
      </c>
      <c r="K6" s="60">
        <v>8439074</v>
      </c>
      <c r="L6" s="60">
        <v>8420935</v>
      </c>
      <c r="M6" s="60">
        <v>24022706</v>
      </c>
      <c r="N6" s="60">
        <v>40882715</v>
      </c>
      <c r="O6" s="60">
        <v>8690324</v>
      </c>
      <c r="P6" s="60">
        <v>8856406</v>
      </c>
      <c r="Q6" s="60">
        <v>8830092</v>
      </c>
      <c r="R6" s="60">
        <v>26376822</v>
      </c>
      <c r="S6" s="60">
        <v>8715331</v>
      </c>
      <c r="T6" s="60">
        <v>12123639</v>
      </c>
      <c r="U6" s="60">
        <v>9309323</v>
      </c>
      <c r="V6" s="60">
        <v>30148293</v>
      </c>
      <c r="W6" s="60">
        <v>134295050</v>
      </c>
      <c r="X6" s="60">
        <v>102194313</v>
      </c>
      <c r="Y6" s="60">
        <v>32100737</v>
      </c>
      <c r="Z6" s="140">
        <v>31.41</v>
      </c>
      <c r="AA6" s="62">
        <v>102194313</v>
      </c>
    </row>
    <row r="7" spans="1:27" ht="13.5">
      <c r="A7" s="249" t="s">
        <v>178</v>
      </c>
      <c r="B7" s="182"/>
      <c r="C7" s="155">
        <v>117269000</v>
      </c>
      <c r="D7" s="155"/>
      <c r="E7" s="59">
        <v>132856000</v>
      </c>
      <c r="F7" s="60">
        <v>132856000</v>
      </c>
      <c r="G7" s="60">
        <v>53982000</v>
      </c>
      <c r="H7" s="60">
        <v>193139</v>
      </c>
      <c r="I7" s="60">
        <v>906450</v>
      </c>
      <c r="J7" s="60">
        <v>55081589</v>
      </c>
      <c r="K7" s="60"/>
      <c r="L7" s="60">
        <v>43485000</v>
      </c>
      <c r="M7" s="60">
        <v>401382</v>
      </c>
      <c r="N7" s="60">
        <v>43886382</v>
      </c>
      <c r="O7" s="60">
        <v>52999</v>
      </c>
      <c r="P7" s="60"/>
      <c r="Q7" s="60">
        <v>32591484</v>
      </c>
      <c r="R7" s="60">
        <v>32644483</v>
      </c>
      <c r="S7" s="60">
        <v>96172</v>
      </c>
      <c r="T7" s="60">
        <v>313973</v>
      </c>
      <c r="U7" s="60">
        <v>513025</v>
      </c>
      <c r="V7" s="60">
        <v>923170</v>
      </c>
      <c r="W7" s="60">
        <v>132535624</v>
      </c>
      <c r="X7" s="60">
        <v>132856000</v>
      </c>
      <c r="Y7" s="60">
        <v>-320376</v>
      </c>
      <c r="Z7" s="140">
        <v>-0.24</v>
      </c>
      <c r="AA7" s="62">
        <v>132856000</v>
      </c>
    </row>
    <row r="8" spans="1:27" ht="13.5">
      <c r="A8" s="249" t="s">
        <v>179</v>
      </c>
      <c r="B8" s="182"/>
      <c r="C8" s="155">
        <v>29037000</v>
      </c>
      <c r="D8" s="155"/>
      <c r="E8" s="59"/>
      <c r="F8" s="60"/>
      <c r="G8" s="60"/>
      <c r="H8" s="60">
        <v>4113662</v>
      </c>
      <c r="I8" s="60">
        <v>6231793</v>
      </c>
      <c r="J8" s="60">
        <v>10345455</v>
      </c>
      <c r="K8" s="60"/>
      <c r="L8" s="60"/>
      <c r="M8" s="60">
        <v>15434672</v>
      </c>
      <c r="N8" s="60">
        <v>15434672</v>
      </c>
      <c r="O8" s="60"/>
      <c r="P8" s="60">
        <v>17611500</v>
      </c>
      <c r="Q8" s="60">
        <v>1654281</v>
      </c>
      <c r="R8" s="60">
        <v>19265781</v>
      </c>
      <c r="S8" s="60">
        <v>5233270</v>
      </c>
      <c r="T8" s="60">
        <v>2035601</v>
      </c>
      <c r="U8" s="60"/>
      <c r="V8" s="60">
        <v>7268871</v>
      </c>
      <c r="W8" s="60">
        <v>52314779</v>
      </c>
      <c r="X8" s="60"/>
      <c r="Y8" s="60">
        <v>52314779</v>
      </c>
      <c r="Z8" s="140"/>
      <c r="AA8" s="62"/>
    </row>
    <row r="9" spans="1:27" ht="13.5">
      <c r="A9" s="249" t="s">
        <v>180</v>
      </c>
      <c r="B9" s="182"/>
      <c r="C9" s="155">
        <v>4924875</v>
      </c>
      <c r="D9" s="155"/>
      <c r="E9" s="59">
        <v>8658996</v>
      </c>
      <c r="F9" s="60">
        <v>8658996</v>
      </c>
      <c r="G9" s="60">
        <v>292882</v>
      </c>
      <c r="H9" s="60">
        <v>305828</v>
      </c>
      <c r="I9" s="60">
        <v>19151</v>
      </c>
      <c r="J9" s="60">
        <v>617861</v>
      </c>
      <c r="K9" s="60">
        <v>712334</v>
      </c>
      <c r="L9" s="60">
        <v>369308</v>
      </c>
      <c r="M9" s="60">
        <v>475912</v>
      </c>
      <c r="N9" s="60">
        <v>1557554</v>
      </c>
      <c r="O9" s="60">
        <v>4896</v>
      </c>
      <c r="P9" s="60">
        <v>669583</v>
      </c>
      <c r="Q9" s="60">
        <v>393091</v>
      </c>
      <c r="R9" s="60">
        <v>1067570</v>
      </c>
      <c r="S9" s="60">
        <v>464743</v>
      </c>
      <c r="T9" s="60">
        <v>413325</v>
      </c>
      <c r="U9" s="60">
        <v>614060</v>
      </c>
      <c r="V9" s="60">
        <v>1492128</v>
      </c>
      <c r="W9" s="60">
        <v>4735113</v>
      </c>
      <c r="X9" s="60">
        <v>8658996</v>
      </c>
      <c r="Y9" s="60">
        <v>-3923883</v>
      </c>
      <c r="Z9" s="140">
        <v>-45.32</v>
      </c>
      <c r="AA9" s="62">
        <v>8658996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-202299314</v>
      </c>
      <c r="D12" s="155"/>
      <c r="E12" s="59">
        <v>-212580326</v>
      </c>
      <c r="F12" s="60">
        <v>-212580326</v>
      </c>
      <c r="G12" s="60">
        <v>-9729331</v>
      </c>
      <c r="H12" s="60">
        <v>-14845513</v>
      </c>
      <c r="I12" s="60">
        <v>-16221233</v>
      </c>
      <c r="J12" s="60">
        <v>-40796077</v>
      </c>
      <c r="K12" s="60">
        <v>-20518000</v>
      </c>
      <c r="L12" s="60">
        <v>-9749227</v>
      </c>
      <c r="M12" s="60">
        <v>-19535000</v>
      </c>
      <c r="N12" s="60">
        <v>-49802227</v>
      </c>
      <c r="O12" s="60">
        <v>-15035389</v>
      </c>
      <c r="P12" s="60">
        <v>-17359166</v>
      </c>
      <c r="Q12" s="60">
        <v>-14507757</v>
      </c>
      <c r="R12" s="60">
        <v>-46902312</v>
      </c>
      <c r="S12" s="60">
        <v>-16546198</v>
      </c>
      <c r="T12" s="60">
        <v>-14210841</v>
      </c>
      <c r="U12" s="60">
        <v>-18947348</v>
      </c>
      <c r="V12" s="60">
        <v>-49704387</v>
      </c>
      <c r="W12" s="60">
        <v>-187205003</v>
      </c>
      <c r="X12" s="60">
        <v>-212580326</v>
      </c>
      <c r="Y12" s="60">
        <v>25375323</v>
      </c>
      <c r="Z12" s="140">
        <v>-11.94</v>
      </c>
      <c r="AA12" s="62">
        <v>-212580326</v>
      </c>
    </row>
    <row r="13" spans="1:27" ht="13.5">
      <c r="A13" s="249" t="s">
        <v>40</v>
      </c>
      <c r="B13" s="182"/>
      <c r="C13" s="155">
        <v>-286676</v>
      </c>
      <c r="D13" s="155"/>
      <c r="E13" s="59">
        <v>-8900000</v>
      </c>
      <c r="F13" s="60">
        <v>-8900000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-8900000</v>
      </c>
      <c r="Y13" s="60">
        <v>8900000</v>
      </c>
      <c r="Z13" s="140">
        <v>-100</v>
      </c>
      <c r="AA13" s="62">
        <v>-8900000</v>
      </c>
    </row>
    <row r="14" spans="1:27" ht="13.5">
      <c r="A14" s="249" t="s">
        <v>42</v>
      </c>
      <c r="B14" s="182"/>
      <c r="C14" s="155">
        <v>-2551645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20860284</v>
      </c>
      <c r="D15" s="168">
        <f>SUM(D6:D14)</f>
        <v>0</v>
      </c>
      <c r="E15" s="72">
        <f t="shared" si="0"/>
        <v>22228983</v>
      </c>
      <c r="F15" s="73">
        <f t="shared" si="0"/>
        <v>22228983</v>
      </c>
      <c r="G15" s="73">
        <f t="shared" si="0"/>
        <v>53401095</v>
      </c>
      <c r="H15" s="73">
        <f t="shared" si="0"/>
        <v>-764498</v>
      </c>
      <c r="I15" s="73">
        <f t="shared" si="0"/>
        <v>9499451</v>
      </c>
      <c r="J15" s="73">
        <f t="shared" si="0"/>
        <v>62136048</v>
      </c>
      <c r="K15" s="73">
        <f t="shared" si="0"/>
        <v>-11366592</v>
      </c>
      <c r="L15" s="73">
        <f t="shared" si="0"/>
        <v>42526016</v>
      </c>
      <c r="M15" s="73">
        <f t="shared" si="0"/>
        <v>20799672</v>
      </c>
      <c r="N15" s="73">
        <f t="shared" si="0"/>
        <v>51959096</v>
      </c>
      <c r="O15" s="73">
        <f t="shared" si="0"/>
        <v>-6287170</v>
      </c>
      <c r="P15" s="73">
        <f t="shared" si="0"/>
        <v>9778323</v>
      </c>
      <c r="Q15" s="73">
        <f t="shared" si="0"/>
        <v>28961191</v>
      </c>
      <c r="R15" s="73">
        <f t="shared" si="0"/>
        <v>32452344</v>
      </c>
      <c r="S15" s="73">
        <f t="shared" si="0"/>
        <v>-2036682</v>
      </c>
      <c r="T15" s="73">
        <f t="shared" si="0"/>
        <v>675697</v>
      </c>
      <c r="U15" s="73">
        <f t="shared" si="0"/>
        <v>-8510940</v>
      </c>
      <c r="V15" s="73">
        <f t="shared" si="0"/>
        <v>-9871925</v>
      </c>
      <c r="W15" s="73">
        <f t="shared" si="0"/>
        <v>136675563</v>
      </c>
      <c r="X15" s="73">
        <f t="shared" si="0"/>
        <v>22228983</v>
      </c>
      <c r="Y15" s="73">
        <f t="shared" si="0"/>
        <v>114446580</v>
      </c>
      <c r="Z15" s="170">
        <f>+IF(X15&lt;&gt;0,+(Y15/X15)*100,0)</f>
        <v>514.8529737055446</v>
      </c>
      <c r="AA15" s="74">
        <f>SUM(AA6:AA14)</f>
        <v>22228983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3581372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-35223000</v>
      </c>
      <c r="F24" s="60">
        <v>-35223000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-35223000</v>
      </c>
      <c r="Y24" s="60">
        <v>35223000</v>
      </c>
      <c r="Z24" s="140">
        <v>-100</v>
      </c>
      <c r="AA24" s="62">
        <v>-35223000</v>
      </c>
    </row>
    <row r="25" spans="1:27" ht="13.5">
      <c r="A25" s="250" t="s">
        <v>191</v>
      </c>
      <c r="B25" s="251"/>
      <c r="C25" s="168">
        <f aca="true" t="shared" si="1" ref="C25:Y25">SUM(C19:C24)</f>
        <v>3581372</v>
      </c>
      <c r="D25" s="168">
        <f>SUM(D19:D24)</f>
        <v>0</v>
      </c>
      <c r="E25" s="72">
        <f t="shared" si="1"/>
        <v>-35223000</v>
      </c>
      <c r="F25" s="73">
        <f t="shared" si="1"/>
        <v>-35223000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-35223000</v>
      </c>
      <c r="Y25" s="73">
        <f t="shared" si="1"/>
        <v>35223000</v>
      </c>
      <c r="Z25" s="170">
        <f>+IF(X25&lt;&gt;0,+(Y25/X25)*100,0)</f>
        <v>-100</v>
      </c>
      <c r="AA25" s="74">
        <f>SUM(AA19:AA24)</f>
        <v>-35223000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24441656</v>
      </c>
      <c r="D36" s="153">
        <f>+D15+D25+D34</f>
        <v>0</v>
      </c>
      <c r="E36" s="99">
        <f t="shared" si="3"/>
        <v>-12994017</v>
      </c>
      <c r="F36" s="100">
        <f t="shared" si="3"/>
        <v>-12994017</v>
      </c>
      <c r="G36" s="100">
        <f t="shared" si="3"/>
        <v>53401095</v>
      </c>
      <c r="H36" s="100">
        <f t="shared" si="3"/>
        <v>-764498</v>
      </c>
      <c r="I36" s="100">
        <f t="shared" si="3"/>
        <v>9499451</v>
      </c>
      <c r="J36" s="100">
        <f t="shared" si="3"/>
        <v>62136048</v>
      </c>
      <c r="K36" s="100">
        <f t="shared" si="3"/>
        <v>-11366592</v>
      </c>
      <c r="L36" s="100">
        <f t="shared" si="3"/>
        <v>42526016</v>
      </c>
      <c r="M36" s="100">
        <f t="shared" si="3"/>
        <v>20799672</v>
      </c>
      <c r="N36" s="100">
        <f t="shared" si="3"/>
        <v>51959096</v>
      </c>
      <c r="O36" s="100">
        <f t="shared" si="3"/>
        <v>-6287170</v>
      </c>
      <c r="P36" s="100">
        <f t="shared" si="3"/>
        <v>9778323</v>
      </c>
      <c r="Q36" s="100">
        <f t="shared" si="3"/>
        <v>28961191</v>
      </c>
      <c r="R36" s="100">
        <f t="shared" si="3"/>
        <v>32452344</v>
      </c>
      <c r="S36" s="100">
        <f t="shared" si="3"/>
        <v>-2036682</v>
      </c>
      <c r="T36" s="100">
        <f t="shared" si="3"/>
        <v>675697</v>
      </c>
      <c r="U36" s="100">
        <f t="shared" si="3"/>
        <v>-8510940</v>
      </c>
      <c r="V36" s="100">
        <f t="shared" si="3"/>
        <v>-9871925</v>
      </c>
      <c r="W36" s="100">
        <f t="shared" si="3"/>
        <v>136675563</v>
      </c>
      <c r="X36" s="100">
        <f t="shared" si="3"/>
        <v>-12994017</v>
      </c>
      <c r="Y36" s="100">
        <f t="shared" si="3"/>
        <v>149669580</v>
      </c>
      <c r="Z36" s="137">
        <f>+IF(X36&lt;&gt;0,+(Y36/X36)*100,0)</f>
        <v>-1151.8345712492142</v>
      </c>
      <c r="AA36" s="102">
        <f>+AA15+AA25+AA34</f>
        <v>-12994017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/>
      <c r="H37" s="100">
        <v>53401095</v>
      </c>
      <c r="I37" s="100">
        <v>52636597</v>
      </c>
      <c r="J37" s="100"/>
      <c r="K37" s="100">
        <v>62136048</v>
      </c>
      <c r="L37" s="100">
        <v>50769456</v>
      </c>
      <c r="M37" s="100">
        <v>93295472</v>
      </c>
      <c r="N37" s="100">
        <v>62136048</v>
      </c>
      <c r="O37" s="100">
        <v>114095144</v>
      </c>
      <c r="P37" s="100">
        <v>107807974</v>
      </c>
      <c r="Q37" s="100">
        <v>117586297</v>
      </c>
      <c r="R37" s="100">
        <v>114095144</v>
      </c>
      <c r="S37" s="100">
        <v>146547488</v>
      </c>
      <c r="T37" s="100">
        <v>144510806</v>
      </c>
      <c r="U37" s="100">
        <v>145186503</v>
      </c>
      <c r="V37" s="100">
        <v>146547488</v>
      </c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24441656</v>
      </c>
      <c r="D38" s="257"/>
      <c r="E38" s="258">
        <v>-12994017</v>
      </c>
      <c r="F38" s="259">
        <v>-12994017</v>
      </c>
      <c r="G38" s="259">
        <v>53401095</v>
      </c>
      <c r="H38" s="259">
        <v>52636597</v>
      </c>
      <c r="I38" s="259">
        <v>62136048</v>
      </c>
      <c r="J38" s="259">
        <v>62136048</v>
      </c>
      <c r="K38" s="259">
        <v>50769456</v>
      </c>
      <c r="L38" s="259">
        <v>93295472</v>
      </c>
      <c r="M38" s="259">
        <v>114095144</v>
      </c>
      <c r="N38" s="259">
        <v>114095144</v>
      </c>
      <c r="O38" s="259">
        <v>107807974</v>
      </c>
      <c r="P38" s="259">
        <v>117586297</v>
      </c>
      <c r="Q38" s="259">
        <v>146547488</v>
      </c>
      <c r="R38" s="259">
        <v>107807974</v>
      </c>
      <c r="S38" s="259">
        <v>144510806</v>
      </c>
      <c r="T38" s="259">
        <v>145186503</v>
      </c>
      <c r="U38" s="259">
        <v>136675563</v>
      </c>
      <c r="V38" s="259">
        <v>136675563</v>
      </c>
      <c r="W38" s="259">
        <v>136675563</v>
      </c>
      <c r="X38" s="259">
        <v>-12994017</v>
      </c>
      <c r="Y38" s="259">
        <v>149669580</v>
      </c>
      <c r="Z38" s="260">
        <v>-1151.83</v>
      </c>
      <c r="AA38" s="261">
        <v>-12994017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106523522</v>
      </c>
      <c r="D5" s="200">
        <f t="shared" si="0"/>
        <v>0</v>
      </c>
      <c r="E5" s="106">
        <f t="shared" si="0"/>
        <v>53412000</v>
      </c>
      <c r="F5" s="106">
        <f t="shared" si="0"/>
        <v>53412000</v>
      </c>
      <c r="G5" s="106">
        <f t="shared" si="0"/>
        <v>0</v>
      </c>
      <c r="H5" s="106">
        <f t="shared" si="0"/>
        <v>0</v>
      </c>
      <c r="I5" s="106">
        <f t="shared" si="0"/>
        <v>3425093</v>
      </c>
      <c r="J5" s="106">
        <f t="shared" si="0"/>
        <v>3425093</v>
      </c>
      <c r="K5" s="106">
        <f t="shared" si="0"/>
        <v>4584806</v>
      </c>
      <c r="L5" s="106">
        <f t="shared" si="0"/>
        <v>7409196</v>
      </c>
      <c r="M5" s="106">
        <f t="shared" si="0"/>
        <v>4203175</v>
      </c>
      <c r="N5" s="106">
        <f t="shared" si="0"/>
        <v>16197177</v>
      </c>
      <c r="O5" s="106">
        <f t="shared" si="0"/>
        <v>1014855</v>
      </c>
      <c r="P5" s="106">
        <f t="shared" si="0"/>
        <v>4032328</v>
      </c>
      <c r="Q5" s="106">
        <f t="shared" si="0"/>
        <v>3333310</v>
      </c>
      <c r="R5" s="106">
        <f t="shared" si="0"/>
        <v>8380493</v>
      </c>
      <c r="S5" s="106">
        <f t="shared" si="0"/>
        <v>3097280</v>
      </c>
      <c r="T5" s="106">
        <f t="shared" si="0"/>
        <v>4274821</v>
      </c>
      <c r="U5" s="106">
        <f t="shared" si="0"/>
        <v>3342785</v>
      </c>
      <c r="V5" s="106">
        <f t="shared" si="0"/>
        <v>10714886</v>
      </c>
      <c r="W5" s="106">
        <f t="shared" si="0"/>
        <v>38717649</v>
      </c>
      <c r="X5" s="106">
        <f t="shared" si="0"/>
        <v>53412000</v>
      </c>
      <c r="Y5" s="106">
        <f t="shared" si="0"/>
        <v>-14694351</v>
      </c>
      <c r="Z5" s="201">
        <f>+IF(X5&lt;&gt;0,+(Y5/X5)*100,0)</f>
        <v>-27.511328914850598</v>
      </c>
      <c r="AA5" s="199">
        <f>SUM(AA11:AA18)</f>
        <v>53412000</v>
      </c>
    </row>
    <row r="6" spans="1:27" ht="13.5">
      <c r="A6" s="291" t="s">
        <v>204</v>
      </c>
      <c r="B6" s="142"/>
      <c r="C6" s="62">
        <v>78333439</v>
      </c>
      <c r="D6" s="156"/>
      <c r="E6" s="60">
        <v>46912000</v>
      </c>
      <c r="F6" s="60">
        <v>46912000</v>
      </c>
      <c r="G6" s="60"/>
      <c r="H6" s="60"/>
      <c r="I6" s="60">
        <v>2557945</v>
      </c>
      <c r="J6" s="60">
        <v>2557945</v>
      </c>
      <c r="K6" s="60">
        <v>4584806</v>
      </c>
      <c r="L6" s="60">
        <v>7409196</v>
      </c>
      <c r="M6" s="60">
        <v>4203175</v>
      </c>
      <c r="N6" s="60">
        <v>16197177</v>
      </c>
      <c r="O6" s="60">
        <v>1014855</v>
      </c>
      <c r="P6" s="60">
        <v>4032328</v>
      </c>
      <c r="Q6" s="60">
        <v>3333310</v>
      </c>
      <c r="R6" s="60">
        <v>8380493</v>
      </c>
      <c r="S6" s="60">
        <v>3097280</v>
      </c>
      <c r="T6" s="60">
        <v>4274821</v>
      </c>
      <c r="U6" s="60">
        <v>3342785</v>
      </c>
      <c r="V6" s="60">
        <v>10714886</v>
      </c>
      <c r="W6" s="60">
        <v>37850501</v>
      </c>
      <c r="X6" s="60">
        <v>46912000</v>
      </c>
      <c r="Y6" s="60">
        <v>-9061499</v>
      </c>
      <c r="Z6" s="140">
        <v>-19.32</v>
      </c>
      <c r="AA6" s="155">
        <v>46912000</v>
      </c>
    </row>
    <row r="7" spans="1:27" ht="13.5">
      <c r="A7" s="291" t="s">
        <v>205</v>
      </c>
      <c r="B7" s="142"/>
      <c r="C7" s="62">
        <v>11881406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357680</v>
      </c>
      <c r="D10" s="156"/>
      <c r="E10" s="60">
        <v>6000000</v>
      </c>
      <c r="F10" s="60">
        <v>6000000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6000000</v>
      </c>
      <c r="Y10" s="60">
        <v>-6000000</v>
      </c>
      <c r="Z10" s="140">
        <v>-100</v>
      </c>
      <c r="AA10" s="155">
        <v>6000000</v>
      </c>
    </row>
    <row r="11" spans="1:27" ht="13.5">
      <c r="A11" s="292" t="s">
        <v>209</v>
      </c>
      <c r="B11" s="142"/>
      <c r="C11" s="293">
        <f aca="true" t="shared" si="1" ref="C11:Y11">SUM(C6:C10)</f>
        <v>90572525</v>
      </c>
      <c r="D11" s="294">
        <f t="shared" si="1"/>
        <v>0</v>
      </c>
      <c r="E11" s="295">
        <f t="shared" si="1"/>
        <v>52912000</v>
      </c>
      <c r="F11" s="295">
        <f t="shared" si="1"/>
        <v>52912000</v>
      </c>
      <c r="G11" s="295">
        <f t="shared" si="1"/>
        <v>0</v>
      </c>
      <c r="H11" s="295">
        <f t="shared" si="1"/>
        <v>0</v>
      </c>
      <c r="I11" s="295">
        <f t="shared" si="1"/>
        <v>2557945</v>
      </c>
      <c r="J11" s="295">
        <f t="shared" si="1"/>
        <v>2557945</v>
      </c>
      <c r="K11" s="295">
        <f t="shared" si="1"/>
        <v>4584806</v>
      </c>
      <c r="L11" s="295">
        <f t="shared" si="1"/>
        <v>7409196</v>
      </c>
      <c r="M11" s="295">
        <f t="shared" si="1"/>
        <v>4203175</v>
      </c>
      <c r="N11" s="295">
        <f t="shared" si="1"/>
        <v>16197177</v>
      </c>
      <c r="O11" s="295">
        <f t="shared" si="1"/>
        <v>1014855</v>
      </c>
      <c r="P11" s="295">
        <f t="shared" si="1"/>
        <v>4032328</v>
      </c>
      <c r="Q11" s="295">
        <f t="shared" si="1"/>
        <v>3333310</v>
      </c>
      <c r="R11" s="295">
        <f t="shared" si="1"/>
        <v>8380493</v>
      </c>
      <c r="S11" s="295">
        <f t="shared" si="1"/>
        <v>3097280</v>
      </c>
      <c r="T11" s="295">
        <f t="shared" si="1"/>
        <v>4274821</v>
      </c>
      <c r="U11" s="295">
        <f t="shared" si="1"/>
        <v>3342785</v>
      </c>
      <c r="V11" s="295">
        <f t="shared" si="1"/>
        <v>10714886</v>
      </c>
      <c r="W11" s="295">
        <f t="shared" si="1"/>
        <v>37850501</v>
      </c>
      <c r="X11" s="295">
        <f t="shared" si="1"/>
        <v>52912000</v>
      </c>
      <c r="Y11" s="295">
        <f t="shared" si="1"/>
        <v>-15061499</v>
      </c>
      <c r="Z11" s="296">
        <f>+IF(X11&lt;&gt;0,+(Y11/X11)*100,0)</f>
        <v>-28.465185591170243</v>
      </c>
      <c r="AA11" s="297">
        <f>SUM(AA6:AA10)</f>
        <v>52912000</v>
      </c>
    </row>
    <row r="12" spans="1:27" ht="13.5">
      <c r="A12" s="298" t="s">
        <v>210</v>
      </c>
      <c r="B12" s="136"/>
      <c r="C12" s="62">
        <v>1751404</v>
      </c>
      <c r="D12" s="156"/>
      <c r="E12" s="60">
        <v>500000</v>
      </c>
      <c r="F12" s="60">
        <v>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500000</v>
      </c>
      <c r="Y12" s="60">
        <v>-500000</v>
      </c>
      <c r="Z12" s="140">
        <v>-100</v>
      </c>
      <c r="AA12" s="155">
        <v>500000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14199593</v>
      </c>
      <c r="D15" s="156"/>
      <c r="E15" s="60"/>
      <c r="F15" s="60"/>
      <c r="G15" s="60"/>
      <c r="H15" s="60"/>
      <c r="I15" s="60">
        <v>867148</v>
      </c>
      <c r="J15" s="60">
        <v>867148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867148</v>
      </c>
      <c r="X15" s="60"/>
      <c r="Y15" s="60">
        <v>867148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4000000</v>
      </c>
      <c r="F20" s="100">
        <f t="shared" si="2"/>
        <v>4000000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4000000</v>
      </c>
      <c r="Y20" s="100">
        <f t="shared" si="2"/>
        <v>-4000000</v>
      </c>
      <c r="Z20" s="137">
        <f>+IF(X20&lt;&gt;0,+(Y20/X20)*100,0)</f>
        <v>-100</v>
      </c>
      <c r="AA20" s="153">
        <f>SUM(AA26:AA33)</f>
        <v>4000000</v>
      </c>
    </row>
    <row r="21" spans="1:27" ht="13.5">
      <c r="A21" s="291" t="s">
        <v>204</v>
      </c>
      <c r="B21" s="142"/>
      <c r="C21" s="62"/>
      <c r="D21" s="156"/>
      <c r="E21" s="60">
        <v>4000000</v>
      </c>
      <c r="F21" s="60">
        <v>4000000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4000000</v>
      </c>
      <c r="Y21" s="60">
        <v>-4000000</v>
      </c>
      <c r="Z21" s="140">
        <v>-100</v>
      </c>
      <c r="AA21" s="155">
        <v>4000000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4000000</v>
      </c>
      <c r="F26" s="295">
        <f t="shared" si="3"/>
        <v>4000000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4000000</v>
      </c>
      <c r="Y26" s="295">
        <f t="shared" si="3"/>
        <v>-4000000</v>
      </c>
      <c r="Z26" s="296">
        <f>+IF(X26&lt;&gt;0,+(Y26/X26)*100,0)</f>
        <v>-100</v>
      </c>
      <c r="AA26" s="297">
        <f>SUM(AA21:AA25)</f>
        <v>4000000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78333439</v>
      </c>
      <c r="D36" s="156">
        <f t="shared" si="4"/>
        <v>0</v>
      </c>
      <c r="E36" s="60">
        <f t="shared" si="4"/>
        <v>50912000</v>
      </c>
      <c r="F36" s="60">
        <f t="shared" si="4"/>
        <v>50912000</v>
      </c>
      <c r="G36" s="60">
        <f t="shared" si="4"/>
        <v>0</v>
      </c>
      <c r="H36" s="60">
        <f t="shared" si="4"/>
        <v>0</v>
      </c>
      <c r="I36" s="60">
        <f t="shared" si="4"/>
        <v>2557945</v>
      </c>
      <c r="J36" s="60">
        <f t="shared" si="4"/>
        <v>2557945</v>
      </c>
      <c r="K36" s="60">
        <f t="shared" si="4"/>
        <v>4584806</v>
      </c>
      <c r="L36" s="60">
        <f t="shared" si="4"/>
        <v>7409196</v>
      </c>
      <c r="M36" s="60">
        <f t="shared" si="4"/>
        <v>4203175</v>
      </c>
      <c r="N36" s="60">
        <f t="shared" si="4"/>
        <v>16197177</v>
      </c>
      <c r="O36" s="60">
        <f t="shared" si="4"/>
        <v>1014855</v>
      </c>
      <c r="P36" s="60">
        <f t="shared" si="4"/>
        <v>4032328</v>
      </c>
      <c r="Q36" s="60">
        <f t="shared" si="4"/>
        <v>3333310</v>
      </c>
      <c r="R36" s="60">
        <f t="shared" si="4"/>
        <v>8380493</v>
      </c>
      <c r="S36" s="60">
        <f t="shared" si="4"/>
        <v>3097280</v>
      </c>
      <c r="T36" s="60">
        <f t="shared" si="4"/>
        <v>4274821</v>
      </c>
      <c r="U36" s="60">
        <f t="shared" si="4"/>
        <v>3342785</v>
      </c>
      <c r="V36" s="60">
        <f t="shared" si="4"/>
        <v>10714886</v>
      </c>
      <c r="W36" s="60">
        <f t="shared" si="4"/>
        <v>37850501</v>
      </c>
      <c r="X36" s="60">
        <f t="shared" si="4"/>
        <v>50912000</v>
      </c>
      <c r="Y36" s="60">
        <f t="shared" si="4"/>
        <v>-13061499</v>
      </c>
      <c r="Z36" s="140">
        <f aca="true" t="shared" si="5" ref="Z36:Z49">+IF(X36&lt;&gt;0,+(Y36/X36)*100,0)</f>
        <v>-25.65504989000629</v>
      </c>
      <c r="AA36" s="155">
        <f>AA6+AA21</f>
        <v>50912000</v>
      </c>
    </row>
    <row r="37" spans="1:27" ht="13.5">
      <c r="A37" s="291" t="s">
        <v>205</v>
      </c>
      <c r="B37" s="142"/>
      <c r="C37" s="62">
        <f t="shared" si="4"/>
        <v>11881406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357680</v>
      </c>
      <c r="D40" s="156">
        <f t="shared" si="4"/>
        <v>0</v>
      </c>
      <c r="E40" s="60">
        <f t="shared" si="4"/>
        <v>6000000</v>
      </c>
      <c r="F40" s="60">
        <f t="shared" si="4"/>
        <v>6000000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6000000</v>
      </c>
      <c r="Y40" s="60">
        <f t="shared" si="4"/>
        <v>-6000000</v>
      </c>
      <c r="Z40" s="140">
        <f t="shared" si="5"/>
        <v>-100</v>
      </c>
      <c r="AA40" s="155">
        <f>AA10+AA25</f>
        <v>6000000</v>
      </c>
    </row>
    <row r="41" spans="1:27" ht="13.5">
      <c r="A41" s="292" t="s">
        <v>209</v>
      </c>
      <c r="B41" s="142"/>
      <c r="C41" s="293">
        <f aca="true" t="shared" si="6" ref="C41:Y41">SUM(C36:C40)</f>
        <v>90572525</v>
      </c>
      <c r="D41" s="294">
        <f t="shared" si="6"/>
        <v>0</v>
      </c>
      <c r="E41" s="295">
        <f t="shared" si="6"/>
        <v>56912000</v>
      </c>
      <c r="F41" s="295">
        <f t="shared" si="6"/>
        <v>56912000</v>
      </c>
      <c r="G41" s="295">
        <f t="shared" si="6"/>
        <v>0</v>
      </c>
      <c r="H41" s="295">
        <f t="shared" si="6"/>
        <v>0</v>
      </c>
      <c r="I41" s="295">
        <f t="shared" si="6"/>
        <v>2557945</v>
      </c>
      <c r="J41" s="295">
        <f t="shared" si="6"/>
        <v>2557945</v>
      </c>
      <c r="K41" s="295">
        <f t="shared" si="6"/>
        <v>4584806</v>
      </c>
      <c r="L41" s="295">
        <f t="shared" si="6"/>
        <v>7409196</v>
      </c>
      <c r="M41" s="295">
        <f t="shared" si="6"/>
        <v>4203175</v>
      </c>
      <c r="N41" s="295">
        <f t="shared" si="6"/>
        <v>16197177</v>
      </c>
      <c r="O41" s="295">
        <f t="shared" si="6"/>
        <v>1014855</v>
      </c>
      <c r="P41" s="295">
        <f t="shared" si="6"/>
        <v>4032328</v>
      </c>
      <c r="Q41" s="295">
        <f t="shared" si="6"/>
        <v>3333310</v>
      </c>
      <c r="R41" s="295">
        <f t="shared" si="6"/>
        <v>8380493</v>
      </c>
      <c r="S41" s="295">
        <f t="shared" si="6"/>
        <v>3097280</v>
      </c>
      <c r="T41" s="295">
        <f t="shared" si="6"/>
        <v>4274821</v>
      </c>
      <c r="U41" s="295">
        <f t="shared" si="6"/>
        <v>3342785</v>
      </c>
      <c r="V41" s="295">
        <f t="shared" si="6"/>
        <v>10714886</v>
      </c>
      <c r="W41" s="295">
        <f t="shared" si="6"/>
        <v>37850501</v>
      </c>
      <c r="X41" s="295">
        <f t="shared" si="6"/>
        <v>56912000</v>
      </c>
      <c r="Y41" s="295">
        <f t="shared" si="6"/>
        <v>-19061499</v>
      </c>
      <c r="Z41" s="296">
        <f t="shared" si="5"/>
        <v>-33.4929347062131</v>
      </c>
      <c r="AA41" s="297">
        <f>SUM(AA36:AA40)</f>
        <v>56912000</v>
      </c>
    </row>
    <row r="42" spans="1:27" ht="13.5">
      <c r="A42" s="298" t="s">
        <v>210</v>
      </c>
      <c r="B42" s="136"/>
      <c r="C42" s="95">
        <f aca="true" t="shared" si="7" ref="C42:Y48">C12+C27</f>
        <v>1751404</v>
      </c>
      <c r="D42" s="129">
        <f t="shared" si="7"/>
        <v>0</v>
      </c>
      <c r="E42" s="54">
        <f t="shared" si="7"/>
        <v>500000</v>
      </c>
      <c r="F42" s="54">
        <f t="shared" si="7"/>
        <v>500000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500000</v>
      </c>
      <c r="Y42" s="54">
        <f t="shared" si="7"/>
        <v>-500000</v>
      </c>
      <c r="Z42" s="184">
        <f t="shared" si="5"/>
        <v>-100</v>
      </c>
      <c r="AA42" s="130">
        <f aca="true" t="shared" si="8" ref="AA42:AA48">AA12+AA27</f>
        <v>500000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14199593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867148</v>
      </c>
      <c r="J45" s="54">
        <f t="shared" si="7"/>
        <v>867148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867148</v>
      </c>
      <c r="X45" s="54">
        <f t="shared" si="7"/>
        <v>0</v>
      </c>
      <c r="Y45" s="54">
        <f t="shared" si="7"/>
        <v>867148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106523522</v>
      </c>
      <c r="D49" s="218">
        <f t="shared" si="9"/>
        <v>0</v>
      </c>
      <c r="E49" s="220">
        <f t="shared" si="9"/>
        <v>57412000</v>
      </c>
      <c r="F49" s="220">
        <f t="shared" si="9"/>
        <v>57412000</v>
      </c>
      <c r="G49" s="220">
        <f t="shared" si="9"/>
        <v>0</v>
      </c>
      <c r="H49" s="220">
        <f t="shared" si="9"/>
        <v>0</v>
      </c>
      <c r="I49" s="220">
        <f t="shared" si="9"/>
        <v>3425093</v>
      </c>
      <c r="J49" s="220">
        <f t="shared" si="9"/>
        <v>3425093</v>
      </c>
      <c r="K49" s="220">
        <f t="shared" si="9"/>
        <v>4584806</v>
      </c>
      <c r="L49" s="220">
        <f t="shared" si="9"/>
        <v>7409196</v>
      </c>
      <c r="M49" s="220">
        <f t="shared" si="9"/>
        <v>4203175</v>
      </c>
      <c r="N49" s="220">
        <f t="shared" si="9"/>
        <v>16197177</v>
      </c>
      <c r="O49" s="220">
        <f t="shared" si="9"/>
        <v>1014855</v>
      </c>
      <c r="P49" s="220">
        <f t="shared" si="9"/>
        <v>4032328</v>
      </c>
      <c r="Q49" s="220">
        <f t="shared" si="9"/>
        <v>3333310</v>
      </c>
      <c r="R49" s="220">
        <f t="shared" si="9"/>
        <v>8380493</v>
      </c>
      <c r="S49" s="220">
        <f t="shared" si="9"/>
        <v>3097280</v>
      </c>
      <c r="T49" s="220">
        <f t="shared" si="9"/>
        <v>4274821</v>
      </c>
      <c r="U49" s="220">
        <f t="shared" si="9"/>
        <v>3342785</v>
      </c>
      <c r="V49" s="220">
        <f t="shared" si="9"/>
        <v>10714886</v>
      </c>
      <c r="W49" s="220">
        <f t="shared" si="9"/>
        <v>38717649</v>
      </c>
      <c r="X49" s="220">
        <f t="shared" si="9"/>
        <v>57412000</v>
      </c>
      <c r="Y49" s="220">
        <f t="shared" si="9"/>
        <v>-18694351</v>
      </c>
      <c r="Z49" s="221">
        <f t="shared" si="5"/>
        <v>-32.561748414965514</v>
      </c>
      <c r="AA49" s="222">
        <f>SUM(AA41:AA48)</f>
        <v>57412000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5716649</v>
      </c>
      <c r="H65" s="60">
        <v>5600301</v>
      </c>
      <c r="I65" s="60">
        <v>6472769</v>
      </c>
      <c r="J65" s="60">
        <v>17789719</v>
      </c>
      <c r="K65" s="60">
        <v>6027873</v>
      </c>
      <c r="L65" s="60">
        <v>6403685</v>
      </c>
      <c r="M65" s="60">
        <v>9456163</v>
      </c>
      <c r="N65" s="60">
        <v>21887721</v>
      </c>
      <c r="O65" s="60">
        <v>6684370</v>
      </c>
      <c r="P65" s="60">
        <v>7357111</v>
      </c>
      <c r="Q65" s="60">
        <v>6293277</v>
      </c>
      <c r="R65" s="60">
        <v>20334758</v>
      </c>
      <c r="S65" s="60">
        <v>6971000</v>
      </c>
      <c r="T65" s="60">
        <v>6638800</v>
      </c>
      <c r="U65" s="60">
        <v>6451746</v>
      </c>
      <c r="V65" s="60">
        <v>20061546</v>
      </c>
      <c r="W65" s="60">
        <v>80073744</v>
      </c>
      <c r="X65" s="60"/>
      <c r="Y65" s="60">
        <v>80073744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117826</v>
      </c>
      <c r="H66" s="275">
        <v>115712</v>
      </c>
      <c r="I66" s="275">
        <v>343328</v>
      </c>
      <c r="J66" s="275">
        <v>576866</v>
      </c>
      <c r="K66" s="275">
        <v>390349</v>
      </c>
      <c r="L66" s="275">
        <v>253944</v>
      </c>
      <c r="M66" s="275">
        <v>346577</v>
      </c>
      <c r="N66" s="275">
        <v>990870</v>
      </c>
      <c r="O66" s="275">
        <v>539145</v>
      </c>
      <c r="P66" s="275">
        <v>252107</v>
      </c>
      <c r="Q66" s="275">
        <v>690153</v>
      </c>
      <c r="R66" s="275">
        <v>1481405</v>
      </c>
      <c r="S66" s="275">
        <v>384728</v>
      </c>
      <c r="T66" s="275">
        <v>195193</v>
      </c>
      <c r="U66" s="275">
        <v>756419</v>
      </c>
      <c r="V66" s="275">
        <v>1336340</v>
      </c>
      <c r="W66" s="275">
        <v>4385481</v>
      </c>
      <c r="X66" s="275"/>
      <c r="Y66" s="275">
        <v>4385481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203231</v>
      </c>
      <c r="H67" s="60">
        <v>599589</v>
      </c>
      <c r="I67" s="60">
        <v>590807</v>
      </c>
      <c r="J67" s="60">
        <v>1393627</v>
      </c>
      <c r="K67" s="60">
        <v>978382</v>
      </c>
      <c r="L67" s="60">
        <v>192982</v>
      </c>
      <c r="M67" s="60">
        <v>1008496</v>
      </c>
      <c r="N67" s="60">
        <v>2179860</v>
      </c>
      <c r="O67" s="60">
        <v>192982</v>
      </c>
      <c r="P67" s="60">
        <v>1064357</v>
      </c>
      <c r="Q67" s="60">
        <v>620222</v>
      </c>
      <c r="R67" s="60">
        <v>1877561</v>
      </c>
      <c r="S67" s="60">
        <v>1080441</v>
      </c>
      <c r="T67" s="60">
        <v>600457</v>
      </c>
      <c r="U67" s="60">
        <v>600457</v>
      </c>
      <c r="V67" s="60">
        <v>2281355</v>
      </c>
      <c r="W67" s="60">
        <v>7732403</v>
      </c>
      <c r="X67" s="60"/>
      <c r="Y67" s="60">
        <v>7732403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3209355</v>
      </c>
      <c r="H68" s="60">
        <v>7873434</v>
      </c>
      <c r="I68" s="60">
        <v>8778619</v>
      </c>
      <c r="J68" s="60">
        <v>19861408</v>
      </c>
      <c r="K68" s="60">
        <v>13121213</v>
      </c>
      <c r="L68" s="60">
        <v>2898616</v>
      </c>
      <c r="M68" s="60">
        <v>7321022</v>
      </c>
      <c r="N68" s="60">
        <v>23340851</v>
      </c>
      <c r="O68" s="60">
        <v>7629419</v>
      </c>
      <c r="P68" s="60">
        <v>7058139</v>
      </c>
      <c r="Q68" s="60">
        <v>6904105</v>
      </c>
      <c r="R68" s="60">
        <v>21591663</v>
      </c>
      <c r="S68" s="60">
        <v>8109943</v>
      </c>
      <c r="T68" s="60">
        <v>6776318</v>
      </c>
      <c r="U68" s="60">
        <v>11138726</v>
      </c>
      <c r="V68" s="60">
        <v>26024987</v>
      </c>
      <c r="W68" s="60">
        <v>90818909</v>
      </c>
      <c r="X68" s="60"/>
      <c r="Y68" s="60">
        <v>90818909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9247061</v>
      </c>
      <c r="H69" s="220">
        <f t="shared" si="12"/>
        <v>14189036</v>
      </c>
      <c r="I69" s="220">
        <f t="shared" si="12"/>
        <v>16185523</v>
      </c>
      <c r="J69" s="220">
        <f t="shared" si="12"/>
        <v>39621620</v>
      </c>
      <c r="K69" s="220">
        <f t="shared" si="12"/>
        <v>20517817</v>
      </c>
      <c r="L69" s="220">
        <f t="shared" si="12"/>
        <v>9749227</v>
      </c>
      <c r="M69" s="220">
        <f t="shared" si="12"/>
        <v>18132258</v>
      </c>
      <c r="N69" s="220">
        <f t="shared" si="12"/>
        <v>48399302</v>
      </c>
      <c r="O69" s="220">
        <f t="shared" si="12"/>
        <v>15045916</v>
      </c>
      <c r="P69" s="220">
        <f t="shared" si="12"/>
        <v>15731714</v>
      </c>
      <c r="Q69" s="220">
        <f t="shared" si="12"/>
        <v>14507757</v>
      </c>
      <c r="R69" s="220">
        <f t="shared" si="12"/>
        <v>45285387</v>
      </c>
      <c r="S69" s="220">
        <f t="shared" si="12"/>
        <v>16546112</v>
      </c>
      <c r="T69" s="220">
        <f t="shared" si="12"/>
        <v>14210768</v>
      </c>
      <c r="U69" s="220">
        <f t="shared" si="12"/>
        <v>18947348</v>
      </c>
      <c r="V69" s="220">
        <f t="shared" si="12"/>
        <v>49704228</v>
      </c>
      <c r="W69" s="220">
        <f t="shared" si="12"/>
        <v>183010537</v>
      </c>
      <c r="X69" s="220">
        <f t="shared" si="12"/>
        <v>0</v>
      </c>
      <c r="Y69" s="220">
        <f t="shared" si="12"/>
        <v>183010537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90572525</v>
      </c>
      <c r="D5" s="357">
        <f t="shared" si="0"/>
        <v>0</v>
      </c>
      <c r="E5" s="356">
        <f t="shared" si="0"/>
        <v>52912000</v>
      </c>
      <c r="F5" s="358">
        <f t="shared" si="0"/>
        <v>52912000</v>
      </c>
      <c r="G5" s="358">
        <f t="shared" si="0"/>
        <v>0</v>
      </c>
      <c r="H5" s="356">
        <f t="shared" si="0"/>
        <v>0</v>
      </c>
      <c r="I5" s="356">
        <f t="shared" si="0"/>
        <v>2557945</v>
      </c>
      <c r="J5" s="358">
        <f t="shared" si="0"/>
        <v>0</v>
      </c>
      <c r="K5" s="358">
        <f t="shared" si="0"/>
        <v>4584806</v>
      </c>
      <c r="L5" s="356">
        <f t="shared" si="0"/>
        <v>7409196</v>
      </c>
      <c r="M5" s="356">
        <f t="shared" si="0"/>
        <v>4203175</v>
      </c>
      <c r="N5" s="358">
        <f t="shared" si="0"/>
        <v>16197177</v>
      </c>
      <c r="O5" s="358">
        <f t="shared" si="0"/>
        <v>1014855</v>
      </c>
      <c r="P5" s="356">
        <f t="shared" si="0"/>
        <v>4032328</v>
      </c>
      <c r="Q5" s="356">
        <f t="shared" si="0"/>
        <v>3333310</v>
      </c>
      <c r="R5" s="358">
        <f t="shared" si="0"/>
        <v>8380493</v>
      </c>
      <c r="S5" s="358">
        <f t="shared" si="0"/>
        <v>3097280</v>
      </c>
      <c r="T5" s="356">
        <f t="shared" si="0"/>
        <v>4274821</v>
      </c>
      <c r="U5" s="356">
        <f t="shared" si="0"/>
        <v>3342785</v>
      </c>
      <c r="V5" s="358">
        <f t="shared" si="0"/>
        <v>10714886</v>
      </c>
      <c r="W5" s="358">
        <f t="shared" si="0"/>
        <v>0</v>
      </c>
      <c r="X5" s="356">
        <f t="shared" si="0"/>
        <v>52912000</v>
      </c>
      <c r="Y5" s="358">
        <f t="shared" si="0"/>
        <v>-52912000</v>
      </c>
      <c r="Z5" s="359">
        <f>+IF(X5&lt;&gt;0,+(Y5/X5)*100,0)</f>
        <v>-100</v>
      </c>
      <c r="AA5" s="360">
        <f>+AA6+AA8+AA11+AA13+AA15</f>
        <v>52912000</v>
      </c>
    </row>
    <row r="6" spans="1:27" ht="13.5">
      <c r="A6" s="361" t="s">
        <v>204</v>
      </c>
      <c r="B6" s="142"/>
      <c r="C6" s="60">
        <f>+C7</f>
        <v>78333439</v>
      </c>
      <c r="D6" s="340">
        <f aca="true" t="shared" si="1" ref="D6:AA6">+D7</f>
        <v>0</v>
      </c>
      <c r="E6" s="60">
        <f t="shared" si="1"/>
        <v>46912000</v>
      </c>
      <c r="F6" s="59">
        <f t="shared" si="1"/>
        <v>46912000</v>
      </c>
      <c r="G6" s="59">
        <f t="shared" si="1"/>
        <v>0</v>
      </c>
      <c r="H6" s="60">
        <f t="shared" si="1"/>
        <v>0</v>
      </c>
      <c r="I6" s="60">
        <f t="shared" si="1"/>
        <v>2557945</v>
      </c>
      <c r="J6" s="59">
        <f t="shared" si="1"/>
        <v>0</v>
      </c>
      <c r="K6" s="59">
        <f t="shared" si="1"/>
        <v>4584806</v>
      </c>
      <c r="L6" s="60">
        <f t="shared" si="1"/>
        <v>7409196</v>
      </c>
      <c r="M6" s="60">
        <f t="shared" si="1"/>
        <v>4203175</v>
      </c>
      <c r="N6" s="59">
        <f t="shared" si="1"/>
        <v>16197177</v>
      </c>
      <c r="O6" s="59">
        <f t="shared" si="1"/>
        <v>1014855</v>
      </c>
      <c r="P6" s="60">
        <f t="shared" si="1"/>
        <v>4032328</v>
      </c>
      <c r="Q6" s="60">
        <f t="shared" si="1"/>
        <v>3333310</v>
      </c>
      <c r="R6" s="59">
        <f t="shared" si="1"/>
        <v>8380493</v>
      </c>
      <c r="S6" s="59">
        <f t="shared" si="1"/>
        <v>3097280</v>
      </c>
      <c r="T6" s="60">
        <f t="shared" si="1"/>
        <v>4274821</v>
      </c>
      <c r="U6" s="60">
        <f t="shared" si="1"/>
        <v>3342785</v>
      </c>
      <c r="V6" s="59">
        <f t="shared" si="1"/>
        <v>10714886</v>
      </c>
      <c r="W6" s="59">
        <f t="shared" si="1"/>
        <v>0</v>
      </c>
      <c r="X6" s="60">
        <f t="shared" si="1"/>
        <v>46912000</v>
      </c>
      <c r="Y6" s="59">
        <f t="shared" si="1"/>
        <v>-46912000</v>
      </c>
      <c r="Z6" s="61">
        <f>+IF(X6&lt;&gt;0,+(Y6/X6)*100,0)</f>
        <v>-100</v>
      </c>
      <c r="AA6" s="62">
        <f t="shared" si="1"/>
        <v>46912000</v>
      </c>
    </row>
    <row r="7" spans="1:27" ht="13.5">
      <c r="A7" s="291" t="s">
        <v>228</v>
      </c>
      <c r="B7" s="142"/>
      <c r="C7" s="60">
        <v>78333439</v>
      </c>
      <c r="D7" s="340"/>
      <c r="E7" s="60">
        <v>46912000</v>
      </c>
      <c r="F7" s="59">
        <v>46912000</v>
      </c>
      <c r="G7" s="59"/>
      <c r="H7" s="60"/>
      <c r="I7" s="60">
        <v>2557945</v>
      </c>
      <c r="J7" s="59"/>
      <c r="K7" s="59">
        <v>4584806</v>
      </c>
      <c r="L7" s="60">
        <v>7409196</v>
      </c>
      <c r="M7" s="60">
        <v>4203175</v>
      </c>
      <c r="N7" s="59">
        <v>16197177</v>
      </c>
      <c r="O7" s="59">
        <v>1014855</v>
      </c>
      <c r="P7" s="60">
        <v>4032328</v>
      </c>
      <c r="Q7" s="60">
        <v>3333310</v>
      </c>
      <c r="R7" s="59">
        <v>8380493</v>
      </c>
      <c r="S7" s="59">
        <v>3097280</v>
      </c>
      <c r="T7" s="60">
        <v>4274821</v>
      </c>
      <c r="U7" s="60">
        <v>3342785</v>
      </c>
      <c r="V7" s="59">
        <v>10714886</v>
      </c>
      <c r="W7" s="59"/>
      <c r="X7" s="60">
        <v>46912000</v>
      </c>
      <c r="Y7" s="59">
        <v>-46912000</v>
      </c>
      <c r="Z7" s="61">
        <v>-100</v>
      </c>
      <c r="AA7" s="62">
        <v>46912000</v>
      </c>
    </row>
    <row r="8" spans="1:27" ht="13.5">
      <c r="A8" s="361" t="s">
        <v>205</v>
      </c>
      <c r="B8" s="142"/>
      <c r="C8" s="60">
        <f aca="true" t="shared" si="2" ref="C8:Y8">SUM(C9:C10)</f>
        <v>11881406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10197940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>
        <v>1683466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357680</v>
      </c>
      <c r="D15" s="340">
        <f t="shared" si="5"/>
        <v>0</v>
      </c>
      <c r="E15" s="60">
        <f t="shared" si="5"/>
        <v>6000000</v>
      </c>
      <c r="F15" s="59">
        <f t="shared" si="5"/>
        <v>6000000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6000000</v>
      </c>
      <c r="Y15" s="59">
        <f t="shared" si="5"/>
        <v>-6000000</v>
      </c>
      <c r="Z15" s="61">
        <f>+IF(X15&lt;&gt;0,+(Y15/X15)*100,0)</f>
        <v>-100</v>
      </c>
      <c r="AA15" s="62">
        <f>SUM(AA16:AA20)</f>
        <v>6000000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1500000</v>
      </c>
      <c r="F18" s="59">
        <v>1500000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1500000</v>
      </c>
      <c r="Y18" s="59">
        <v>-1500000</v>
      </c>
      <c r="Z18" s="61">
        <v>-100</v>
      </c>
      <c r="AA18" s="62">
        <v>1500000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357680</v>
      </c>
      <c r="D20" s="340"/>
      <c r="E20" s="60">
        <v>4500000</v>
      </c>
      <c r="F20" s="59">
        <v>4500000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4500000</v>
      </c>
      <c r="Y20" s="59">
        <v>-4500000</v>
      </c>
      <c r="Z20" s="61">
        <v>-100</v>
      </c>
      <c r="AA20" s="62">
        <v>4500000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1751404</v>
      </c>
      <c r="D22" s="344">
        <f t="shared" si="6"/>
        <v>0</v>
      </c>
      <c r="E22" s="343">
        <f t="shared" si="6"/>
        <v>500000</v>
      </c>
      <c r="F22" s="345">
        <f t="shared" si="6"/>
        <v>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500000</v>
      </c>
      <c r="Y22" s="345">
        <f t="shared" si="6"/>
        <v>-500000</v>
      </c>
      <c r="Z22" s="336">
        <f>+IF(X22&lt;&gt;0,+(Y22/X22)*100,0)</f>
        <v>-100</v>
      </c>
      <c r="AA22" s="350">
        <f>SUM(AA23:AA32)</f>
        <v>500000</v>
      </c>
    </row>
    <row r="23" spans="1:27" ht="13.5">
      <c r="A23" s="361" t="s">
        <v>236</v>
      </c>
      <c r="B23" s="142"/>
      <c r="C23" s="60">
        <v>89647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402015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746560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200000</v>
      </c>
      <c r="F30" s="59">
        <v>200000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200000</v>
      </c>
      <c r="Y30" s="59">
        <v>-200000</v>
      </c>
      <c r="Z30" s="61">
        <v>-100</v>
      </c>
      <c r="AA30" s="62">
        <v>200000</v>
      </c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513182</v>
      </c>
      <c r="D32" s="340"/>
      <c r="E32" s="60">
        <v>300000</v>
      </c>
      <c r="F32" s="59">
        <v>300000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300000</v>
      </c>
      <c r="Y32" s="59">
        <v>-300000</v>
      </c>
      <c r="Z32" s="61">
        <v>-100</v>
      </c>
      <c r="AA32" s="62">
        <v>300000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14199593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867148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2626431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6488668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5084494</v>
      </c>
      <c r="D49" s="368"/>
      <c r="E49" s="54"/>
      <c r="F49" s="53"/>
      <c r="G49" s="53"/>
      <c r="H49" s="54"/>
      <c r="I49" s="54">
        <v>867148</v>
      </c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106523522</v>
      </c>
      <c r="D60" s="346">
        <f t="shared" si="14"/>
        <v>0</v>
      </c>
      <c r="E60" s="219">
        <f t="shared" si="14"/>
        <v>53412000</v>
      </c>
      <c r="F60" s="264">
        <f t="shared" si="14"/>
        <v>53412000</v>
      </c>
      <c r="G60" s="264">
        <f t="shared" si="14"/>
        <v>0</v>
      </c>
      <c r="H60" s="219">
        <f t="shared" si="14"/>
        <v>0</v>
      </c>
      <c r="I60" s="219">
        <f t="shared" si="14"/>
        <v>3425093</v>
      </c>
      <c r="J60" s="264">
        <f t="shared" si="14"/>
        <v>0</v>
      </c>
      <c r="K60" s="264">
        <f t="shared" si="14"/>
        <v>4584806</v>
      </c>
      <c r="L60" s="219">
        <f t="shared" si="14"/>
        <v>7409196</v>
      </c>
      <c r="M60" s="219">
        <f t="shared" si="14"/>
        <v>4203175</v>
      </c>
      <c r="N60" s="264">
        <f t="shared" si="14"/>
        <v>16197177</v>
      </c>
      <c r="O60" s="264">
        <f t="shared" si="14"/>
        <v>1014855</v>
      </c>
      <c r="P60" s="219">
        <f t="shared" si="14"/>
        <v>4032328</v>
      </c>
      <c r="Q60" s="219">
        <f t="shared" si="14"/>
        <v>3333310</v>
      </c>
      <c r="R60" s="264">
        <f t="shared" si="14"/>
        <v>8380493</v>
      </c>
      <c r="S60" s="264">
        <f t="shared" si="14"/>
        <v>3097280</v>
      </c>
      <c r="T60" s="219">
        <f t="shared" si="14"/>
        <v>4274821</v>
      </c>
      <c r="U60" s="219">
        <f t="shared" si="14"/>
        <v>3342785</v>
      </c>
      <c r="V60" s="264">
        <f t="shared" si="14"/>
        <v>10714886</v>
      </c>
      <c r="W60" s="264">
        <f t="shared" si="14"/>
        <v>0</v>
      </c>
      <c r="X60" s="219">
        <f t="shared" si="14"/>
        <v>53412000</v>
      </c>
      <c r="Y60" s="264">
        <f t="shared" si="14"/>
        <v>-53412000</v>
      </c>
      <c r="Z60" s="337">
        <f>+IF(X60&lt;&gt;0,+(Y60/X60)*100,0)</f>
        <v>-100</v>
      </c>
      <c r="AA60" s="232">
        <f>+AA57+AA54+AA51+AA40+AA37+AA34+AA22+AA5</f>
        <v>53412000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4000000</v>
      </c>
      <c r="F5" s="358">
        <f t="shared" si="0"/>
        <v>4000000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4000000</v>
      </c>
      <c r="Y5" s="358">
        <f t="shared" si="0"/>
        <v>-4000000</v>
      </c>
      <c r="Z5" s="359">
        <f>+IF(X5&lt;&gt;0,+(Y5/X5)*100,0)</f>
        <v>-100</v>
      </c>
      <c r="AA5" s="360">
        <f>+AA6+AA8+AA11+AA13+AA15</f>
        <v>4000000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4000000</v>
      </c>
      <c r="F6" s="59">
        <f t="shared" si="1"/>
        <v>4000000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4000000</v>
      </c>
      <c r="Y6" s="59">
        <f t="shared" si="1"/>
        <v>-4000000</v>
      </c>
      <c r="Z6" s="61">
        <f>+IF(X6&lt;&gt;0,+(Y6/X6)*100,0)</f>
        <v>-100</v>
      </c>
      <c r="AA6" s="62">
        <f t="shared" si="1"/>
        <v>4000000</v>
      </c>
    </row>
    <row r="7" spans="1:27" ht="13.5">
      <c r="A7" s="291" t="s">
        <v>228</v>
      </c>
      <c r="B7" s="142"/>
      <c r="C7" s="60"/>
      <c r="D7" s="340"/>
      <c r="E7" s="60">
        <v>4000000</v>
      </c>
      <c r="F7" s="59">
        <v>4000000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4000000</v>
      </c>
      <c r="Y7" s="59">
        <v>-4000000</v>
      </c>
      <c r="Z7" s="61">
        <v>-100</v>
      </c>
      <c r="AA7" s="62">
        <v>4000000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4000000</v>
      </c>
      <c r="F60" s="264">
        <f t="shared" si="14"/>
        <v>4000000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4000000</v>
      </c>
      <c r="Y60" s="264">
        <f t="shared" si="14"/>
        <v>-4000000</v>
      </c>
      <c r="Z60" s="337">
        <f>+IF(X60&lt;&gt;0,+(Y60/X60)*100,0)</f>
        <v>-100</v>
      </c>
      <c r="AA60" s="232">
        <f>+AA57+AA54+AA51+AA40+AA37+AA34+AA22+AA5</f>
        <v>4000000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2013-08-02T12:02:02Z</dcterms:created>
  <dcterms:modified xsi:type="dcterms:W3CDTF">2013-08-02T12:02:05Z</dcterms:modified>
  <cp:category/>
  <cp:version/>
  <cp:contentType/>
  <cp:contentStatus/>
</cp:coreProperties>
</file>