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<sst xmlns="http://schemas.openxmlformats.org/spreadsheetml/2006/main" count="855" uniqueCount="302">
  <si>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Msukaligwa(MP302)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</si>
  <si>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</si>
  <si>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</si>
  <si>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</si>
  <si>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</si>
  <si>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</si>
  <si>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</si>
  <si>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</si>
  <si>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</si>
  <si>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</si>
  <si>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</si>
  <si>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</si>
  <si>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</si>
  <si>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</si>
  <si>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</si>
  <si>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</si>
  <si>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</si>
  <si>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</si>
  <si>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</si>
  <si>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</si>
  <si>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</si>
  <si>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</si>
  <si>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</si>
  <si>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</si>
  <si>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</si>
  <si>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</si>
  <si>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</si>
  <si>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</si>
  <si>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</si>
  <si>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</si>
  <si>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</si>
  <si>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</si>
  <si>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</si>
  <si>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</si>
  <si>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</si>
  <si>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</si>
  <si>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</si>
  <si>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</si>
  <si>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</si>
  <si>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</si>
  <si>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</si>
  <si>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</si>
  <si>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</si>
  <si>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</si>
  <si>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</si>
  <si>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</si>
  <si>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</si>
  <si>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</si>
  <si>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</si>
  <si>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</si>
  <si>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</si>
  <si>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</si>
  <si>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</si>
  <si>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</si>
  <si>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</si>
  <si>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</si>
  <si>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</si>
  <si>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</si>
  <si>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</si>
  <si>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</si>
  <si>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</si>
  <si>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</si>
  <si>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</si>
  <si>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</si>
  <si>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</si>
  <si>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</si>
  <si>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</si>
  <si>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</si>
  <si>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</si>
  <si>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</si>
  <si>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</si>
  <si>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</si>
  <si>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</si>
  <si>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</si>
  <si>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</si>
  <si>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</si>
  <si>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</si>
  <si>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</si>
  <si>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</si>
  <si>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</si>
  <si>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</si>
  <si>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</si>
  <si>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</si>
  <si>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</si>
  <si>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</si>
  <si>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</si>
  <si>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</si>
  <si>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</si>
  <si>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</si>
  <si>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</si>
  <si>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</si>
  <si>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</si>
  <si>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</si>
  <si>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</si>
  <si>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</si>
  <si>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</si>
  <si>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</si>
  <si>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</si>
  <si>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</si>
  <si>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</si>
  <si>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Msukaligwa(MP302)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</si>
  <si>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</si>
  <si>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</si>
  <si>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</si>
  <si>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</si>
  <si>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</si>
  <si>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</si>
  <si>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</si>
  <si>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</si>
  <si>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</si>
  <si>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</si>
  <si>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</si>
  <si>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</si>
  <si>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</si>
  <si>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</si>
  <si>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</si>
  <si>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</si>
  <si>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</si>
  <si>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</si>
  <si>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</si>
  <si>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</si>
  <si>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</si>
  <si>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</si>
  <si>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</si>
  <si>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</si>
  <si>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</si>
  <si>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</si>
  <si>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</si>
  <si>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</si>
  <si>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Msukaligwa(MP302)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</si>
  <si>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</si>
  <si>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</si>
  <si>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</si>
  <si>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</si>
  <si>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</si>
  <si>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</si>
  <si>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</si>
  <si>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</si>
  <si>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</si>
  <si>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</si>
  <si>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Msukaligwa(MP302)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</si>
  <si>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</si>
  <si>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</si>
  <si>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</si>
  <si>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</si>
  <si>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</si>
  <si>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</si>
  <si>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</si>
  <si>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</si>
  <si>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</si>
  <si>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</si>
  <si>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</si>
  <si>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</si>
  <si>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</si>
  <si>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</si>
  <si>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</si>
  <si>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</si>
  <si>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</si>
  <si>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</si>
  <si>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</si>
  <si>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</si>
  <si>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</si>
  <si>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</si>
  <si>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</si>
  <si>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</si>
  <si>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</si>
  <si>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</si>
  <si>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</si>
  <si>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</si>
  <si>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</si>
  <si>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</si>
  <si>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</si>
  <si>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</si>
  <si>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</si>
  <si>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Msukaligwa(MP302)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</si>
  <si>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</si>
  <si>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</si>
  <si>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</si>
  <si>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</si>
  <si>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</si>
  <si>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</si>
  <si>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</si>
  <si>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</si>
  <si>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</si>
  <si>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</si>
  <si>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</si>
  <si>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</si>
  <si>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</si>
  <si>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</si>
  <si>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</si>
  <si>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</si>
  <si>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</si>
  <si>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</si>
  <si>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</si>
  <si>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</si>
  <si>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</si>
  <si>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</si>
  <si>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</si>
  <si>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</si>
  <si>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</si>
  <si>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</si>
  <si>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</si>
  <si>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</si>
  <si>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</si>
  <si>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</si>
  <si>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</si>
  <si>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</si>
  <si>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</si>
  <si>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</si>
  <si>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</si>
  <si>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</si>
  <si>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</si>
  <si>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</si>
  <si>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</si>
  <si>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</si>
  <si>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</si>
  <si>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</si>
  <si>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</si>
  <si>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</si>
  <si>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</si>
  <si>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</si>
  <si>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</si>
  <si>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</si>
  <si>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</si>
  <si>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</si>
  <si>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</si>
  <si>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Msukaligwa(MP302)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</si>
  <si>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</si>
  <si>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</si>
  <si>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</si>
  <si>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</si>
  <si>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</si>
  <si>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</si>
  <si>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</si>
  <si>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</si>
  <si>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</si>
  <si>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</si>
  <si>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</si>
  <si>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</si>
  <si>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</si>
  <si>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</si>
  <si>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</si>
  <si>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</si>
  <si>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</si>
  <si>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</si>
  <si>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</si>
  <si>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</si>
  <si>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</si>
  <si>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</si>
  <si>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</si>
  <si>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</si>
  <si>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</si>
  <si>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</si>
  <si>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</si>
  <si>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</si>
  <si>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</si>
  <si>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</si>
  <si>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</si>
  <si>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</si>
  <si>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</si>
  <si>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</si>
  <si>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</si>
  <si>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Msukaligwa(MP302)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</si>
  <si>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</si>
  <si>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</si>
  <si>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Mpumalanga: Msukaligwa(MP302)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</si>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</sst>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51380948</v>
      </c>
      <c r="C5" s="19"/>
      <c r="D5" s="59">
        <v>61342604</v>
      </c>
      <c r="E5" s="60">
        <v>59142604</v>
      </c>
      <c r="F5" s="60">
        <v>4895988</v>
      </c>
      <c r="G5" s="60">
        <v>4905777</v>
      </c>
      <c r="H5" s="60">
        <v>4923600</v>
      </c>
      <c r="I5" s="60">
        <v>14725365</v>
      </c>
      <c r="J5" s="60">
        <v>4909971</v>
      </c>
      <c r="K5" s="60">
        <v>4929221</v>
      </c>
      <c r="L5" s="60">
        <v>4910654</v>
      </c>
      <c r="M5" s="60">
        <v>14749846</v>
      </c>
      <c r="N5" s="60">
        <v>4913845</v>
      </c>
      <c r="O5" s="60">
        <v>4913386</v>
      </c>
      <c r="P5" s="60">
        <v>5179129</v>
      </c>
      <c r="Q5" s="60">
        <v>15006360</v>
      </c>
      <c r="R5" s="60">
        <v>0</v>
      </c>
      <c r="S5" s="60">
        <v>4959709</v>
      </c>
      <c r="T5" s="60">
        <v>0</v>
      </c>
      <c r="U5" s="60">
        <v>4959709</v>
      </c>
      <c r="V5" s="60">
        <v>49441280</v>
      </c>
      <c r="W5" s="60">
        <v>59142604</v>
      </c>
      <c r="X5" s="60">
        <v>-9701324</v>
      </c>
      <c r="Y5" s="61">
        <v>-16.4</v>
      </c>
      <c r="Z5" s="62">
        <v>59142604</v>
      </c>
    </row>
    <row r="6" spans="1:26" ht="13.5">
      <c r="A6" s="58" t="s">
        <v>32</v>
      </c>
      <c r="B6" s="19">
        <v>167401953</v>
      </c>
      <c r="C6" s="19"/>
      <c r="D6" s="59">
        <v>207837927</v>
      </c>
      <c r="E6" s="60">
        <v>205113905</v>
      </c>
      <c r="F6" s="60">
        <v>18104623</v>
      </c>
      <c r="G6" s="60">
        <v>18150175</v>
      </c>
      <c r="H6" s="60">
        <v>17418285</v>
      </c>
      <c r="I6" s="60">
        <v>53673083</v>
      </c>
      <c r="J6" s="60">
        <v>18738900</v>
      </c>
      <c r="K6" s="60">
        <v>14394956</v>
      </c>
      <c r="L6" s="60">
        <v>16103782</v>
      </c>
      <c r="M6" s="60">
        <v>49237638</v>
      </c>
      <c r="N6" s="60">
        <v>17022312</v>
      </c>
      <c r="O6" s="60">
        <v>16915132</v>
      </c>
      <c r="P6" s="60">
        <v>15175984</v>
      </c>
      <c r="Q6" s="60">
        <v>49113428</v>
      </c>
      <c r="R6" s="60">
        <v>0</v>
      </c>
      <c r="S6" s="60">
        <v>17067901</v>
      </c>
      <c r="T6" s="60">
        <v>0</v>
      </c>
      <c r="U6" s="60">
        <v>17067901</v>
      </c>
      <c r="V6" s="60">
        <v>169092050</v>
      </c>
      <c r="W6" s="60">
        <v>205113905</v>
      </c>
      <c r="X6" s="60">
        <v>-36021855</v>
      </c>
      <c r="Y6" s="61">
        <v>-17.56</v>
      </c>
      <c r="Z6" s="62">
        <v>205113905</v>
      </c>
    </row>
    <row r="7" spans="1:26" ht="13.5">
      <c r="A7" s="58" t="s">
        <v>33</v>
      </c>
      <c r="B7" s="19">
        <v>589142</v>
      </c>
      <c r="C7" s="19"/>
      <c r="D7" s="59">
        <v>416350</v>
      </c>
      <c r="E7" s="60">
        <v>416350</v>
      </c>
      <c r="F7" s="60">
        <v>202962</v>
      </c>
      <c r="G7" s="60">
        <v>-151058</v>
      </c>
      <c r="H7" s="60">
        <v>-188909</v>
      </c>
      <c r="I7" s="60">
        <v>-137005</v>
      </c>
      <c r="J7" s="60">
        <v>153188</v>
      </c>
      <c r="K7" s="60">
        <v>109030</v>
      </c>
      <c r="L7" s="60">
        <v>38466</v>
      </c>
      <c r="M7" s="60">
        <v>300684</v>
      </c>
      <c r="N7" s="60">
        <v>44712</v>
      </c>
      <c r="O7" s="60">
        <v>108137</v>
      </c>
      <c r="P7" s="60">
        <v>111111</v>
      </c>
      <c r="Q7" s="60">
        <v>263960</v>
      </c>
      <c r="R7" s="60">
        <v>0</v>
      </c>
      <c r="S7" s="60">
        <v>198175</v>
      </c>
      <c r="T7" s="60">
        <v>0</v>
      </c>
      <c r="U7" s="60">
        <v>198175</v>
      </c>
      <c r="V7" s="60">
        <v>625814</v>
      </c>
      <c r="W7" s="60">
        <v>416350</v>
      </c>
      <c r="X7" s="60">
        <v>209464</v>
      </c>
      <c r="Y7" s="61">
        <v>50.31</v>
      </c>
      <c r="Z7" s="62">
        <v>416350</v>
      </c>
    </row>
    <row r="8" spans="1:26" ht="13.5">
      <c r="A8" s="58" t="s">
        <v>34</v>
      </c>
      <c r="B8" s="19">
        <v>92313024</v>
      </c>
      <c r="C8" s="19"/>
      <c r="D8" s="59">
        <v>111439876</v>
      </c>
      <c r="E8" s="60">
        <v>109421026</v>
      </c>
      <c r="F8" s="60">
        <v>43930428</v>
      </c>
      <c r="G8" s="60">
        <v>1500000</v>
      </c>
      <c r="H8" s="60">
        <v>1222000</v>
      </c>
      <c r="I8" s="60">
        <v>46652428</v>
      </c>
      <c r="J8" s="60">
        <v>518000</v>
      </c>
      <c r="K8" s="60">
        <v>0</v>
      </c>
      <c r="L8" s="60">
        <v>23222447</v>
      </c>
      <c r="M8" s="60">
        <v>23740447</v>
      </c>
      <c r="N8" s="60">
        <v>0</v>
      </c>
      <c r="O8" s="60">
        <v>253648</v>
      </c>
      <c r="P8" s="60">
        <v>38325000</v>
      </c>
      <c r="Q8" s="60">
        <v>38578648</v>
      </c>
      <c r="R8" s="60">
        <v>0</v>
      </c>
      <c r="S8" s="60">
        <v>0</v>
      </c>
      <c r="T8" s="60">
        <v>0</v>
      </c>
      <c r="U8" s="60">
        <v>0</v>
      </c>
      <c r="V8" s="60">
        <v>108971523</v>
      </c>
      <c r="W8" s="60">
        <v>109421026</v>
      </c>
      <c r="X8" s="60">
        <v>-449503</v>
      </c>
      <c r="Y8" s="61">
        <v>-0.41</v>
      </c>
      <c r="Z8" s="62">
        <v>109421026</v>
      </c>
    </row>
    <row r="9" spans="1:26" ht="13.5">
      <c r="A9" s="58" t="s">
        <v>35</v>
      </c>
      <c r="B9" s="19">
        <v>34649096</v>
      </c>
      <c r="C9" s="19"/>
      <c r="D9" s="59">
        <v>55041904</v>
      </c>
      <c r="E9" s="60">
        <v>24371971</v>
      </c>
      <c r="F9" s="60">
        <v>1254463</v>
      </c>
      <c r="G9" s="60">
        <v>1190995</v>
      </c>
      <c r="H9" s="60">
        <v>1966727</v>
      </c>
      <c r="I9" s="60">
        <v>4412185</v>
      </c>
      <c r="J9" s="60">
        <v>1480223</v>
      </c>
      <c r="K9" s="60">
        <v>3319729</v>
      </c>
      <c r="L9" s="60">
        <v>1373379</v>
      </c>
      <c r="M9" s="60">
        <v>6173331</v>
      </c>
      <c r="N9" s="60">
        <v>1325417</v>
      </c>
      <c r="O9" s="60">
        <v>-1167483</v>
      </c>
      <c r="P9" s="60">
        <v>1835834</v>
      </c>
      <c r="Q9" s="60">
        <v>1993768</v>
      </c>
      <c r="R9" s="60">
        <v>0</v>
      </c>
      <c r="S9" s="60">
        <v>3777409</v>
      </c>
      <c r="T9" s="60">
        <v>0</v>
      </c>
      <c r="U9" s="60">
        <v>3777409</v>
      </c>
      <c r="V9" s="60">
        <v>16356693</v>
      </c>
      <c r="W9" s="60">
        <v>24371971</v>
      </c>
      <c r="X9" s="60">
        <v>-8015278</v>
      </c>
      <c r="Y9" s="61">
        <v>-32.89</v>
      </c>
      <c r="Z9" s="62">
        <v>24371971</v>
      </c>
    </row>
    <row r="10" spans="1:26" ht="25.5">
      <c r="A10" s="63" t="s">
        <v>277</v>
      </c>
      <c r="B10" s="64">
        <f>SUM(B5:B9)</f>
        <v>346334163</v>
      </c>
      <c r="C10" s="64">
        <f>SUM(C5:C9)</f>
        <v>0</v>
      </c>
      <c r="D10" s="65">
        <f aca="true" t="shared" si="0" ref="D10:Z10">SUM(D5:D9)</f>
        <v>436078661</v>
      </c>
      <c r="E10" s="66">
        <f t="shared" si="0"/>
        <v>398465856</v>
      </c>
      <c r="F10" s="66">
        <f t="shared" si="0"/>
        <v>68388464</v>
      </c>
      <c r="G10" s="66">
        <f t="shared" si="0"/>
        <v>25595889</v>
      </c>
      <c r="H10" s="66">
        <f t="shared" si="0"/>
        <v>25341703</v>
      </c>
      <c r="I10" s="66">
        <f t="shared" si="0"/>
        <v>119326056</v>
      </c>
      <c r="J10" s="66">
        <f t="shared" si="0"/>
        <v>25800282</v>
      </c>
      <c r="K10" s="66">
        <f t="shared" si="0"/>
        <v>22752936</v>
      </c>
      <c r="L10" s="66">
        <f t="shared" si="0"/>
        <v>45648728</v>
      </c>
      <c r="M10" s="66">
        <f t="shared" si="0"/>
        <v>94201946</v>
      </c>
      <c r="N10" s="66">
        <f t="shared" si="0"/>
        <v>23306286</v>
      </c>
      <c r="O10" s="66">
        <f t="shared" si="0"/>
        <v>21022820</v>
      </c>
      <c r="P10" s="66">
        <f t="shared" si="0"/>
        <v>60627058</v>
      </c>
      <c r="Q10" s="66">
        <f t="shared" si="0"/>
        <v>104956164</v>
      </c>
      <c r="R10" s="66">
        <f t="shared" si="0"/>
        <v>0</v>
      </c>
      <c r="S10" s="66">
        <f t="shared" si="0"/>
        <v>26003194</v>
      </c>
      <c r="T10" s="66">
        <f t="shared" si="0"/>
        <v>0</v>
      </c>
      <c r="U10" s="66">
        <f t="shared" si="0"/>
        <v>26003194</v>
      </c>
      <c r="V10" s="66">
        <f t="shared" si="0"/>
        <v>344487360</v>
      </c>
      <c r="W10" s="66">
        <f t="shared" si="0"/>
        <v>398465856</v>
      </c>
      <c r="X10" s="66">
        <f t="shared" si="0"/>
        <v>-53978496</v>
      </c>
      <c r="Y10" s="67">
        <f>+IF(W10&lt;&gt;0,(X10/W10)*100,0)</f>
        <v>-13.546580011111416</v>
      </c>
      <c r="Z10" s="68">
        <f t="shared" si="0"/>
        <v>398465856</v>
      </c>
    </row>
    <row r="11" spans="1:26" ht="13.5">
      <c r="A11" s="58" t="s">
        <v>37</v>
      </c>
      <c r="B11" s="19">
        <v>112312663</v>
      </c>
      <c r="C11" s="19"/>
      <c r="D11" s="59">
        <v>138088791</v>
      </c>
      <c r="E11" s="60">
        <v>122443312</v>
      </c>
      <c r="F11" s="60">
        <v>9233841</v>
      </c>
      <c r="G11" s="60">
        <v>9534709</v>
      </c>
      <c r="H11" s="60">
        <v>10586163</v>
      </c>
      <c r="I11" s="60">
        <v>29354713</v>
      </c>
      <c r="J11" s="60">
        <v>10128810</v>
      </c>
      <c r="K11" s="60">
        <v>10034453</v>
      </c>
      <c r="L11" s="60">
        <v>10754696</v>
      </c>
      <c r="M11" s="60">
        <v>30917959</v>
      </c>
      <c r="N11" s="60">
        <v>10347854</v>
      </c>
      <c r="O11" s="60">
        <v>11296984</v>
      </c>
      <c r="P11" s="60">
        <v>10453456</v>
      </c>
      <c r="Q11" s="60">
        <v>32098294</v>
      </c>
      <c r="R11" s="60">
        <v>0</v>
      </c>
      <c r="S11" s="60">
        <v>11226312</v>
      </c>
      <c r="T11" s="60">
        <v>0</v>
      </c>
      <c r="U11" s="60">
        <v>11226312</v>
      </c>
      <c r="V11" s="60">
        <v>103597278</v>
      </c>
      <c r="W11" s="60">
        <v>122443312</v>
      </c>
      <c r="X11" s="60">
        <v>-18846034</v>
      </c>
      <c r="Y11" s="61">
        <v>-15.39</v>
      </c>
      <c r="Z11" s="62">
        <v>122443312</v>
      </c>
    </row>
    <row r="12" spans="1:26" ht="13.5">
      <c r="A12" s="58" t="s">
        <v>38</v>
      </c>
      <c r="B12" s="19">
        <v>9010146</v>
      </c>
      <c r="C12" s="19"/>
      <c r="D12" s="59">
        <v>9681625</v>
      </c>
      <c r="E12" s="60">
        <v>9681625</v>
      </c>
      <c r="F12" s="60">
        <v>741403</v>
      </c>
      <c r="G12" s="60">
        <v>744483</v>
      </c>
      <c r="H12" s="60">
        <v>770270</v>
      </c>
      <c r="I12" s="60">
        <v>2256156</v>
      </c>
      <c r="J12" s="60">
        <v>741124</v>
      </c>
      <c r="K12" s="60">
        <v>742141</v>
      </c>
      <c r="L12" s="60">
        <v>742116</v>
      </c>
      <c r="M12" s="60">
        <v>2225381</v>
      </c>
      <c r="N12" s="60">
        <v>1210395</v>
      </c>
      <c r="O12" s="60">
        <v>768521</v>
      </c>
      <c r="P12" s="60">
        <v>821577</v>
      </c>
      <c r="Q12" s="60">
        <v>2800493</v>
      </c>
      <c r="R12" s="60">
        <v>0</v>
      </c>
      <c r="S12" s="60">
        <v>821577</v>
      </c>
      <c r="T12" s="60">
        <v>0</v>
      </c>
      <c r="U12" s="60">
        <v>821577</v>
      </c>
      <c r="V12" s="60">
        <v>8103607</v>
      </c>
      <c r="W12" s="60">
        <v>9681625</v>
      </c>
      <c r="X12" s="60">
        <v>-1578018</v>
      </c>
      <c r="Y12" s="61">
        <v>-16.3</v>
      </c>
      <c r="Z12" s="62">
        <v>9681625</v>
      </c>
    </row>
    <row r="13" spans="1:26" ht="13.5">
      <c r="A13" s="58" t="s">
        <v>278</v>
      </c>
      <c r="B13" s="19">
        <v>27787392</v>
      </c>
      <c r="C13" s="19"/>
      <c r="D13" s="59">
        <v>6613967</v>
      </c>
      <c r="E13" s="60">
        <v>13646759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11692843</v>
      </c>
      <c r="M13" s="60">
        <v>11692843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11692843</v>
      </c>
      <c r="W13" s="60">
        <v>13646759</v>
      </c>
      <c r="X13" s="60">
        <v>-1953916</v>
      </c>
      <c r="Y13" s="61">
        <v>-14.32</v>
      </c>
      <c r="Z13" s="62">
        <v>13646759</v>
      </c>
    </row>
    <row r="14" spans="1:26" ht="13.5">
      <c r="A14" s="58" t="s">
        <v>40</v>
      </c>
      <c r="B14" s="19">
        <v>652143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126306271</v>
      </c>
      <c r="C15" s="19"/>
      <c r="D15" s="59">
        <v>131776426</v>
      </c>
      <c r="E15" s="60">
        <v>158627945</v>
      </c>
      <c r="F15" s="60">
        <v>413979</v>
      </c>
      <c r="G15" s="60">
        <v>19390666</v>
      </c>
      <c r="H15" s="60">
        <v>3540704</v>
      </c>
      <c r="I15" s="60">
        <v>23345349</v>
      </c>
      <c r="J15" s="60">
        <v>1642173</v>
      </c>
      <c r="K15" s="60">
        <v>17907210</v>
      </c>
      <c r="L15" s="60">
        <v>4642240</v>
      </c>
      <c r="M15" s="60">
        <v>24191623</v>
      </c>
      <c r="N15" s="60">
        <v>8821434</v>
      </c>
      <c r="O15" s="60">
        <v>12810511</v>
      </c>
      <c r="P15" s="60">
        <v>33965164</v>
      </c>
      <c r="Q15" s="60">
        <v>55597109</v>
      </c>
      <c r="R15" s="60">
        <v>0</v>
      </c>
      <c r="S15" s="60">
        <v>6806683</v>
      </c>
      <c r="T15" s="60">
        <v>0</v>
      </c>
      <c r="U15" s="60">
        <v>6806683</v>
      </c>
      <c r="V15" s="60">
        <v>109940764</v>
      </c>
      <c r="W15" s="60">
        <v>158627945</v>
      </c>
      <c r="X15" s="60">
        <v>-48687181</v>
      </c>
      <c r="Y15" s="61">
        <v>-30.69</v>
      </c>
      <c r="Z15" s="62">
        <v>158627945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74259976</v>
      </c>
      <c r="C17" s="19"/>
      <c r="D17" s="59">
        <v>141469951</v>
      </c>
      <c r="E17" s="60">
        <v>93482166</v>
      </c>
      <c r="F17" s="60">
        <v>6937740</v>
      </c>
      <c r="G17" s="60">
        <v>8103069</v>
      </c>
      <c r="H17" s="60">
        <v>5850189</v>
      </c>
      <c r="I17" s="60">
        <v>20890998</v>
      </c>
      <c r="J17" s="60">
        <v>5352422</v>
      </c>
      <c r="K17" s="60">
        <v>8722656</v>
      </c>
      <c r="L17" s="60">
        <v>10825806</v>
      </c>
      <c r="M17" s="60">
        <v>24900884</v>
      </c>
      <c r="N17" s="60">
        <v>9861252</v>
      </c>
      <c r="O17" s="60">
        <v>3882862</v>
      </c>
      <c r="P17" s="60">
        <v>15047606</v>
      </c>
      <c r="Q17" s="60">
        <v>28791720</v>
      </c>
      <c r="R17" s="60">
        <v>0</v>
      </c>
      <c r="S17" s="60">
        <v>7353823</v>
      </c>
      <c r="T17" s="60">
        <v>0</v>
      </c>
      <c r="U17" s="60">
        <v>7353823</v>
      </c>
      <c r="V17" s="60">
        <v>81937425</v>
      </c>
      <c r="W17" s="60">
        <v>93482166</v>
      </c>
      <c r="X17" s="60">
        <v>-11544741</v>
      </c>
      <c r="Y17" s="61">
        <v>-12.35</v>
      </c>
      <c r="Z17" s="62">
        <v>93482166</v>
      </c>
    </row>
    <row r="18" spans="1:26" ht="13.5">
      <c r="A18" s="70" t="s">
        <v>44</v>
      </c>
      <c r="B18" s="71">
        <f>SUM(B11:B17)</f>
        <v>350328591</v>
      </c>
      <c r="C18" s="71">
        <f>SUM(C11:C17)</f>
        <v>0</v>
      </c>
      <c r="D18" s="72">
        <f aca="true" t="shared" si="1" ref="D18:Z18">SUM(D11:D17)</f>
        <v>427630760</v>
      </c>
      <c r="E18" s="73">
        <f t="shared" si="1"/>
        <v>397881807</v>
      </c>
      <c r="F18" s="73">
        <f t="shared" si="1"/>
        <v>17326963</v>
      </c>
      <c r="G18" s="73">
        <f t="shared" si="1"/>
        <v>37772927</v>
      </c>
      <c r="H18" s="73">
        <f t="shared" si="1"/>
        <v>20747326</v>
      </c>
      <c r="I18" s="73">
        <f t="shared" si="1"/>
        <v>75847216</v>
      </c>
      <c r="J18" s="73">
        <f t="shared" si="1"/>
        <v>17864529</v>
      </c>
      <c r="K18" s="73">
        <f t="shared" si="1"/>
        <v>37406460</v>
      </c>
      <c r="L18" s="73">
        <f t="shared" si="1"/>
        <v>38657701</v>
      </c>
      <c r="M18" s="73">
        <f t="shared" si="1"/>
        <v>93928690</v>
      </c>
      <c r="N18" s="73">
        <f t="shared" si="1"/>
        <v>30240935</v>
      </c>
      <c r="O18" s="73">
        <f t="shared" si="1"/>
        <v>28758878</v>
      </c>
      <c r="P18" s="73">
        <f t="shared" si="1"/>
        <v>60287803</v>
      </c>
      <c r="Q18" s="73">
        <f t="shared" si="1"/>
        <v>119287616</v>
      </c>
      <c r="R18" s="73">
        <f t="shared" si="1"/>
        <v>0</v>
      </c>
      <c r="S18" s="73">
        <f t="shared" si="1"/>
        <v>26208395</v>
      </c>
      <c r="T18" s="73">
        <f t="shared" si="1"/>
        <v>0</v>
      </c>
      <c r="U18" s="73">
        <f t="shared" si="1"/>
        <v>26208395</v>
      </c>
      <c r="V18" s="73">
        <f t="shared" si="1"/>
        <v>315271917</v>
      </c>
      <c r="W18" s="73">
        <f t="shared" si="1"/>
        <v>397881807</v>
      </c>
      <c r="X18" s="73">
        <f t="shared" si="1"/>
        <v>-82609890</v>
      </c>
      <c r="Y18" s="67">
        <f>+IF(W18&lt;&gt;0,(X18/W18)*100,0)</f>
        <v>-20.762419529274933</v>
      </c>
      <c r="Z18" s="74">
        <f t="shared" si="1"/>
        <v>397881807</v>
      </c>
    </row>
    <row r="19" spans="1:26" ht="13.5">
      <c r="A19" s="70" t="s">
        <v>45</v>
      </c>
      <c r="B19" s="75">
        <f>+B10-B18</f>
        <v>-3994428</v>
      </c>
      <c r="C19" s="75">
        <f>+C10-C18</f>
        <v>0</v>
      </c>
      <c r="D19" s="76">
        <f aca="true" t="shared" si="2" ref="D19:Z19">+D10-D18</f>
        <v>8447901</v>
      </c>
      <c r="E19" s="77">
        <f t="shared" si="2"/>
        <v>584049</v>
      </c>
      <c r="F19" s="77">
        <f t="shared" si="2"/>
        <v>51061501</v>
      </c>
      <c r="G19" s="77">
        <f t="shared" si="2"/>
        <v>-12177038</v>
      </c>
      <c r="H19" s="77">
        <f t="shared" si="2"/>
        <v>4594377</v>
      </c>
      <c r="I19" s="77">
        <f t="shared" si="2"/>
        <v>43478840</v>
      </c>
      <c r="J19" s="77">
        <f t="shared" si="2"/>
        <v>7935753</v>
      </c>
      <c r="K19" s="77">
        <f t="shared" si="2"/>
        <v>-14653524</v>
      </c>
      <c r="L19" s="77">
        <f t="shared" si="2"/>
        <v>6991027</v>
      </c>
      <c r="M19" s="77">
        <f t="shared" si="2"/>
        <v>273256</v>
      </c>
      <c r="N19" s="77">
        <f t="shared" si="2"/>
        <v>-6934649</v>
      </c>
      <c r="O19" s="77">
        <f t="shared" si="2"/>
        <v>-7736058</v>
      </c>
      <c r="P19" s="77">
        <f t="shared" si="2"/>
        <v>339255</v>
      </c>
      <c r="Q19" s="77">
        <f t="shared" si="2"/>
        <v>-14331452</v>
      </c>
      <c r="R19" s="77">
        <f t="shared" si="2"/>
        <v>0</v>
      </c>
      <c r="S19" s="77">
        <f t="shared" si="2"/>
        <v>-205201</v>
      </c>
      <c r="T19" s="77">
        <f t="shared" si="2"/>
        <v>0</v>
      </c>
      <c r="U19" s="77">
        <f t="shared" si="2"/>
        <v>-205201</v>
      </c>
      <c r="V19" s="77">
        <f t="shared" si="2"/>
        <v>29215443</v>
      </c>
      <c r="W19" s="77">
        <f>IF(E10=E18,0,W10-W18)</f>
        <v>584049</v>
      </c>
      <c r="X19" s="77">
        <f t="shared" si="2"/>
        <v>28631394</v>
      </c>
      <c r="Y19" s="78">
        <f>+IF(W19&lt;&gt;0,(X19/W19)*100,0)</f>
        <v>4902.224642110508</v>
      </c>
      <c r="Z19" s="79">
        <f t="shared" si="2"/>
        <v>584049</v>
      </c>
    </row>
    <row r="20" spans="1:26" ht="13.5">
      <c r="A20" s="58" t="s">
        <v>46</v>
      </c>
      <c r="B20" s="19">
        <v>48241818</v>
      </c>
      <c r="C20" s="19"/>
      <c r="D20" s="59">
        <v>0</v>
      </c>
      <c r="E20" s="60">
        <v>2018850</v>
      </c>
      <c r="F20" s="60">
        <v>2018850</v>
      </c>
      <c r="G20" s="60">
        <v>0</v>
      </c>
      <c r="H20" s="60">
        <v>0</v>
      </c>
      <c r="I20" s="60">
        <v>2018850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2018850</v>
      </c>
      <c r="W20" s="60">
        <v>2018850</v>
      </c>
      <c r="X20" s="60">
        <v>0</v>
      </c>
      <c r="Y20" s="61">
        <v>0</v>
      </c>
      <c r="Z20" s="62">
        <v>2018850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44247390</v>
      </c>
      <c r="C22" s="86">
        <f>SUM(C19:C21)</f>
        <v>0</v>
      </c>
      <c r="D22" s="87">
        <f aca="true" t="shared" si="3" ref="D22:Z22">SUM(D19:D21)</f>
        <v>8447901</v>
      </c>
      <c r="E22" s="88">
        <f t="shared" si="3"/>
        <v>2602899</v>
      </c>
      <c r="F22" s="88">
        <f t="shared" si="3"/>
        <v>53080351</v>
      </c>
      <c r="G22" s="88">
        <f t="shared" si="3"/>
        <v>-12177038</v>
      </c>
      <c r="H22" s="88">
        <f t="shared" si="3"/>
        <v>4594377</v>
      </c>
      <c r="I22" s="88">
        <f t="shared" si="3"/>
        <v>45497690</v>
      </c>
      <c r="J22" s="88">
        <f t="shared" si="3"/>
        <v>7935753</v>
      </c>
      <c r="K22" s="88">
        <f t="shared" si="3"/>
        <v>-14653524</v>
      </c>
      <c r="L22" s="88">
        <f t="shared" si="3"/>
        <v>6991027</v>
      </c>
      <c r="M22" s="88">
        <f t="shared" si="3"/>
        <v>273256</v>
      </c>
      <c r="N22" s="88">
        <f t="shared" si="3"/>
        <v>-6934649</v>
      </c>
      <c r="O22" s="88">
        <f t="shared" si="3"/>
        <v>-7736058</v>
      </c>
      <c r="P22" s="88">
        <f t="shared" si="3"/>
        <v>339255</v>
      </c>
      <c r="Q22" s="88">
        <f t="shared" si="3"/>
        <v>-14331452</v>
      </c>
      <c r="R22" s="88">
        <f t="shared" si="3"/>
        <v>0</v>
      </c>
      <c r="S22" s="88">
        <f t="shared" si="3"/>
        <v>-205201</v>
      </c>
      <c r="T22" s="88">
        <f t="shared" si="3"/>
        <v>0</v>
      </c>
      <c r="U22" s="88">
        <f t="shared" si="3"/>
        <v>-205201</v>
      </c>
      <c r="V22" s="88">
        <f t="shared" si="3"/>
        <v>31234293</v>
      </c>
      <c r="W22" s="88">
        <f t="shared" si="3"/>
        <v>2602899</v>
      </c>
      <c r="X22" s="88">
        <f t="shared" si="3"/>
        <v>28631394</v>
      </c>
      <c r="Y22" s="89">
        <f>+IF(W22&lt;&gt;0,(X22/W22)*100,0)</f>
        <v>1099.9809827427034</v>
      </c>
      <c r="Z22" s="90">
        <f t="shared" si="3"/>
        <v>2602899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44247390</v>
      </c>
      <c r="C24" s="75">
        <f>SUM(C22:C23)</f>
        <v>0</v>
      </c>
      <c r="D24" s="76">
        <f aca="true" t="shared" si="4" ref="D24:Z24">SUM(D22:D23)</f>
        <v>8447901</v>
      </c>
      <c r="E24" s="77">
        <f t="shared" si="4"/>
        <v>2602899</v>
      </c>
      <c r="F24" s="77">
        <f t="shared" si="4"/>
        <v>53080351</v>
      </c>
      <c r="G24" s="77">
        <f t="shared" si="4"/>
        <v>-12177038</v>
      </c>
      <c r="H24" s="77">
        <f t="shared" si="4"/>
        <v>4594377</v>
      </c>
      <c r="I24" s="77">
        <f t="shared" si="4"/>
        <v>45497690</v>
      </c>
      <c r="J24" s="77">
        <f t="shared" si="4"/>
        <v>7935753</v>
      </c>
      <c r="K24" s="77">
        <f t="shared" si="4"/>
        <v>-14653524</v>
      </c>
      <c r="L24" s="77">
        <f t="shared" si="4"/>
        <v>6991027</v>
      </c>
      <c r="M24" s="77">
        <f t="shared" si="4"/>
        <v>273256</v>
      </c>
      <c r="N24" s="77">
        <f t="shared" si="4"/>
        <v>-6934649</v>
      </c>
      <c r="O24" s="77">
        <f t="shared" si="4"/>
        <v>-7736058</v>
      </c>
      <c r="P24" s="77">
        <f t="shared" si="4"/>
        <v>339255</v>
      </c>
      <c r="Q24" s="77">
        <f t="shared" si="4"/>
        <v>-14331452</v>
      </c>
      <c r="R24" s="77">
        <f t="shared" si="4"/>
        <v>0</v>
      </c>
      <c r="S24" s="77">
        <f t="shared" si="4"/>
        <v>-205201</v>
      </c>
      <c r="T24" s="77">
        <f t="shared" si="4"/>
        <v>0</v>
      </c>
      <c r="U24" s="77">
        <f t="shared" si="4"/>
        <v>-205201</v>
      </c>
      <c r="V24" s="77">
        <f t="shared" si="4"/>
        <v>31234293</v>
      </c>
      <c r="W24" s="77">
        <f t="shared" si="4"/>
        <v>2602899</v>
      </c>
      <c r="X24" s="77">
        <f t="shared" si="4"/>
        <v>28631394</v>
      </c>
      <c r="Y24" s="78">
        <f>+IF(W24&lt;&gt;0,(X24/W24)*100,0)</f>
        <v>1099.9809827427034</v>
      </c>
      <c r="Z24" s="79">
        <f t="shared" si="4"/>
        <v>2602899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62574110</v>
      </c>
      <c r="C27" s="22"/>
      <c r="D27" s="99">
        <v>81862150</v>
      </c>
      <c r="E27" s="100">
        <v>81862150</v>
      </c>
      <c r="F27" s="100">
        <v>840843</v>
      </c>
      <c r="G27" s="100">
        <v>1438553</v>
      </c>
      <c r="H27" s="100">
        <v>0</v>
      </c>
      <c r="I27" s="100">
        <v>2279396</v>
      </c>
      <c r="J27" s="100">
        <v>3318813</v>
      </c>
      <c r="K27" s="100">
        <v>4276844</v>
      </c>
      <c r="L27" s="100">
        <v>5806846</v>
      </c>
      <c r="M27" s="100">
        <v>13402503</v>
      </c>
      <c r="N27" s="100">
        <v>0</v>
      </c>
      <c r="O27" s="100">
        <v>1076114</v>
      </c>
      <c r="P27" s="100">
        <v>420580</v>
      </c>
      <c r="Q27" s="100">
        <v>1496694</v>
      </c>
      <c r="R27" s="100">
        <v>716199</v>
      </c>
      <c r="S27" s="100">
        <v>0</v>
      </c>
      <c r="T27" s="100">
        <v>81005</v>
      </c>
      <c r="U27" s="100">
        <v>797204</v>
      </c>
      <c r="V27" s="100">
        <v>17975797</v>
      </c>
      <c r="W27" s="100">
        <v>81862150</v>
      </c>
      <c r="X27" s="100">
        <v>-63886353</v>
      </c>
      <c r="Y27" s="101">
        <v>-78.04</v>
      </c>
      <c r="Z27" s="102">
        <v>81862150</v>
      </c>
    </row>
    <row r="28" spans="1:26" ht="13.5">
      <c r="A28" s="103" t="s">
        <v>46</v>
      </c>
      <c r="B28" s="19">
        <v>62574110</v>
      </c>
      <c r="C28" s="19"/>
      <c r="D28" s="59">
        <v>77862150</v>
      </c>
      <c r="E28" s="60">
        <v>77862150</v>
      </c>
      <c r="F28" s="60">
        <v>0</v>
      </c>
      <c r="G28" s="60">
        <v>1438553</v>
      </c>
      <c r="H28" s="60">
        <v>0</v>
      </c>
      <c r="I28" s="60">
        <v>1438553</v>
      </c>
      <c r="J28" s="60">
        <v>3315101</v>
      </c>
      <c r="K28" s="60">
        <v>4276844</v>
      </c>
      <c r="L28" s="60">
        <v>5806846</v>
      </c>
      <c r="M28" s="60">
        <v>13398791</v>
      </c>
      <c r="N28" s="60">
        <v>0</v>
      </c>
      <c r="O28" s="60">
        <v>1076115</v>
      </c>
      <c r="P28" s="60">
        <v>419966</v>
      </c>
      <c r="Q28" s="60">
        <v>1496081</v>
      </c>
      <c r="R28" s="60">
        <v>703786</v>
      </c>
      <c r="S28" s="60">
        <v>0</v>
      </c>
      <c r="T28" s="60">
        <v>77005</v>
      </c>
      <c r="U28" s="60">
        <v>780791</v>
      </c>
      <c r="V28" s="60">
        <v>17114216</v>
      </c>
      <c r="W28" s="60">
        <v>77862150</v>
      </c>
      <c r="X28" s="60">
        <v>-60747934</v>
      </c>
      <c r="Y28" s="61">
        <v>-78.02</v>
      </c>
      <c r="Z28" s="62">
        <v>77862150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2000000</v>
      </c>
      <c r="E30" s="60">
        <v>2000000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2000</v>
      </c>
      <c r="U30" s="60">
        <v>2000</v>
      </c>
      <c r="V30" s="60">
        <v>2000</v>
      </c>
      <c r="W30" s="60">
        <v>2000000</v>
      </c>
      <c r="X30" s="60">
        <v>-1998000</v>
      </c>
      <c r="Y30" s="61">
        <v>-99.9</v>
      </c>
      <c r="Z30" s="62">
        <v>2000000</v>
      </c>
    </row>
    <row r="31" spans="1:26" ht="13.5">
      <c r="A31" s="58" t="s">
        <v>53</v>
      </c>
      <c r="B31" s="19">
        <v>0</v>
      </c>
      <c r="C31" s="19"/>
      <c r="D31" s="59">
        <v>2000000</v>
      </c>
      <c r="E31" s="60">
        <v>2000000</v>
      </c>
      <c r="F31" s="60">
        <v>0</v>
      </c>
      <c r="G31" s="60">
        <v>0</v>
      </c>
      <c r="H31" s="60">
        <v>0</v>
      </c>
      <c r="I31" s="60">
        <v>0</v>
      </c>
      <c r="J31" s="60">
        <v>3712</v>
      </c>
      <c r="K31" s="60">
        <v>0</v>
      </c>
      <c r="L31" s="60">
        <v>0</v>
      </c>
      <c r="M31" s="60">
        <v>3712</v>
      </c>
      <c r="N31" s="60">
        <v>0</v>
      </c>
      <c r="O31" s="60">
        <v>0</v>
      </c>
      <c r="P31" s="60">
        <v>614</v>
      </c>
      <c r="Q31" s="60">
        <v>614</v>
      </c>
      <c r="R31" s="60">
        <v>12412</v>
      </c>
      <c r="S31" s="60">
        <v>0</v>
      </c>
      <c r="T31" s="60">
        <v>2000</v>
      </c>
      <c r="U31" s="60">
        <v>14412</v>
      </c>
      <c r="V31" s="60">
        <v>18738</v>
      </c>
      <c r="W31" s="60">
        <v>2000000</v>
      </c>
      <c r="X31" s="60">
        <v>-1981262</v>
      </c>
      <c r="Y31" s="61">
        <v>-99.06</v>
      </c>
      <c r="Z31" s="62">
        <v>2000000</v>
      </c>
    </row>
    <row r="32" spans="1:26" ht="13.5">
      <c r="A32" s="70" t="s">
        <v>54</v>
      </c>
      <c r="B32" s="22">
        <f>SUM(B28:B31)</f>
        <v>62574110</v>
      </c>
      <c r="C32" s="22">
        <f>SUM(C28:C31)</f>
        <v>0</v>
      </c>
      <c r="D32" s="99">
        <f aca="true" t="shared" si="5" ref="D32:Z32">SUM(D28:D31)</f>
        <v>81862150</v>
      </c>
      <c r="E32" s="100">
        <f t="shared" si="5"/>
        <v>81862150</v>
      </c>
      <c r="F32" s="100">
        <f t="shared" si="5"/>
        <v>0</v>
      </c>
      <c r="G32" s="100">
        <f t="shared" si="5"/>
        <v>1438553</v>
      </c>
      <c r="H32" s="100">
        <f t="shared" si="5"/>
        <v>0</v>
      </c>
      <c r="I32" s="100">
        <f t="shared" si="5"/>
        <v>1438553</v>
      </c>
      <c r="J32" s="100">
        <f t="shared" si="5"/>
        <v>3318813</v>
      </c>
      <c r="K32" s="100">
        <f t="shared" si="5"/>
        <v>4276844</v>
      </c>
      <c r="L32" s="100">
        <f t="shared" si="5"/>
        <v>5806846</v>
      </c>
      <c r="M32" s="100">
        <f t="shared" si="5"/>
        <v>13402503</v>
      </c>
      <c r="N32" s="100">
        <f t="shared" si="5"/>
        <v>0</v>
      </c>
      <c r="O32" s="100">
        <f t="shared" si="5"/>
        <v>1076115</v>
      </c>
      <c r="P32" s="100">
        <f t="shared" si="5"/>
        <v>420580</v>
      </c>
      <c r="Q32" s="100">
        <f t="shared" si="5"/>
        <v>1496695</v>
      </c>
      <c r="R32" s="100">
        <f t="shared" si="5"/>
        <v>716198</v>
      </c>
      <c r="S32" s="100">
        <f t="shared" si="5"/>
        <v>0</v>
      </c>
      <c r="T32" s="100">
        <f t="shared" si="5"/>
        <v>81005</v>
      </c>
      <c r="U32" s="100">
        <f t="shared" si="5"/>
        <v>797203</v>
      </c>
      <c r="V32" s="100">
        <f t="shared" si="5"/>
        <v>17134954</v>
      </c>
      <c r="W32" s="100">
        <f t="shared" si="5"/>
        <v>81862150</v>
      </c>
      <c r="X32" s="100">
        <f t="shared" si="5"/>
        <v>-64727196</v>
      </c>
      <c r="Y32" s="101">
        <f>+IF(W32&lt;&gt;0,(X32/W32)*100,0)</f>
        <v>-79.06852678557796</v>
      </c>
      <c r="Z32" s="102">
        <f t="shared" si="5"/>
        <v>81862150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125558900</v>
      </c>
      <c r="C35" s="19"/>
      <c r="D35" s="59">
        <v>173905000</v>
      </c>
      <c r="E35" s="60">
        <v>173905000</v>
      </c>
      <c r="F35" s="60">
        <v>173593102</v>
      </c>
      <c r="G35" s="60">
        <v>205314131</v>
      </c>
      <c r="H35" s="60">
        <v>0</v>
      </c>
      <c r="I35" s="60">
        <v>0</v>
      </c>
      <c r="J35" s="60">
        <v>190071827</v>
      </c>
      <c r="K35" s="60">
        <v>1603986278</v>
      </c>
      <c r="L35" s="60">
        <v>160053620</v>
      </c>
      <c r="M35" s="60">
        <v>160053620</v>
      </c>
      <c r="N35" s="60">
        <v>1783086530</v>
      </c>
      <c r="O35" s="60">
        <v>320110097</v>
      </c>
      <c r="P35" s="60">
        <v>179045950</v>
      </c>
      <c r="Q35" s="60">
        <v>179045950</v>
      </c>
      <c r="R35" s="60">
        <v>6965743</v>
      </c>
      <c r="S35" s="60">
        <v>198855746</v>
      </c>
      <c r="T35" s="60">
        <v>0</v>
      </c>
      <c r="U35" s="60">
        <v>198855746</v>
      </c>
      <c r="V35" s="60">
        <v>198855746</v>
      </c>
      <c r="W35" s="60">
        <v>173905000</v>
      </c>
      <c r="X35" s="60">
        <v>24950746</v>
      </c>
      <c r="Y35" s="61">
        <v>14.35</v>
      </c>
      <c r="Z35" s="62">
        <v>173905000</v>
      </c>
    </row>
    <row r="36" spans="1:26" ht="13.5">
      <c r="A36" s="58" t="s">
        <v>57</v>
      </c>
      <c r="B36" s="19">
        <v>308419263</v>
      </c>
      <c r="C36" s="19"/>
      <c r="D36" s="59">
        <v>278574000</v>
      </c>
      <c r="E36" s="60">
        <v>278574000</v>
      </c>
      <c r="F36" s="60">
        <v>266792000</v>
      </c>
      <c r="G36" s="60">
        <v>763766990</v>
      </c>
      <c r="H36" s="60">
        <v>0</v>
      </c>
      <c r="I36" s="60">
        <v>0</v>
      </c>
      <c r="J36" s="60">
        <v>306857471</v>
      </c>
      <c r="K36" s="60">
        <v>310837409</v>
      </c>
      <c r="L36" s="60">
        <v>306318609</v>
      </c>
      <c r="M36" s="60">
        <v>306318609</v>
      </c>
      <c r="N36" s="60">
        <v>299142235</v>
      </c>
      <c r="O36" s="60">
        <v>294623435</v>
      </c>
      <c r="P36" s="60">
        <v>296724077</v>
      </c>
      <c r="Q36" s="60">
        <v>296724077</v>
      </c>
      <c r="R36" s="60">
        <v>296724077</v>
      </c>
      <c r="S36" s="60">
        <v>296724077</v>
      </c>
      <c r="T36" s="60">
        <v>0</v>
      </c>
      <c r="U36" s="60">
        <v>296724077</v>
      </c>
      <c r="V36" s="60">
        <v>296724077</v>
      </c>
      <c r="W36" s="60">
        <v>278574000</v>
      </c>
      <c r="X36" s="60">
        <v>18150077</v>
      </c>
      <c r="Y36" s="61">
        <v>6.52</v>
      </c>
      <c r="Z36" s="62">
        <v>278574000</v>
      </c>
    </row>
    <row r="37" spans="1:26" ht="13.5">
      <c r="A37" s="58" t="s">
        <v>58</v>
      </c>
      <c r="B37" s="19">
        <v>81193234</v>
      </c>
      <c r="C37" s="19"/>
      <c r="D37" s="59">
        <v>105234000</v>
      </c>
      <c r="E37" s="60">
        <v>105234000</v>
      </c>
      <c r="F37" s="60">
        <v>106040758</v>
      </c>
      <c r="G37" s="60">
        <v>117654916</v>
      </c>
      <c r="H37" s="60">
        <v>0</v>
      </c>
      <c r="I37" s="60">
        <v>0</v>
      </c>
      <c r="J37" s="60">
        <v>132625501</v>
      </c>
      <c r="K37" s="60">
        <v>258221635</v>
      </c>
      <c r="L37" s="60">
        <v>131304647</v>
      </c>
      <c r="M37" s="60">
        <v>131304647</v>
      </c>
      <c r="N37" s="60">
        <v>196036507</v>
      </c>
      <c r="O37" s="60">
        <v>186004094</v>
      </c>
      <c r="P37" s="60">
        <v>189813487</v>
      </c>
      <c r="Q37" s="60">
        <v>189813487</v>
      </c>
      <c r="R37" s="60">
        <v>181404113</v>
      </c>
      <c r="S37" s="60">
        <v>186034751</v>
      </c>
      <c r="T37" s="60">
        <v>0</v>
      </c>
      <c r="U37" s="60">
        <v>186034751</v>
      </c>
      <c r="V37" s="60">
        <v>186034751</v>
      </c>
      <c r="W37" s="60">
        <v>105234000</v>
      </c>
      <c r="X37" s="60">
        <v>80800751</v>
      </c>
      <c r="Y37" s="61">
        <v>76.78</v>
      </c>
      <c r="Z37" s="62">
        <v>105234000</v>
      </c>
    </row>
    <row r="38" spans="1:26" ht="13.5">
      <c r="A38" s="58" t="s">
        <v>59</v>
      </c>
      <c r="B38" s="19">
        <v>60101005</v>
      </c>
      <c r="C38" s="19"/>
      <c r="D38" s="59">
        <v>34906000</v>
      </c>
      <c r="E38" s="60">
        <v>34906000</v>
      </c>
      <c r="F38" s="60">
        <v>28950011</v>
      </c>
      <c r="G38" s="60">
        <v>6040252</v>
      </c>
      <c r="H38" s="60">
        <v>0</v>
      </c>
      <c r="I38" s="60">
        <v>0</v>
      </c>
      <c r="J38" s="60">
        <v>61159974</v>
      </c>
      <c r="K38" s="60">
        <v>66449640</v>
      </c>
      <c r="L38" s="60">
        <v>61145521</v>
      </c>
      <c r="M38" s="60">
        <v>61145521</v>
      </c>
      <c r="N38" s="60">
        <v>61145521</v>
      </c>
      <c r="O38" s="60">
        <v>61145521</v>
      </c>
      <c r="P38" s="60">
        <v>61145521</v>
      </c>
      <c r="Q38" s="60">
        <v>61145521</v>
      </c>
      <c r="R38" s="60">
        <v>61145521</v>
      </c>
      <c r="S38" s="60">
        <v>61145521</v>
      </c>
      <c r="T38" s="60">
        <v>0</v>
      </c>
      <c r="U38" s="60">
        <v>61145521</v>
      </c>
      <c r="V38" s="60">
        <v>61145521</v>
      </c>
      <c r="W38" s="60">
        <v>34906000</v>
      </c>
      <c r="X38" s="60">
        <v>26239521</v>
      </c>
      <c r="Y38" s="61">
        <v>75.17</v>
      </c>
      <c r="Z38" s="62">
        <v>34906000</v>
      </c>
    </row>
    <row r="39" spans="1:26" ht="13.5">
      <c r="A39" s="58" t="s">
        <v>60</v>
      </c>
      <c r="B39" s="19">
        <v>292683924</v>
      </c>
      <c r="C39" s="19"/>
      <c r="D39" s="59">
        <v>312339000</v>
      </c>
      <c r="E39" s="60">
        <v>312339000</v>
      </c>
      <c r="F39" s="60">
        <v>305394333</v>
      </c>
      <c r="G39" s="60">
        <v>845385953</v>
      </c>
      <c r="H39" s="60">
        <v>0</v>
      </c>
      <c r="I39" s="60">
        <v>0</v>
      </c>
      <c r="J39" s="60">
        <v>303143823</v>
      </c>
      <c r="K39" s="60">
        <v>1590152412</v>
      </c>
      <c r="L39" s="60">
        <v>273922061</v>
      </c>
      <c r="M39" s="60">
        <v>273922061</v>
      </c>
      <c r="N39" s="60">
        <v>1825046737</v>
      </c>
      <c r="O39" s="60">
        <v>367583917</v>
      </c>
      <c r="P39" s="60">
        <v>224811019</v>
      </c>
      <c r="Q39" s="60">
        <v>224811019</v>
      </c>
      <c r="R39" s="60">
        <v>61140186</v>
      </c>
      <c r="S39" s="60">
        <v>248399551</v>
      </c>
      <c r="T39" s="60">
        <v>0</v>
      </c>
      <c r="U39" s="60">
        <v>248399551</v>
      </c>
      <c r="V39" s="60">
        <v>248399551</v>
      </c>
      <c r="W39" s="60">
        <v>312339000</v>
      </c>
      <c r="X39" s="60">
        <v>-63939449</v>
      </c>
      <c r="Y39" s="61">
        <v>-20.47</v>
      </c>
      <c r="Z39" s="62">
        <v>312339000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82938779</v>
      </c>
      <c r="C42" s="19"/>
      <c r="D42" s="59">
        <v>-22627</v>
      </c>
      <c r="E42" s="60">
        <v>-22627</v>
      </c>
      <c r="F42" s="60">
        <v>61139999</v>
      </c>
      <c r="G42" s="60">
        <v>-8634360</v>
      </c>
      <c r="H42" s="60">
        <v>5821318</v>
      </c>
      <c r="I42" s="60">
        <v>58326957</v>
      </c>
      <c r="J42" s="60">
        <v>10548061</v>
      </c>
      <c r="K42" s="60">
        <v>16508683</v>
      </c>
      <c r="L42" s="60">
        <v>10638856</v>
      </c>
      <c r="M42" s="60">
        <v>37695600</v>
      </c>
      <c r="N42" s="60">
        <v>-2725460</v>
      </c>
      <c r="O42" s="60">
        <v>-6164052</v>
      </c>
      <c r="P42" s="60">
        <v>9089515</v>
      </c>
      <c r="Q42" s="60">
        <v>200003</v>
      </c>
      <c r="R42" s="60">
        <v>-2412083</v>
      </c>
      <c r="S42" s="60">
        <v>1013901</v>
      </c>
      <c r="T42" s="60">
        <v>0</v>
      </c>
      <c r="U42" s="60">
        <v>-1398182</v>
      </c>
      <c r="V42" s="60">
        <v>94824378</v>
      </c>
      <c r="W42" s="60">
        <v>-22627</v>
      </c>
      <c r="X42" s="60">
        <v>94847005</v>
      </c>
      <c r="Y42" s="61">
        <v>-419176.23</v>
      </c>
      <c r="Z42" s="62">
        <v>-22627</v>
      </c>
    </row>
    <row r="43" spans="1:26" ht="13.5">
      <c r="A43" s="58" t="s">
        <v>63</v>
      </c>
      <c r="B43" s="19">
        <v>-72420117</v>
      </c>
      <c r="C43" s="19"/>
      <c r="D43" s="59">
        <v>-37420</v>
      </c>
      <c r="E43" s="60">
        <v>-37420</v>
      </c>
      <c r="F43" s="60">
        <v>-1484794</v>
      </c>
      <c r="G43" s="60">
        <v>-2604839</v>
      </c>
      <c r="H43" s="60">
        <v>-5556423</v>
      </c>
      <c r="I43" s="60">
        <v>-9646056</v>
      </c>
      <c r="J43" s="60">
        <v>-4787410</v>
      </c>
      <c r="K43" s="60">
        <v>-5163222</v>
      </c>
      <c r="L43" s="60">
        <v>-6960334</v>
      </c>
      <c r="M43" s="60">
        <v>-16910966</v>
      </c>
      <c r="N43" s="60">
        <v>-2751331</v>
      </c>
      <c r="O43" s="60">
        <v>-2648116</v>
      </c>
      <c r="P43" s="60">
        <v>-1539836</v>
      </c>
      <c r="Q43" s="60">
        <v>-6939283</v>
      </c>
      <c r="R43" s="60">
        <v>-1951219</v>
      </c>
      <c r="S43" s="60">
        <v>-4802611</v>
      </c>
      <c r="T43" s="60">
        <v>0</v>
      </c>
      <c r="U43" s="60">
        <v>-6753830</v>
      </c>
      <c r="V43" s="60">
        <v>-40250135</v>
      </c>
      <c r="W43" s="60">
        <v>-37420</v>
      </c>
      <c r="X43" s="60">
        <v>-40212715</v>
      </c>
      <c r="Y43" s="61">
        <v>107463.16</v>
      </c>
      <c r="Z43" s="62">
        <v>-37420</v>
      </c>
    </row>
    <row r="44" spans="1:26" ht="13.5">
      <c r="A44" s="58" t="s">
        <v>64</v>
      </c>
      <c r="B44" s="19">
        <v>-2486879</v>
      </c>
      <c r="C44" s="19"/>
      <c r="D44" s="59">
        <v>-2000</v>
      </c>
      <c r="E44" s="60">
        <v>-2000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-2000</v>
      </c>
      <c r="X44" s="60">
        <v>2000</v>
      </c>
      <c r="Y44" s="61">
        <v>-100</v>
      </c>
      <c r="Z44" s="62">
        <v>-2000</v>
      </c>
    </row>
    <row r="45" spans="1:26" ht="13.5">
      <c r="A45" s="70" t="s">
        <v>65</v>
      </c>
      <c r="B45" s="22">
        <v>-5861055</v>
      </c>
      <c r="C45" s="22"/>
      <c r="D45" s="99">
        <v>-62047</v>
      </c>
      <c r="E45" s="100">
        <v>-62047</v>
      </c>
      <c r="F45" s="100">
        <v>45762205</v>
      </c>
      <c r="G45" s="100">
        <v>34523006</v>
      </c>
      <c r="H45" s="100">
        <v>34787901</v>
      </c>
      <c r="I45" s="100">
        <v>34787901</v>
      </c>
      <c r="J45" s="100">
        <v>40548552</v>
      </c>
      <c r="K45" s="100">
        <v>51894013</v>
      </c>
      <c r="L45" s="100">
        <v>55572535</v>
      </c>
      <c r="M45" s="100">
        <v>55572535</v>
      </c>
      <c r="N45" s="100">
        <v>50095744</v>
      </c>
      <c r="O45" s="100">
        <v>41283576</v>
      </c>
      <c r="P45" s="100">
        <v>48833255</v>
      </c>
      <c r="Q45" s="100">
        <v>50095744</v>
      </c>
      <c r="R45" s="100">
        <v>44469953</v>
      </c>
      <c r="S45" s="100">
        <v>40681243</v>
      </c>
      <c r="T45" s="100">
        <v>0</v>
      </c>
      <c r="U45" s="100">
        <v>40681243</v>
      </c>
      <c r="V45" s="100">
        <v>40681243</v>
      </c>
      <c r="W45" s="100">
        <v>-62047</v>
      </c>
      <c r="X45" s="100">
        <v>40743290</v>
      </c>
      <c r="Y45" s="101">
        <v>-65665.21</v>
      </c>
      <c r="Z45" s="102">
        <v>-62047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28275608</v>
      </c>
      <c r="C49" s="52"/>
      <c r="D49" s="129">
        <v>6760235</v>
      </c>
      <c r="E49" s="54">
        <v>6000456</v>
      </c>
      <c r="F49" s="54">
        <v>0</v>
      </c>
      <c r="G49" s="54">
        <v>0</v>
      </c>
      <c r="H49" s="54">
        <v>0</v>
      </c>
      <c r="I49" s="54">
        <v>5444304</v>
      </c>
      <c r="J49" s="54">
        <v>0</v>
      </c>
      <c r="K49" s="54">
        <v>0</v>
      </c>
      <c r="L49" s="54">
        <v>0</v>
      </c>
      <c r="M49" s="54">
        <v>4643474</v>
      </c>
      <c r="N49" s="54">
        <v>0</v>
      </c>
      <c r="O49" s="54">
        <v>0</v>
      </c>
      <c r="P49" s="54">
        <v>0</v>
      </c>
      <c r="Q49" s="54">
        <v>4408400</v>
      </c>
      <c r="R49" s="54">
        <v>0</v>
      </c>
      <c r="S49" s="54">
        <v>0</v>
      </c>
      <c r="T49" s="54">
        <v>0</v>
      </c>
      <c r="U49" s="54">
        <v>24018554</v>
      </c>
      <c r="V49" s="54">
        <v>205911955</v>
      </c>
      <c r="W49" s="54">
        <v>285462986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91.31957759640957</v>
      </c>
      <c r="C58" s="5">
        <f>IF(C67=0,0,+(C76/C67)*100)</f>
        <v>0</v>
      </c>
      <c r="D58" s="6">
        <f aca="true" t="shared" si="6" ref="D58:Z58">IF(D67=0,0,+(D76/D67)*100)</f>
        <v>0.1004675709800776</v>
      </c>
      <c r="E58" s="7">
        <f t="shared" si="6"/>
        <v>0.10402094107090541</v>
      </c>
      <c r="F58" s="7">
        <f t="shared" si="6"/>
        <v>100.81271109743541</v>
      </c>
      <c r="G58" s="7">
        <f t="shared" si="6"/>
        <v>100.80765783479706</v>
      </c>
      <c r="H58" s="7">
        <f t="shared" si="6"/>
        <v>95.89477640191382</v>
      </c>
      <c r="I58" s="7">
        <f t="shared" si="6"/>
        <v>99.19974106528237</v>
      </c>
      <c r="J58" s="7">
        <f t="shared" si="6"/>
        <v>100.79009671931118</v>
      </c>
      <c r="K58" s="7">
        <f t="shared" si="6"/>
        <v>100.95847080449327</v>
      </c>
      <c r="L58" s="7">
        <f t="shared" si="6"/>
        <v>100.88139025851584</v>
      </c>
      <c r="M58" s="7">
        <f t="shared" si="6"/>
        <v>100.87127739329726</v>
      </c>
      <c r="N58" s="7">
        <f t="shared" si="6"/>
        <v>100.84566771932492</v>
      </c>
      <c r="O58" s="7">
        <f t="shared" si="6"/>
        <v>98.72201488214752</v>
      </c>
      <c r="P58" s="7">
        <f t="shared" si="6"/>
        <v>99.99999533775082</v>
      </c>
      <c r="Q58" s="7">
        <f t="shared" si="6"/>
        <v>99.85434170656168</v>
      </c>
      <c r="R58" s="7">
        <f t="shared" si="6"/>
        <v>0</v>
      </c>
      <c r="S58" s="7">
        <f t="shared" si="6"/>
        <v>98.36457533489244</v>
      </c>
      <c r="T58" s="7">
        <f t="shared" si="6"/>
        <v>0</v>
      </c>
      <c r="U58" s="7">
        <f t="shared" si="6"/>
        <v>197.7859057781834</v>
      </c>
      <c r="V58" s="7">
        <f t="shared" si="6"/>
        <v>109.7292427290601</v>
      </c>
      <c r="W58" s="7">
        <f t="shared" si="6"/>
        <v>0.10402094107090541</v>
      </c>
      <c r="X58" s="7">
        <f t="shared" si="6"/>
        <v>0</v>
      </c>
      <c r="Y58" s="7">
        <f t="shared" si="6"/>
        <v>0</v>
      </c>
      <c r="Z58" s="8">
        <f t="shared" si="6"/>
        <v>0.10402094107090541</v>
      </c>
    </row>
    <row r="59" spans="1:26" ht="13.5">
      <c r="A59" s="37" t="s">
        <v>31</v>
      </c>
      <c r="B59" s="9">
        <f aca="true" t="shared" si="7" ref="B59:Z66">IF(B68=0,0,+(B77/B68)*100)</f>
        <v>99.9962495826274</v>
      </c>
      <c r="C59" s="9">
        <f t="shared" si="7"/>
        <v>0</v>
      </c>
      <c r="D59" s="2">
        <f t="shared" si="7"/>
        <v>0.09466177862289642</v>
      </c>
      <c r="E59" s="10">
        <f t="shared" si="7"/>
        <v>0.09818302893798858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96.04521199840599</v>
      </c>
      <c r="P59" s="10">
        <f t="shared" si="7"/>
        <v>96.22534986095152</v>
      </c>
      <c r="Q59" s="10">
        <f t="shared" si="7"/>
        <v>97.40238139029051</v>
      </c>
      <c r="R59" s="10">
        <f t="shared" si="7"/>
        <v>0</v>
      </c>
      <c r="S59" s="10">
        <f t="shared" si="7"/>
        <v>96.07303573657245</v>
      </c>
      <c r="T59" s="10">
        <f t="shared" si="7"/>
        <v>0</v>
      </c>
      <c r="U59" s="10">
        <f t="shared" si="7"/>
        <v>194.8525609062951</v>
      </c>
      <c r="V59" s="10">
        <f t="shared" si="7"/>
        <v>108.72672188098691</v>
      </c>
      <c r="W59" s="10">
        <f t="shared" si="7"/>
        <v>0.09818302893798858</v>
      </c>
      <c r="X59" s="10">
        <f t="shared" si="7"/>
        <v>0</v>
      </c>
      <c r="Y59" s="10">
        <f t="shared" si="7"/>
        <v>0</v>
      </c>
      <c r="Z59" s="11">
        <f t="shared" si="7"/>
        <v>0.09818302893798858</v>
      </c>
    </row>
    <row r="60" spans="1:26" ht="13.5">
      <c r="A60" s="38" t="s">
        <v>32</v>
      </c>
      <c r="B60" s="12">
        <f t="shared" si="7"/>
        <v>100.02341430269932</v>
      </c>
      <c r="C60" s="12">
        <f t="shared" si="7"/>
        <v>0</v>
      </c>
      <c r="D60" s="3">
        <f t="shared" si="7"/>
        <v>0.10596526013271869</v>
      </c>
      <c r="E60" s="13">
        <f t="shared" si="7"/>
        <v>0.1073725352749732</v>
      </c>
      <c r="F60" s="13">
        <f t="shared" si="7"/>
        <v>101.06993114410612</v>
      </c>
      <c r="G60" s="13">
        <f t="shared" si="7"/>
        <v>101.0675158779461</v>
      </c>
      <c r="H60" s="13">
        <f t="shared" si="7"/>
        <v>101.11475957592839</v>
      </c>
      <c r="I60" s="13">
        <f t="shared" si="7"/>
        <v>101.08366236387054</v>
      </c>
      <c r="J60" s="13">
        <f t="shared" si="7"/>
        <v>101.03696588380322</v>
      </c>
      <c r="K60" s="13">
        <f t="shared" si="7"/>
        <v>101.35435634537542</v>
      </c>
      <c r="L60" s="13">
        <f t="shared" si="7"/>
        <v>101.2068158895842</v>
      </c>
      <c r="M60" s="13">
        <f t="shared" si="7"/>
        <v>101.18530868600968</v>
      </c>
      <c r="N60" s="13">
        <f t="shared" si="7"/>
        <v>101.14153118565798</v>
      </c>
      <c r="O60" s="13">
        <f t="shared" si="7"/>
        <v>99.42045382796894</v>
      </c>
      <c r="P60" s="13">
        <f t="shared" si="7"/>
        <v>101.28817347198047</v>
      </c>
      <c r="Q60" s="13">
        <f t="shared" si="7"/>
        <v>100.59408803637164</v>
      </c>
      <c r="R60" s="13">
        <f t="shared" si="7"/>
        <v>0</v>
      </c>
      <c r="S60" s="13">
        <f t="shared" si="7"/>
        <v>98.95732931659259</v>
      </c>
      <c r="T60" s="13">
        <f t="shared" si="7"/>
        <v>0</v>
      </c>
      <c r="U60" s="13">
        <f t="shared" si="7"/>
        <v>196.50792443663693</v>
      </c>
      <c r="V60" s="13">
        <f t="shared" si="7"/>
        <v>110.60304550095643</v>
      </c>
      <c r="W60" s="13">
        <f t="shared" si="7"/>
        <v>0.1073725352749732</v>
      </c>
      <c r="X60" s="13">
        <f t="shared" si="7"/>
        <v>0</v>
      </c>
      <c r="Y60" s="13">
        <f t="shared" si="7"/>
        <v>0</v>
      </c>
      <c r="Z60" s="14">
        <f t="shared" si="7"/>
        <v>0.1073725352749732</v>
      </c>
    </row>
    <row r="61" spans="1:26" ht="13.5">
      <c r="A61" s="39" t="s">
        <v>103</v>
      </c>
      <c r="B61" s="12">
        <f t="shared" si="7"/>
        <v>98.76494653215656</v>
      </c>
      <c r="C61" s="12">
        <f t="shared" si="7"/>
        <v>0</v>
      </c>
      <c r="D61" s="3">
        <f t="shared" si="7"/>
        <v>0.10479153320002846</v>
      </c>
      <c r="E61" s="13">
        <f t="shared" si="7"/>
        <v>0.10681367790576592</v>
      </c>
      <c r="F61" s="13">
        <f t="shared" si="7"/>
        <v>98.47293062199923</v>
      </c>
      <c r="G61" s="13">
        <f t="shared" si="7"/>
        <v>99.5136106102276</v>
      </c>
      <c r="H61" s="13">
        <f t="shared" si="7"/>
        <v>98.84375466468715</v>
      </c>
      <c r="I61" s="13">
        <f t="shared" si="7"/>
        <v>98.94937053135367</v>
      </c>
      <c r="J61" s="13">
        <f t="shared" si="7"/>
        <v>99.20020784462537</v>
      </c>
      <c r="K61" s="13">
        <f t="shared" si="7"/>
        <v>98.2582439872</v>
      </c>
      <c r="L61" s="13">
        <f t="shared" si="7"/>
        <v>99.09046690837967</v>
      </c>
      <c r="M61" s="13">
        <f t="shared" si="7"/>
        <v>98.85244079365043</v>
      </c>
      <c r="N61" s="13">
        <f t="shared" si="7"/>
        <v>96.18125778254286</v>
      </c>
      <c r="O61" s="13">
        <f t="shared" si="7"/>
        <v>97.77892581910466</v>
      </c>
      <c r="P61" s="13">
        <f t="shared" si="7"/>
        <v>97.36324484130098</v>
      </c>
      <c r="Q61" s="13">
        <f t="shared" si="7"/>
        <v>97.09226442947524</v>
      </c>
      <c r="R61" s="13">
        <f t="shared" si="7"/>
        <v>0</v>
      </c>
      <c r="S61" s="13">
        <f t="shared" si="7"/>
        <v>96.1335378718365</v>
      </c>
      <c r="T61" s="13">
        <f t="shared" si="7"/>
        <v>0</v>
      </c>
      <c r="U61" s="13">
        <f t="shared" si="7"/>
        <v>189.36932906802858</v>
      </c>
      <c r="V61" s="13">
        <f t="shared" si="7"/>
        <v>107.84412645782191</v>
      </c>
      <c r="W61" s="13">
        <f t="shared" si="7"/>
        <v>0.10681367790576592</v>
      </c>
      <c r="X61" s="13">
        <f t="shared" si="7"/>
        <v>0</v>
      </c>
      <c r="Y61" s="13">
        <f t="shared" si="7"/>
        <v>0</v>
      </c>
      <c r="Z61" s="14">
        <f t="shared" si="7"/>
        <v>0.10681367790576592</v>
      </c>
    </row>
    <row r="62" spans="1:26" ht="13.5">
      <c r="A62" s="39" t="s">
        <v>104</v>
      </c>
      <c r="B62" s="12">
        <f t="shared" si="7"/>
        <v>100.0235083660488</v>
      </c>
      <c r="C62" s="12">
        <f t="shared" si="7"/>
        <v>0</v>
      </c>
      <c r="D62" s="3">
        <f t="shared" si="7"/>
        <v>0.10125699568920102</v>
      </c>
      <c r="E62" s="13">
        <f t="shared" si="7"/>
        <v>0.1178042467029186</v>
      </c>
      <c r="F62" s="13">
        <f t="shared" si="7"/>
        <v>97.10895136695878</v>
      </c>
      <c r="G62" s="13">
        <f t="shared" si="7"/>
        <v>99.39201205167222</v>
      </c>
      <c r="H62" s="13">
        <f t="shared" si="7"/>
        <v>100</v>
      </c>
      <c r="I62" s="13">
        <f t="shared" si="7"/>
        <v>98.7331403510354</v>
      </c>
      <c r="J62" s="13">
        <f t="shared" si="7"/>
        <v>100.16179402003308</v>
      </c>
      <c r="K62" s="13">
        <f t="shared" si="7"/>
        <v>100</v>
      </c>
      <c r="L62" s="13">
        <f t="shared" si="7"/>
        <v>99.88899678247898</v>
      </c>
      <c r="M62" s="13">
        <f t="shared" si="7"/>
        <v>100.07089999102779</v>
      </c>
      <c r="N62" s="13">
        <f t="shared" si="7"/>
        <v>100</v>
      </c>
      <c r="O62" s="13">
        <f t="shared" si="7"/>
        <v>99.99988532162696</v>
      </c>
      <c r="P62" s="13">
        <f t="shared" si="7"/>
        <v>99.99986090527024</v>
      </c>
      <c r="Q62" s="13">
        <f t="shared" si="7"/>
        <v>99.99991902765166</v>
      </c>
      <c r="R62" s="13">
        <f t="shared" si="7"/>
        <v>0</v>
      </c>
      <c r="S62" s="13">
        <f t="shared" si="7"/>
        <v>100</v>
      </c>
      <c r="T62" s="13">
        <f t="shared" si="7"/>
        <v>0</v>
      </c>
      <c r="U62" s="13">
        <f t="shared" si="7"/>
        <v>193.164047489829</v>
      </c>
      <c r="V62" s="13">
        <f t="shared" si="7"/>
        <v>106.67844274902862</v>
      </c>
      <c r="W62" s="13">
        <f t="shared" si="7"/>
        <v>0.1178042467029186</v>
      </c>
      <c r="X62" s="13">
        <f t="shared" si="7"/>
        <v>0</v>
      </c>
      <c r="Y62" s="13">
        <f t="shared" si="7"/>
        <v>0</v>
      </c>
      <c r="Z62" s="14">
        <f t="shared" si="7"/>
        <v>0.1178042467029186</v>
      </c>
    </row>
    <row r="63" spans="1:26" ht="13.5">
      <c r="A63" s="39" t="s">
        <v>105</v>
      </c>
      <c r="B63" s="12">
        <f t="shared" si="7"/>
        <v>106.17674811733507</v>
      </c>
      <c r="C63" s="12">
        <f t="shared" si="7"/>
        <v>0</v>
      </c>
      <c r="D63" s="3">
        <f t="shared" si="7"/>
        <v>0.10008033570254338</v>
      </c>
      <c r="E63" s="13">
        <f t="shared" si="7"/>
        <v>0.08761423673857345</v>
      </c>
      <c r="F63" s="13">
        <f t="shared" si="7"/>
        <v>99.86951115461338</v>
      </c>
      <c r="G63" s="13">
        <f t="shared" si="7"/>
        <v>99.870062328219</v>
      </c>
      <c r="H63" s="13">
        <f t="shared" si="7"/>
        <v>99.83945919023603</v>
      </c>
      <c r="I63" s="13">
        <f t="shared" si="7"/>
        <v>99.8596709058718</v>
      </c>
      <c r="J63" s="13">
        <f t="shared" si="7"/>
        <v>99.87428602516093</v>
      </c>
      <c r="K63" s="13">
        <f t="shared" si="7"/>
        <v>99.79638813920963</v>
      </c>
      <c r="L63" s="13">
        <f t="shared" si="7"/>
        <v>99.56370095870602</v>
      </c>
      <c r="M63" s="13">
        <f t="shared" si="7"/>
        <v>99.74136242538962</v>
      </c>
      <c r="N63" s="13">
        <f t="shared" si="7"/>
        <v>99.86254307239227</v>
      </c>
      <c r="O63" s="13">
        <f t="shared" si="7"/>
        <v>99.86198136833985</v>
      </c>
      <c r="P63" s="13">
        <f t="shared" si="7"/>
        <v>99.8628848328877</v>
      </c>
      <c r="Q63" s="13">
        <f t="shared" si="7"/>
        <v>99.86247076580663</v>
      </c>
      <c r="R63" s="13">
        <f t="shared" si="7"/>
        <v>0</v>
      </c>
      <c r="S63" s="13">
        <f t="shared" si="7"/>
        <v>99.86295990756867</v>
      </c>
      <c r="T63" s="13">
        <f t="shared" si="7"/>
        <v>0</v>
      </c>
      <c r="U63" s="13">
        <f t="shared" si="7"/>
        <v>199.79749525565163</v>
      </c>
      <c r="V63" s="13">
        <f t="shared" si="7"/>
        <v>109.94203383050116</v>
      </c>
      <c r="W63" s="13">
        <f t="shared" si="7"/>
        <v>0.08761423673857345</v>
      </c>
      <c r="X63" s="13">
        <f t="shared" si="7"/>
        <v>0</v>
      </c>
      <c r="Y63" s="13">
        <f t="shared" si="7"/>
        <v>0</v>
      </c>
      <c r="Z63" s="14">
        <f t="shared" si="7"/>
        <v>0.08761423673857345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0.10147392995877892</v>
      </c>
      <c r="E64" s="13">
        <f t="shared" si="7"/>
        <v>0.09522147028765435</v>
      </c>
      <c r="F64" s="13">
        <f t="shared" si="7"/>
        <v>99.98651498377946</v>
      </c>
      <c r="G64" s="13">
        <f t="shared" si="7"/>
        <v>100</v>
      </c>
      <c r="H64" s="13">
        <f t="shared" si="7"/>
        <v>100</v>
      </c>
      <c r="I64" s="13">
        <f t="shared" si="7"/>
        <v>99.9955056314438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80.79892559497202</v>
      </c>
      <c r="P64" s="13">
        <f t="shared" si="7"/>
        <v>99.84063795409487</v>
      </c>
      <c r="Q64" s="13">
        <f t="shared" si="7"/>
        <v>93.63350052990873</v>
      </c>
      <c r="R64" s="13">
        <f t="shared" si="7"/>
        <v>0</v>
      </c>
      <c r="S64" s="13">
        <f t="shared" si="7"/>
        <v>99.98367630873625</v>
      </c>
      <c r="T64" s="13">
        <f t="shared" si="7"/>
        <v>0</v>
      </c>
      <c r="U64" s="13">
        <f t="shared" si="7"/>
        <v>199.48567815833604</v>
      </c>
      <c r="V64" s="13">
        <f t="shared" si="7"/>
        <v>108.2764369710046</v>
      </c>
      <c r="W64" s="13">
        <f t="shared" si="7"/>
        <v>0.09522147028765435</v>
      </c>
      <c r="X64" s="13">
        <f t="shared" si="7"/>
        <v>0</v>
      </c>
      <c r="Y64" s="13">
        <f t="shared" si="7"/>
        <v>0</v>
      </c>
      <c r="Z64" s="14">
        <f t="shared" si="7"/>
        <v>0.09522147028765435</v>
      </c>
    </row>
    <row r="65" spans="1:26" ht="13.5">
      <c r="A65" s="39" t="s">
        <v>107</v>
      </c>
      <c r="B65" s="12">
        <f t="shared" si="7"/>
        <v>116.87442525099372</v>
      </c>
      <c r="C65" s="12">
        <f t="shared" si="7"/>
        <v>0</v>
      </c>
      <c r="D65" s="3">
        <f t="shared" si="7"/>
        <v>-0.5707710535909588</v>
      </c>
      <c r="E65" s="13">
        <f t="shared" si="7"/>
        <v>-0.4262886510219015</v>
      </c>
      <c r="F65" s="13">
        <f t="shared" si="7"/>
        <v>3264.6592597834547</v>
      </c>
      <c r="G65" s="13">
        <f t="shared" si="7"/>
        <v>-175.0388921087149</v>
      </c>
      <c r="H65" s="13">
        <f t="shared" si="7"/>
        <v>3530.683192261185</v>
      </c>
      <c r="I65" s="13">
        <f t="shared" si="7"/>
        <v>-1324.2832530217784</v>
      </c>
      <c r="J65" s="13">
        <f t="shared" si="7"/>
        <v>-229.71969471247507</v>
      </c>
      <c r="K65" s="13">
        <f t="shared" si="7"/>
        <v>-357.7077955601446</v>
      </c>
      <c r="L65" s="13">
        <f t="shared" si="7"/>
        <v>-255.95459404192033</v>
      </c>
      <c r="M65" s="13">
        <f t="shared" si="7"/>
        <v>-281.2142267605904</v>
      </c>
      <c r="N65" s="13">
        <f t="shared" si="7"/>
        <v>-570.7142784226054</v>
      </c>
      <c r="O65" s="13">
        <f t="shared" si="7"/>
        <v>-1086.5335381464413</v>
      </c>
      <c r="P65" s="13">
        <f t="shared" si="7"/>
        <v>666.504714604477</v>
      </c>
      <c r="Q65" s="13">
        <f t="shared" si="7"/>
        <v>-2868.099737239336</v>
      </c>
      <c r="R65" s="13">
        <f t="shared" si="7"/>
        <v>0</v>
      </c>
      <c r="S65" s="13">
        <f t="shared" si="7"/>
        <v>-241.54598437017088</v>
      </c>
      <c r="T65" s="13">
        <f t="shared" si="7"/>
        <v>0</v>
      </c>
      <c r="U65" s="13">
        <f t="shared" si="7"/>
        <v>-721.3530398693099</v>
      </c>
      <c r="V65" s="13">
        <f t="shared" si="7"/>
        <v>-815.9926186629258</v>
      </c>
      <c r="W65" s="13">
        <f t="shared" si="7"/>
        <v>-0.4262886510219015</v>
      </c>
      <c r="X65" s="13">
        <f t="shared" si="7"/>
        <v>0</v>
      </c>
      <c r="Y65" s="13">
        <f t="shared" si="7"/>
        <v>0</v>
      </c>
      <c r="Z65" s="14">
        <f t="shared" si="7"/>
        <v>-0.4262886510219015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0.048595281113280424</v>
      </c>
      <c r="E66" s="16">
        <f t="shared" si="7"/>
        <v>0.07103187487901058</v>
      </c>
      <c r="F66" s="16">
        <f t="shared" si="7"/>
        <v>100</v>
      </c>
      <c r="G66" s="16">
        <f t="shared" si="7"/>
        <v>100</v>
      </c>
      <c r="H66" s="16">
        <f t="shared" si="7"/>
        <v>-19.638396277510896</v>
      </c>
      <c r="I66" s="16">
        <f t="shared" si="7"/>
        <v>57.84300186270218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100</v>
      </c>
      <c r="T66" s="16">
        <f t="shared" si="7"/>
        <v>0</v>
      </c>
      <c r="U66" s="16">
        <f t="shared" si="7"/>
        <v>245.42310262154618</v>
      </c>
      <c r="V66" s="16">
        <f t="shared" si="7"/>
        <v>99.5776942411601</v>
      </c>
      <c r="W66" s="16">
        <f t="shared" si="7"/>
        <v>0.07103187487901058</v>
      </c>
      <c r="X66" s="16">
        <f t="shared" si="7"/>
        <v>0</v>
      </c>
      <c r="Y66" s="16">
        <f t="shared" si="7"/>
        <v>0</v>
      </c>
      <c r="Z66" s="17">
        <f t="shared" si="7"/>
        <v>0.07103187487901058</v>
      </c>
    </row>
    <row r="67" spans="1:26" ht="13.5" hidden="1">
      <c r="A67" s="41" t="s">
        <v>285</v>
      </c>
      <c r="B67" s="24">
        <v>239620217</v>
      </c>
      <c r="C67" s="24"/>
      <c r="D67" s="25">
        <v>284342497</v>
      </c>
      <c r="E67" s="26">
        <v>274629317</v>
      </c>
      <c r="F67" s="26">
        <v>23834669</v>
      </c>
      <c r="G67" s="26">
        <v>23989862</v>
      </c>
      <c r="H67" s="26">
        <v>23303822</v>
      </c>
      <c r="I67" s="26">
        <v>71128353</v>
      </c>
      <c r="J67" s="26">
        <v>24593951</v>
      </c>
      <c r="K67" s="26">
        <v>20340630</v>
      </c>
      <c r="L67" s="26">
        <v>22049597</v>
      </c>
      <c r="M67" s="26">
        <v>66984178</v>
      </c>
      <c r="N67" s="26">
        <v>22977701</v>
      </c>
      <c r="O67" s="26">
        <v>22875462</v>
      </c>
      <c r="P67" s="26">
        <v>21448875</v>
      </c>
      <c r="Q67" s="26">
        <v>67302038</v>
      </c>
      <c r="R67" s="26"/>
      <c r="S67" s="26">
        <v>22790900</v>
      </c>
      <c r="T67" s="26"/>
      <c r="U67" s="26">
        <v>22790900</v>
      </c>
      <c r="V67" s="26">
        <v>228205469</v>
      </c>
      <c r="W67" s="26">
        <v>274629317</v>
      </c>
      <c r="X67" s="26"/>
      <c r="Y67" s="25"/>
      <c r="Z67" s="27">
        <v>274629317</v>
      </c>
    </row>
    <row r="68" spans="1:26" ht="13.5" hidden="1">
      <c r="A68" s="37" t="s">
        <v>31</v>
      </c>
      <c r="B68" s="19">
        <v>51380948</v>
      </c>
      <c r="C68" s="19"/>
      <c r="D68" s="20">
        <v>61342604</v>
      </c>
      <c r="E68" s="21">
        <v>59142604</v>
      </c>
      <c r="F68" s="21">
        <v>4895988</v>
      </c>
      <c r="G68" s="21">
        <v>4905777</v>
      </c>
      <c r="H68" s="21">
        <v>4923600</v>
      </c>
      <c r="I68" s="21">
        <v>14725365</v>
      </c>
      <c r="J68" s="21">
        <v>4909971</v>
      </c>
      <c r="K68" s="21">
        <v>4929221</v>
      </c>
      <c r="L68" s="21">
        <v>4910654</v>
      </c>
      <c r="M68" s="21">
        <v>14749846</v>
      </c>
      <c r="N68" s="21">
        <v>4913845</v>
      </c>
      <c r="O68" s="21">
        <v>4913386</v>
      </c>
      <c r="P68" s="21">
        <v>5179129</v>
      </c>
      <c r="Q68" s="21">
        <v>15006360</v>
      </c>
      <c r="R68" s="21"/>
      <c r="S68" s="21">
        <v>4959709</v>
      </c>
      <c r="T68" s="21"/>
      <c r="U68" s="21">
        <v>4959709</v>
      </c>
      <c r="V68" s="21">
        <v>49441280</v>
      </c>
      <c r="W68" s="21">
        <v>59142604</v>
      </c>
      <c r="X68" s="21"/>
      <c r="Y68" s="20"/>
      <c r="Z68" s="23">
        <v>59142604</v>
      </c>
    </row>
    <row r="69" spans="1:26" ht="13.5" hidden="1">
      <c r="A69" s="38" t="s">
        <v>32</v>
      </c>
      <c r="B69" s="19">
        <v>167401953</v>
      </c>
      <c r="C69" s="19"/>
      <c r="D69" s="20">
        <v>207837927</v>
      </c>
      <c r="E69" s="21">
        <v>205113905</v>
      </c>
      <c r="F69" s="21">
        <v>18104623</v>
      </c>
      <c r="G69" s="21">
        <v>18150175</v>
      </c>
      <c r="H69" s="21">
        <v>17418285</v>
      </c>
      <c r="I69" s="21">
        <v>53673083</v>
      </c>
      <c r="J69" s="21">
        <v>18738900</v>
      </c>
      <c r="K69" s="21">
        <v>14394956</v>
      </c>
      <c r="L69" s="21">
        <v>16103782</v>
      </c>
      <c r="M69" s="21">
        <v>49237638</v>
      </c>
      <c r="N69" s="21">
        <v>17022312</v>
      </c>
      <c r="O69" s="21">
        <v>16915132</v>
      </c>
      <c r="P69" s="21">
        <v>15175984</v>
      </c>
      <c r="Q69" s="21">
        <v>49113428</v>
      </c>
      <c r="R69" s="21"/>
      <c r="S69" s="21">
        <v>17067901</v>
      </c>
      <c r="T69" s="21"/>
      <c r="U69" s="21">
        <v>17067901</v>
      </c>
      <c r="V69" s="21">
        <v>169092050</v>
      </c>
      <c r="W69" s="21">
        <v>205113905</v>
      </c>
      <c r="X69" s="21"/>
      <c r="Y69" s="20"/>
      <c r="Z69" s="23">
        <v>205113905</v>
      </c>
    </row>
    <row r="70" spans="1:26" ht="13.5" hidden="1">
      <c r="A70" s="39" t="s">
        <v>103</v>
      </c>
      <c r="B70" s="19">
        <v>113961301</v>
      </c>
      <c r="C70" s="19"/>
      <c r="D70" s="20">
        <v>148351680</v>
      </c>
      <c r="E70" s="21">
        <v>145543158</v>
      </c>
      <c r="F70" s="21">
        <v>12719003</v>
      </c>
      <c r="G70" s="21">
        <v>13059701</v>
      </c>
      <c r="H70" s="21">
        <v>12393650</v>
      </c>
      <c r="I70" s="21">
        <v>38172354</v>
      </c>
      <c r="J70" s="21">
        <v>12059008</v>
      </c>
      <c r="K70" s="21">
        <v>11573435</v>
      </c>
      <c r="L70" s="21">
        <v>11272597</v>
      </c>
      <c r="M70" s="21">
        <v>34905040</v>
      </c>
      <c r="N70" s="21">
        <v>12053419</v>
      </c>
      <c r="O70" s="21">
        <v>11923690</v>
      </c>
      <c r="P70" s="21">
        <v>10307783</v>
      </c>
      <c r="Q70" s="21">
        <v>34284892</v>
      </c>
      <c r="R70" s="21"/>
      <c r="S70" s="21">
        <v>12536189</v>
      </c>
      <c r="T70" s="21"/>
      <c r="U70" s="21">
        <v>12536189</v>
      </c>
      <c r="V70" s="21">
        <v>119898475</v>
      </c>
      <c r="W70" s="21">
        <v>145543158</v>
      </c>
      <c r="X70" s="21"/>
      <c r="Y70" s="20"/>
      <c r="Z70" s="23">
        <v>145543158</v>
      </c>
    </row>
    <row r="71" spans="1:26" ht="13.5" hidden="1">
      <c r="A71" s="39" t="s">
        <v>104</v>
      </c>
      <c r="B71" s="19">
        <v>17955310</v>
      </c>
      <c r="C71" s="19"/>
      <c r="D71" s="20">
        <v>24401277</v>
      </c>
      <c r="E71" s="21">
        <v>20973777</v>
      </c>
      <c r="F71" s="21">
        <v>1958874</v>
      </c>
      <c r="G71" s="21">
        <v>1776351</v>
      </c>
      <c r="H71" s="21">
        <v>1587543</v>
      </c>
      <c r="I71" s="21">
        <v>5322768</v>
      </c>
      <c r="J71" s="21">
        <v>3337577</v>
      </c>
      <c r="K71" s="21">
        <v>199319</v>
      </c>
      <c r="L71" s="21">
        <v>1590044</v>
      </c>
      <c r="M71" s="21">
        <v>5126940</v>
      </c>
      <c r="N71" s="21">
        <v>1758081</v>
      </c>
      <c r="O71" s="21">
        <v>1744008</v>
      </c>
      <c r="P71" s="21">
        <v>1437869</v>
      </c>
      <c r="Q71" s="21">
        <v>4939958</v>
      </c>
      <c r="R71" s="21"/>
      <c r="S71" s="21">
        <v>1262165</v>
      </c>
      <c r="T71" s="21"/>
      <c r="U71" s="21">
        <v>1262165</v>
      </c>
      <c r="V71" s="21">
        <v>16651831</v>
      </c>
      <c r="W71" s="21">
        <v>20973777</v>
      </c>
      <c r="X71" s="21"/>
      <c r="Y71" s="20"/>
      <c r="Z71" s="23">
        <v>20973777</v>
      </c>
    </row>
    <row r="72" spans="1:26" ht="13.5" hidden="1">
      <c r="A72" s="39" t="s">
        <v>105</v>
      </c>
      <c r="B72" s="19">
        <v>17372847</v>
      </c>
      <c r="C72" s="19"/>
      <c r="D72" s="20">
        <v>18273320</v>
      </c>
      <c r="E72" s="21">
        <v>20873320</v>
      </c>
      <c r="F72" s="21">
        <v>1855331</v>
      </c>
      <c r="G72" s="21">
        <v>1863201</v>
      </c>
      <c r="H72" s="21">
        <v>1861209</v>
      </c>
      <c r="I72" s="21">
        <v>5579741</v>
      </c>
      <c r="J72" s="21">
        <v>1874891</v>
      </c>
      <c r="K72" s="21">
        <v>1189027</v>
      </c>
      <c r="L72" s="21">
        <v>1771033</v>
      </c>
      <c r="M72" s="21">
        <v>4834951</v>
      </c>
      <c r="N72" s="21">
        <v>1761279</v>
      </c>
      <c r="O72" s="21">
        <v>1754111</v>
      </c>
      <c r="P72" s="21">
        <v>1765669</v>
      </c>
      <c r="Q72" s="21">
        <v>5281059</v>
      </c>
      <c r="R72" s="21"/>
      <c r="S72" s="21">
        <v>1767366</v>
      </c>
      <c r="T72" s="21"/>
      <c r="U72" s="21">
        <v>1767366</v>
      </c>
      <c r="V72" s="21">
        <v>17463117</v>
      </c>
      <c r="W72" s="21">
        <v>20873320</v>
      </c>
      <c r="X72" s="21"/>
      <c r="Y72" s="20"/>
      <c r="Z72" s="23">
        <v>20873320</v>
      </c>
    </row>
    <row r="73" spans="1:26" ht="13.5" hidden="1">
      <c r="A73" s="39" t="s">
        <v>106</v>
      </c>
      <c r="B73" s="19">
        <v>15923496</v>
      </c>
      <c r="C73" s="19"/>
      <c r="D73" s="20">
        <v>17513858</v>
      </c>
      <c r="E73" s="21">
        <v>18663858</v>
      </c>
      <c r="F73" s="21">
        <v>1557284</v>
      </c>
      <c r="G73" s="21">
        <v>1549271</v>
      </c>
      <c r="H73" s="21">
        <v>1565959</v>
      </c>
      <c r="I73" s="21">
        <v>4672514</v>
      </c>
      <c r="J73" s="21">
        <v>1554686</v>
      </c>
      <c r="K73" s="21">
        <v>1520340</v>
      </c>
      <c r="L73" s="21">
        <v>1556176</v>
      </c>
      <c r="M73" s="21">
        <v>4631202</v>
      </c>
      <c r="N73" s="21">
        <v>1547492</v>
      </c>
      <c r="O73" s="21">
        <v>1532383</v>
      </c>
      <c r="P73" s="21">
        <v>1581305</v>
      </c>
      <c r="Q73" s="21">
        <v>4661180</v>
      </c>
      <c r="R73" s="21"/>
      <c r="S73" s="21">
        <v>1592777</v>
      </c>
      <c r="T73" s="21"/>
      <c r="U73" s="21">
        <v>1592777</v>
      </c>
      <c r="V73" s="21">
        <v>15557673</v>
      </c>
      <c r="W73" s="21">
        <v>18663858</v>
      </c>
      <c r="X73" s="21"/>
      <c r="Y73" s="20"/>
      <c r="Z73" s="23">
        <v>18663858</v>
      </c>
    </row>
    <row r="74" spans="1:26" ht="13.5" hidden="1">
      <c r="A74" s="39" t="s">
        <v>107</v>
      </c>
      <c r="B74" s="19">
        <v>2188999</v>
      </c>
      <c r="C74" s="19"/>
      <c r="D74" s="20">
        <v>-702208</v>
      </c>
      <c r="E74" s="21">
        <v>-940208</v>
      </c>
      <c r="F74" s="21">
        <v>14131</v>
      </c>
      <c r="G74" s="21">
        <v>-98349</v>
      </c>
      <c r="H74" s="21">
        <v>9924</v>
      </c>
      <c r="I74" s="21">
        <v>-74294</v>
      </c>
      <c r="J74" s="21">
        <v>-87262</v>
      </c>
      <c r="K74" s="21">
        <v>-87165</v>
      </c>
      <c r="L74" s="21">
        <v>-86068</v>
      </c>
      <c r="M74" s="21">
        <v>-260495</v>
      </c>
      <c r="N74" s="21">
        <v>-97959</v>
      </c>
      <c r="O74" s="21">
        <v>-39060</v>
      </c>
      <c r="P74" s="21">
        <v>83358</v>
      </c>
      <c r="Q74" s="21">
        <v>-53661</v>
      </c>
      <c r="R74" s="21"/>
      <c r="S74" s="21">
        <v>-90596</v>
      </c>
      <c r="T74" s="21"/>
      <c r="U74" s="21">
        <v>-90596</v>
      </c>
      <c r="V74" s="21">
        <v>-479046</v>
      </c>
      <c r="W74" s="21">
        <v>-940208</v>
      </c>
      <c r="X74" s="21"/>
      <c r="Y74" s="20"/>
      <c r="Z74" s="23">
        <v>-940208</v>
      </c>
    </row>
    <row r="75" spans="1:26" ht="13.5" hidden="1">
      <c r="A75" s="40" t="s">
        <v>110</v>
      </c>
      <c r="B75" s="28">
        <v>20837316</v>
      </c>
      <c r="C75" s="28"/>
      <c r="D75" s="29">
        <v>15161966</v>
      </c>
      <c r="E75" s="30">
        <v>10372808</v>
      </c>
      <c r="F75" s="30">
        <v>834058</v>
      </c>
      <c r="G75" s="30">
        <v>933910</v>
      </c>
      <c r="H75" s="30">
        <v>961937</v>
      </c>
      <c r="I75" s="30">
        <v>2729905</v>
      </c>
      <c r="J75" s="30">
        <v>945080</v>
      </c>
      <c r="K75" s="30">
        <v>1016453</v>
      </c>
      <c r="L75" s="30">
        <v>1035161</v>
      </c>
      <c r="M75" s="30">
        <v>2996694</v>
      </c>
      <c r="N75" s="30">
        <v>1041544</v>
      </c>
      <c r="O75" s="30">
        <v>1046944</v>
      </c>
      <c r="P75" s="30">
        <v>1093762</v>
      </c>
      <c r="Q75" s="30">
        <v>3182250</v>
      </c>
      <c r="R75" s="30"/>
      <c r="S75" s="30">
        <v>763290</v>
      </c>
      <c r="T75" s="30"/>
      <c r="U75" s="30">
        <v>763290</v>
      </c>
      <c r="V75" s="30">
        <v>9672139</v>
      </c>
      <c r="W75" s="30">
        <v>10372808</v>
      </c>
      <c r="X75" s="30"/>
      <c r="Y75" s="29"/>
      <c r="Z75" s="31">
        <v>10372808</v>
      </c>
    </row>
    <row r="76" spans="1:26" ht="13.5" hidden="1">
      <c r="A76" s="42" t="s">
        <v>286</v>
      </c>
      <c r="B76" s="32">
        <v>218820170</v>
      </c>
      <c r="C76" s="32"/>
      <c r="D76" s="33">
        <v>285672</v>
      </c>
      <c r="E76" s="34">
        <v>285672</v>
      </c>
      <c r="F76" s="34">
        <v>24028376</v>
      </c>
      <c r="G76" s="34">
        <v>24183618</v>
      </c>
      <c r="H76" s="34">
        <v>22347148</v>
      </c>
      <c r="I76" s="34">
        <v>70559142</v>
      </c>
      <c r="J76" s="34">
        <v>24788267</v>
      </c>
      <c r="K76" s="34">
        <v>20535589</v>
      </c>
      <c r="L76" s="34">
        <v>22243940</v>
      </c>
      <c r="M76" s="34">
        <v>67567796</v>
      </c>
      <c r="N76" s="34">
        <v>23172016</v>
      </c>
      <c r="O76" s="34">
        <v>22583117</v>
      </c>
      <c r="P76" s="34">
        <v>21448874</v>
      </c>
      <c r="Q76" s="34">
        <v>67204007</v>
      </c>
      <c r="R76" s="34">
        <v>22659016</v>
      </c>
      <c r="S76" s="34">
        <v>22418172</v>
      </c>
      <c r="T76" s="34"/>
      <c r="U76" s="34">
        <v>45077188</v>
      </c>
      <c r="V76" s="34">
        <v>250408133</v>
      </c>
      <c r="W76" s="34">
        <v>285672</v>
      </c>
      <c r="X76" s="34"/>
      <c r="Y76" s="33"/>
      <c r="Z76" s="35">
        <v>285672</v>
      </c>
    </row>
    <row r="77" spans="1:26" ht="13.5" hidden="1">
      <c r="A77" s="37" t="s">
        <v>31</v>
      </c>
      <c r="B77" s="19">
        <v>51379021</v>
      </c>
      <c r="C77" s="19"/>
      <c r="D77" s="20">
        <v>58068</v>
      </c>
      <c r="E77" s="21">
        <v>58068</v>
      </c>
      <c r="F77" s="21">
        <v>4895988</v>
      </c>
      <c r="G77" s="21">
        <v>4905777</v>
      </c>
      <c r="H77" s="21">
        <v>4923600</v>
      </c>
      <c r="I77" s="21">
        <v>14725365</v>
      </c>
      <c r="J77" s="21">
        <v>4909971</v>
      </c>
      <c r="K77" s="21">
        <v>4929221</v>
      </c>
      <c r="L77" s="21">
        <v>4910654</v>
      </c>
      <c r="M77" s="21">
        <v>14749846</v>
      </c>
      <c r="N77" s="21">
        <v>4913845</v>
      </c>
      <c r="O77" s="21">
        <v>4719072</v>
      </c>
      <c r="P77" s="21">
        <v>4983635</v>
      </c>
      <c r="Q77" s="21">
        <v>14616552</v>
      </c>
      <c r="R77" s="21">
        <v>4899177</v>
      </c>
      <c r="S77" s="21">
        <v>4764943</v>
      </c>
      <c r="T77" s="21"/>
      <c r="U77" s="21">
        <v>9664120</v>
      </c>
      <c r="V77" s="21">
        <v>53755883</v>
      </c>
      <c r="W77" s="21">
        <v>58068</v>
      </c>
      <c r="X77" s="21"/>
      <c r="Y77" s="20"/>
      <c r="Z77" s="23">
        <v>58068</v>
      </c>
    </row>
    <row r="78" spans="1:26" ht="13.5" hidden="1">
      <c r="A78" s="38" t="s">
        <v>32</v>
      </c>
      <c r="B78" s="19">
        <v>167441149</v>
      </c>
      <c r="C78" s="19"/>
      <c r="D78" s="20">
        <v>220236</v>
      </c>
      <c r="E78" s="21">
        <v>220236</v>
      </c>
      <c r="F78" s="21">
        <v>18298330</v>
      </c>
      <c r="G78" s="21">
        <v>18343931</v>
      </c>
      <c r="H78" s="21">
        <v>17612457</v>
      </c>
      <c r="I78" s="21">
        <v>54254718</v>
      </c>
      <c r="J78" s="21">
        <v>18933216</v>
      </c>
      <c r="K78" s="21">
        <v>14589915</v>
      </c>
      <c r="L78" s="21">
        <v>16298125</v>
      </c>
      <c r="M78" s="21">
        <v>49821256</v>
      </c>
      <c r="N78" s="21">
        <v>17216627</v>
      </c>
      <c r="O78" s="21">
        <v>16817101</v>
      </c>
      <c r="P78" s="21">
        <v>15371477</v>
      </c>
      <c r="Q78" s="21">
        <v>49405205</v>
      </c>
      <c r="R78" s="21">
        <v>16649839</v>
      </c>
      <c r="S78" s="21">
        <v>16889939</v>
      </c>
      <c r="T78" s="21"/>
      <c r="U78" s="21">
        <v>33539778</v>
      </c>
      <c r="V78" s="21">
        <v>187020957</v>
      </c>
      <c r="W78" s="21">
        <v>220236</v>
      </c>
      <c r="X78" s="21"/>
      <c r="Y78" s="20"/>
      <c r="Z78" s="23">
        <v>220236</v>
      </c>
    </row>
    <row r="79" spans="1:26" ht="13.5" hidden="1">
      <c r="A79" s="39" t="s">
        <v>103</v>
      </c>
      <c r="B79" s="19">
        <v>112553818</v>
      </c>
      <c r="C79" s="19"/>
      <c r="D79" s="20">
        <v>155460</v>
      </c>
      <c r="E79" s="21">
        <v>155460</v>
      </c>
      <c r="F79" s="21">
        <v>12524775</v>
      </c>
      <c r="G79" s="21">
        <v>12996180</v>
      </c>
      <c r="H79" s="21">
        <v>12250349</v>
      </c>
      <c r="I79" s="21">
        <v>37771304</v>
      </c>
      <c r="J79" s="21">
        <v>11962561</v>
      </c>
      <c r="K79" s="21">
        <v>11371854</v>
      </c>
      <c r="L79" s="21">
        <v>11170069</v>
      </c>
      <c r="M79" s="21">
        <v>34504484</v>
      </c>
      <c r="N79" s="21">
        <v>11593130</v>
      </c>
      <c r="O79" s="21">
        <v>11658856</v>
      </c>
      <c r="P79" s="21">
        <v>10035992</v>
      </c>
      <c r="Q79" s="21">
        <v>33287978</v>
      </c>
      <c r="R79" s="21">
        <v>11688215</v>
      </c>
      <c r="S79" s="21">
        <v>12051482</v>
      </c>
      <c r="T79" s="21"/>
      <c r="U79" s="21">
        <v>23739697</v>
      </c>
      <c r="V79" s="21">
        <v>129303463</v>
      </c>
      <c r="W79" s="21">
        <v>155460</v>
      </c>
      <c r="X79" s="21"/>
      <c r="Y79" s="20"/>
      <c r="Z79" s="23">
        <v>155460</v>
      </c>
    </row>
    <row r="80" spans="1:26" ht="13.5" hidden="1">
      <c r="A80" s="39" t="s">
        <v>104</v>
      </c>
      <c r="B80" s="19">
        <v>17959531</v>
      </c>
      <c r="C80" s="19"/>
      <c r="D80" s="20">
        <v>24708</v>
      </c>
      <c r="E80" s="21">
        <v>24708</v>
      </c>
      <c r="F80" s="21">
        <v>1902242</v>
      </c>
      <c r="G80" s="21">
        <v>1765551</v>
      </c>
      <c r="H80" s="21">
        <v>1587543</v>
      </c>
      <c r="I80" s="21">
        <v>5255336</v>
      </c>
      <c r="J80" s="21">
        <v>3342977</v>
      </c>
      <c r="K80" s="21">
        <v>199319</v>
      </c>
      <c r="L80" s="21">
        <v>1588279</v>
      </c>
      <c r="M80" s="21">
        <v>5130575</v>
      </c>
      <c r="N80" s="21">
        <v>1758081</v>
      </c>
      <c r="O80" s="21">
        <v>1744006</v>
      </c>
      <c r="P80" s="21">
        <v>1437867</v>
      </c>
      <c r="Q80" s="21">
        <v>4939954</v>
      </c>
      <c r="R80" s="21">
        <v>1175884</v>
      </c>
      <c r="S80" s="21">
        <v>1262165</v>
      </c>
      <c r="T80" s="21"/>
      <c r="U80" s="21">
        <v>2438049</v>
      </c>
      <c r="V80" s="21">
        <v>17763914</v>
      </c>
      <c r="W80" s="21">
        <v>24708</v>
      </c>
      <c r="X80" s="21"/>
      <c r="Y80" s="20"/>
      <c r="Z80" s="23">
        <v>24708</v>
      </c>
    </row>
    <row r="81" spans="1:26" ht="13.5" hidden="1">
      <c r="A81" s="39" t="s">
        <v>105</v>
      </c>
      <c r="B81" s="19">
        <v>18445924</v>
      </c>
      <c r="C81" s="19"/>
      <c r="D81" s="20">
        <v>18288</v>
      </c>
      <c r="E81" s="21">
        <v>18288</v>
      </c>
      <c r="F81" s="21">
        <v>1852910</v>
      </c>
      <c r="G81" s="21">
        <v>1860780</v>
      </c>
      <c r="H81" s="21">
        <v>1858221</v>
      </c>
      <c r="I81" s="21">
        <v>5571911</v>
      </c>
      <c r="J81" s="21">
        <v>1872534</v>
      </c>
      <c r="K81" s="21">
        <v>1186606</v>
      </c>
      <c r="L81" s="21">
        <v>1763306</v>
      </c>
      <c r="M81" s="21">
        <v>4822446</v>
      </c>
      <c r="N81" s="21">
        <v>1758858</v>
      </c>
      <c r="O81" s="21">
        <v>1751690</v>
      </c>
      <c r="P81" s="21">
        <v>1763248</v>
      </c>
      <c r="Q81" s="21">
        <v>5273796</v>
      </c>
      <c r="R81" s="21">
        <v>1766209</v>
      </c>
      <c r="S81" s="21">
        <v>1764944</v>
      </c>
      <c r="T81" s="21"/>
      <c r="U81" s="21">
        <v>3531153</v>
      </c>
      <c r="V81" s="21">
        <v>19199306</v>
      </c>
      <c r="W81" s="21">
        <v>18288</v>
      </c>
      <c r="X81" s="21"/>
      <c r="Y81" s="20"/>
      <c r="Z81" s="23">
        <v>18288</v>
      </c>
    </row>
    <row r="82" spans="1:26" ht="13.5" hidden="1">
      <c r="A82" s="39" t="s">
        <v>106</v>
      </c>
      <c r="B82" s="19">
        <v>15923496</v>
      </c>
      <c r="C82" s="19"/>
      <c r="D82" s="20">
        <v>17772</v>
      </c>
      <c r="E82" s="21">
        <v>17772</v>
      </c>
      <c r="F82" s="21">
        <v>1557074</v>
      </c>
      <c r="G82" s="21">
        <v>1549271</v>
      </c>
      <c r="H82" s="21">
        <v>1565959</v>
      </c>
      <c r="I82" s="21">
        <v>4672304</v>
      </c>
      <c r="J82" s="21">
        <v>1554686</v>
      </c>
      <c r="K82" s="21">
        <v>1520340</v>
      </c>
      <c r="L82" s="21">
        <v>1556176</v>
      </c>
      <c r="M82" s="21">
        <v>4631202</v>
      </c>
      <c r="N82" s="21">
        <v>1547492</v>
      </c>
      <c r="O82" s="21">
        <v>1238149</v>
      </c>
      <c r="P82" s="21">
        <v>1578785</v>
      </c>
      <c r="Q82" s="21">
        <v>4364426</v>
      </c>
      <c r="R82" s="21">
        <v>1584845</v>
      </c>
      <c r="S82" s="21">
        <v>1592517</v>
      </c>
      <c r="T82" s="21"/>
      <c r="U82" s="21">
        <v>3177362</v>
      </c>
      <c r="V82" s="21">
        <v>16845294</v>
      </c>
      <c r="W82" s="21">
        <v>17772</v>
      </c>
      <c r="X82" s="21"/>
      <c r="Y82" s="20"/>
      <c r="Z82" s="23">
        <v>17772</v>
      </c>
    </row>
    <row r="83" spans="1:26" ht="13.5" hidden="1">
      <c r="A83" s="39" t="s">
        <v>107</v>
      </c>
      <c r="B83" s="19">
        <v>2558380</v>
      </c>
      <c r="C83" s="19"/>
      <c r="D83" s="20">
        <v>4008</v>
      </c>
      <c r="E83" s="21">
        <v>4008</v>
      </c>
      <c r="F83" s="21">
        <v>461329</v>
      </c>
      <c r="G83" s="21">
        <v>172149</v>
      </c>
      <c r="H83" s="21">
        <v>350385</v>
      </c>
      <c r="I83" s="21">
        <v>983863</v>
      </c>
      <c r="J83" s="21">
        <v>200458</v>
      </c>
      <c r="K83" s="21">
        <v>311796</v>
      </c>
      <c r="L83" s="21">
        <v>220295</v>
      </c>
      <c r="M83" s="21">
        <v>732549</v>
      </c>
      <c r="N83" s="21">
        <v>559066</v>
      </c>
      <c r="O83" s="21">
        <v>424400</v>
      </c>
      <c r="P83" s="21">
        <v>555585</v>
      </c>
      <c r="Q83" s="21">
        <v>1539051</v>
      </c>
      <c r="R83" s="21">
        <v>434686</v>
      </c>
      <c r="S83" s="21">
        <v>218831</v>
      </c>
      <c r="T83" s="21"/>
      <c r="U83" s="21">
        <v>653517</v>
      </c>
      <c r="V83" s="21">
        <v>3908980</v>
      </c>
      <c r="W83" s="21">
        <v>4008</v>
      </c>
      <c r="X83" s="21"/>
      <c r="Y83" s="20"/>
      <c r="Z83" s="23">
        <v>4008</v>
      </c>
    </row>
    <row r="84" spans="1:26" ht="13.5" hidden="1">
      <c r="A84" s="40" t="s">
        <v>110</v>
      </c>
      <c r="B84" s="28"/>
      <c r="C84" s="28"/>
      <c r="D84" s="29">
        <v>7368</v>
      </c>
      <c r="E84" s="30">
        <v>7368</v>
      </c>
      <c r="F84" s="30">
        <v>834058</v>
      </c>
      <c r="G84" s="30">
        <v>933910</v>
      </c>
      <c r="H84" s="30">
        <v>-188909</v>
      </c>
      <c r="I84" s="30">
        <v>1579059</v>
      </c>
      <c r="J84" s="30">
        <v>945080</v>
      </c>
      <c r="K84" s="30">
        <v>1016453</v>
      </c>
      <c r="L84" s="30">
        <v>1035161</v>
      </c>
      <c r="M84" s="30">
        <v>2996694</v>
      </c>
      <c r="N84" s="30">
        <v>1041544</v>
      </c>
      <c r="O84" s="30">
        <v>1046944</v>
      </c>
      <c r="P84" s="30">
        <v>1093762</v>
      </c>
      <c r="Q84" s="30">
        <v>3182250</v>
      </c>
      <c r="R84" s="30">
        <v>1110000</v>
      </c>
      <c r="S84" s="30">
        <v>763290</v>
      </c>
      <c r="T84" s="30"/>
      <c r="U84" s="30">
        <v>1873290</v>
      </c>
      <c r="V84" s="30">
        <v>9631293</v>
      </c>
      <c r="W84" s="30">
        <v>7368</v>
      </c>
      <c r="X84" s="30"/>
      <c r="Y84" s="29"/>
      <c r="Z84" s="31">
        <v>7368</v>
      </c>
    </row>
  </sheetData>
  <sheetProtection password="F954" sheet="1" objects="1" scenarios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942847</v>
      </c>
      <c r="L5" s="343">
        <f t="shared" si="0"/>
        <v>653545</v>
      </c>
      <c r="M5" s="343">
        <f t="shared" si="0"/>
        <v>646083</v>
      </c>
      <c r="N5" s="345">
        <f t="shared" si="0"/>
        <v>2241275</v>
      </c>
      <c r="O5" s="345">
        <f t="shared" si="0"/>
        <v>2563772</v>
      </c>
      <c r="P5" s="343">
        <f t="shared" si="0"/>
        <v>1119400</v>
      </c>
      <c r="Q5" s="343">
        <f t="shared" si="0"/>
        <v>707567</v>
      </c>
      <c r="R5" s="345">
        <f t="shared" si="0"/>
        <v>4390739</v>
      </c>
      <c r="S5" s="345">
        <f t="shared" si="0"/>
        <v>653702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168765</v>
      </c>
      <c r="L6" s="60">
        <f t="shared" si="1"/>
        <v>790</v>
      </c>
      <c r="M6" s="60">
        <f t="shared" si="1"/>
        <v>171762</v>
      </c>
      <c r="N6" s="59">
        <f t="shared" si="1"/>
        <v>341317</v>
      </c>
      <c r="O6" s="59">
        <f t="shared" si="1"/>
        <v>85212</v>
      </c>
      <c r="P6" s="60">
        <f t="shared" si="1"/>
        <v>13249</v>
      </c>
      <c r="Q6" s="60">
        <f t="shared" si="1"/>
        <v>9309</v>
      </c>
      <c r="R6" s="59">
        <f t="shared" si="1"/>
        <v>107770</v>
      </c>
      <c r="S6" s="59">
        <f t="shared" si="1"/>
        <v>17242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>
        <v>168765</v>
      </c>
      <c r="L7" s="60">
        <v>790</v>
      </c>
      <c r="M7" s="60">
        <v>171762</v>
      </c>
      <c r="N7" s="59">
        <v>341317</v>
      </c>
      <c r="O7" s="59">
        <v>85212</v>
      </c>
      <c r="P7" s="60">
        <v>13249</v>
      </c>
      <c r="Q7" s="60">
        <v>9309</v>
      </c>
      <c r="R7" s="59">
        <v>107770</v>
      </c>
      <c r="S7" s="59">
        <v>17242</v>
      </c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422619</v>
      </c>
      <c r="L8" s="60">
        <f t="shared" si="2"/>
        <v>448780</v>
      </c>
      <c r="M8" s="60">
        <f t="shared" si="2"/>
        <v>198512</v>
      </c>
      <c r="N8" s="59">
        <f t="shared" si="2"/>
        <v>1069911</v>
      </c>
      <c r="O8" s="59">
        <f t="shared" si="2"/>
        <v>1930580</v>
      </c>
      <c r="P8" s="60">
        <f t="shared" si="2"/>
        <v>458530</v>
      </c>
      <c r="Q8" s="60">
        <f t="shared" si="2"/>
        <v>404613</v>
      </c>
      <c r="R8" s="59">
        <f t="shared" si="2"/>
        <v>2793723</v>
      </c>
      <c r="S8" s="59">
        <f t="shared" si="2"/>
        <v>408028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>
        <v>422619</v>
      </c>
      <c r="L9" s="60">
        <v>448780</v>
      </c>
      <c r="M9" s="60">
        <v>198512</v>
      </c>
      <c r="N9" s="59">
        <v>1069911</v>
      </c>
      <c r="O9" s="59">
        <v>1930580</v>
      </c>
      <c r="P9" s="60">
        <v>458530</v>
      </c>
      <c r="Q9" s="60">
        <v>404613</v>
      </c>
      <c r="R9" s="59">
        <v>2793723</v>
      </c>
      <c r="S9" s="59">
        <v>408028</v>
      </c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273589</v>
      </c>
      <c r="L11" s="349">
        <f t="shared" si="3"/>
        <v>162445</v>
      </c>
      <c r="M11" s="349">
        <f t="shared" si="3"/>
        <v>242810</v>
      </c>
      <c r="N11" s="351">
        <f t="shared" si="3"/>
        <v>678844</v>
      </c>
      <c r="O11" s="351">
        <f t="shared" si="3"/>
        <v>510930</v>
      </c>
      <c r="P11" s="349">
        <f t="shared" si="3"/>
        <v>644456</v>
      </c>
      <c r="Q11" s="349">
        <f t="shared" si="3"/>
        <v>185083</v>
      </c>
      <c r="R11" s="351">
        <f t="shared" si="3"/>
        <v>1340469</v>
      </c>
      <c r="S11" s="351">
        <f t="shared" si="3"/>
        <v>136842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>
        <v>273589</v>
      </c>
      <c r="L12" s="60">
        <v>162445</v>
      </c>
      <c r="M12" s="60">
        <v>242810</v>
      </c>
      <c r="N12" s="59">
        <v>678844</v>
      </c>
      <c r="O12" s="59">
        <v>510930</v>
      </c>
      <c r="P12" s="60">
        <v>644456</v>
      </c>
      <c r="Q12" s="60">
        <v>185083</v>
      </c>
      <c r="R12" s="59">
        <v>1340469</v>
      </c>
      <c r="S12" s="59">
        <v>136842</v>
      </c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77874</v>
      </c>
      <c r="L13" s="275">
        <f t="shared" si="4"/>
        <v>40330</v>
      </c>
      <c r="M13" s="275">
        <f t="shared" si="4"/>
        <v>32999</v>
      </c>
      <c r="N13" s="329">
        <f t="shared" si="4"/>
        <v>151203</v>
      </c>
      <c r="O13" s="329">
        <f t="shared" si="4"/>
        <v>37050</v>
      </c>
      <c r="P13" s="275">
        <f t="shared" si="4"/>
        <v>3165</v>
      </c>
      <c r="Q13" s="275">
        <f t="shared" si="4"/>
        <v>108562</v>
      </c>
      <c r="R13" s="329">
        <f t="shared" si="4"/>
        <v>148777</v>
      </c>
      <c r="S13" s="329">
        <f t="shared" si="4"/>
        <v>91590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>
        <v>77874</v>
      </c>
      <c r="L14" s="60">
        <v>40330</v>
      </c>
      <c r="M14" s="60">
        <v>32999</v>
      </c>
      <c r="N14" s="59">
        <v>151203</v>
      </c>
      <c r="O14" s="59">
        <v>37050</v>
      </c>
      <c r="P14" s="60">
        <v>3165</v>
      </c>
      <c r="Q14" s="60">
        <v>108562</v>
      </c>
      <c r="R14" s="59">
        <v>148777</v>
      </c>
      <c r="S14" s="59">
        <v>91590</v>
      </c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1200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>
        <v>1200</v>
      </c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87881</v>
      </c>
      <c r="L22" s="330">
        <f t="shared" si="6"/>
        <v>1239</v>
      </c>
      <c r="M22" s="330">
        <f t="shared" si="6"/>
        <v>0</v>
      </c>
      <c r="N22" s="332">
        <f t="shared" si="6"/>
        <v>0</v>
      </c>
      <c r="O22" s="332">
        <f t="shared" si="6"/>
        <v>41358</v>
      </c>
      <c r="P22" s="330">
        <f t="shared" si="6"/>
        <v>79914</v>
      </c>
      <c r="Q22" s="330">
        <f t="shared" si="6"/>
        <v>11240</v>
      </c>
      <c r="R22" s="332">
        <f t="shared" si="6"/>
        <v>20341</v>
      </c>
      <c r="S22" s="332">
        <f t="shared" si="6"/>
        <v>43083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>
        <v>86108</v>
      </c>
      <c r="L23" s="60"/>
      <c r="M23" s="60"/>
      <c r="N23" s="59"/>
      <c r="O23" s="59">
        <v>37950</v>
      </c>
      <c r="P23" s="60">
        <v>53515</v>
      </c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>
        <v>20706</v>
      </c>
      <c r="Q28" s="275"/>
      <c r="R28" s="329"/>
      <c r="S28" s="329">
        <v>26900</v>
      </c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>
        <v>1773</v>
      </c>
      <c r="L32" s="60">
        <v>1239</v>
      </c>
      <c r="M32" s="60"/>
      <c r="N32" s="59"/>
      <c r="O32" s="59">
        <v>3408</v>
      </c>
      <c r="P32" s="60">
        <v>5693</v>
      </c>
      <c r="Q32" s="60">
        <v>11240</v>
      </c>
      <c r="R32" s="59">
        <v>20341</v>
      </c>
      <c r="S32" s="59">
        <v>16183</v>
      </c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441581</v>
      </c>
      <c r="L40" s="330">
        <f t="shared" si="9"/>
        <v>231593</v>
      </c>
      <c r="M40" s="330">
        <f t="shared" si="9"/>
        <v>507403</v>
      </c>
      <c r="N40" s="332">
        <f t="shared" si="9"/>
        <v>1180577</v>
      </c>
      <c r="O40" s="332">
        <f t="shared" si="9"/>
        <v>146202</v>
      </c>
      <c r="P40" s="330">
        <f t="shared" si="9"/>
        <v>372687</v>
      </c>
      <c r="Q40" s="330">
        <f t="shared" si="9"/>
        <v>421450</v>
      </c>
      <c r="R40" s="332">
        <f t="shared" si="9"/>
        <v>877013</v>
      </c>
      <c r="S40" s="332">
        <f t="shared" si="9"/>
        <v>783850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>
        <v>126506</v>
      </c>
      <c r="L41" s="349">
        <v>92112</v>
      </c>
      <c r="M41" s="349">
        <v>259986</v>
      </c>
      <c r="N41" s="351">
        <v>478604</v>
      </c>
      <c r="O41" s="351">
        <v>21319</v>
      </c>
      <c r="P41" s="349">
        <v>165765</v>
      </c>
      <c r="Q41" s="349">
        <v>192167</v>
      </c>
      <c r="R41" s="351">
        <v>379251</v>
      </c>
      <c r="S41" s="351">
        <v>322177</v>
      </c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>
        <v>143781</v>
      </c>
      <c r="L43" s="305">
        <v>7520</v>
      </c>
      <c r="M43" s="305">
        <v>6814</v>
      </c>
      <c r="N43" s="357">
        <v>158115</v>
      </c>
      <c r="O43" s="357">
        <v>18617</v>
      </c>
      <c r="P43" s="305">
        <v>10189</v>
      </c>
      <c r="Q43" s="305">
        <v>5579</v>
      </c>
      <c r="R43" s="357">
        <v>34385</v>
      </c>
      <c r="S43" s="357">
        <v>173860</v>
      </c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>
        <v>82431</v>
      </c>
      <c r="L44" s="54">
        <v>9907</v>
      </c>
      <c r="M44" s="54">
        <v>176699</v>
      </c>
      <c r="N44" s="53">
        <v>269037</v>
      </c>
      <c r="O44" s="53"/>
      <c r="P44" s="54">
        <v>63019</v>
      </c>
      <c r="Q44" s="54">
        <v>307</v>
      </c>
      <c r="R44" s="53"/>
      <c r="S44" s="53">
        <v>189865</v>
      </c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>
        <v>77893</v>
      </c>
      <c r="L47" s="54">
        <v>101264</v>
      </c>
      <c r="M47" s="54">
        <v>63440</v>
      </c>
      <c r="N47" s="53">
        <v>242597</v>
      </c>
      <c r="O47" s="53">
        <v>79023</v>
      </c>
      <c r="P47" s="54">
        <v>133364</v>
      </c>
      <c r="Q47" s="54">
        <v>201722</v>
      </c>
      <c r="R47" s="53">
        <v>414109</v>
      </c>
      <c r="S47" s="53">
        <v>55907</v>
      </c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>
        <v>10970</v>
      </c>
      <c r="L49" s="54">
        <v>20790</v>
      </c>
      <c r="M49" s="54">
        <v>464</v>
      </c>
      <c r="N49" s="53">
        <v>32224</v>
      </c>
      <c r="O49" s="53">
        <v>27243</v>
      </c>
      <c r="P49" s="54">
        <v>350</v>
      </c>
      <c r="Q49" s="54">
        <v>21675</v>
      </c>
      <c r="R49" s="53">
        <v>49268</v>
      </c>
      <c r="S49" s="53">
        <v>42041</v>
      </c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1472309</v>
      </c>
      <c r="L60" s="219">
        <f t="shared" si="14"/>
        <v>886377</v>
      </c>
      <c r="M60" s="219">
        <f t="shared" si="14"/>
        <v>1153486</v>
      </c>
      <c r="N60" s="264">
        <f t="shared" si="14"/>
        <v>3421852</v>
      </c>
      <c r="O60" s="264">
        <f t="shared" si="14"/>
        <v>2751332</v>
      </c>
      <c r="P60" s="219">
        <f t="shared" si="14"/>
        <v>1572001</v>
      </c>
      <c r="Q60" s="219">
        <f t="shared" si="14"/>
        <v>1140257</v>
      </c>
      <c r="R60" s="264">
        <f t="shared" si="14"/>
        <v>5288093</v>
      </c>
      <c r="S60" s="264">
        <f t="shared" si="14"/>
        <v>1480635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168281503</v>
      </c>
      <c r="D5" s="153">
        <f>SUM(D6:D8)</f>
        <v>0</v>
      </c>
      <c r="E5" s="154">
        <f t="shared" si="0"/>
        <v>185438254</v>
      </c>
      <c r="F5" s="100">
        <f t="shared" si="0"/>
        <v>179397736</v>
      </c>
      <c r="G5" s="100">
        <f t="shared" si="0"/>
        <v>49877948</v>
      </c>
      <c r="H5" s="100">
        <f t="shared" si="0"/>
        <v>7082210</v>
      </c>
      <c r="I5" s="100">
        <f t="shared" si="0"/>
        <v>6582626</v>
      </c>
      <c r="J5" s="100">
        <f t="shared" si="0"/>
        <v>63542784</v>
      </c>
      <c r="K5" s="100">
        <f t="shared" si="0"/>
        <v>6084057</v>
      </c>
      <c r="L5" s="100">
        <f t="shared" si="0"/>
        <v>6011988</v>
      </c>
      <c r="M5" s="100">
        <f t="shared" si="0"/>
        <v>29206785</v>
      </c>
      <c r="N5" s="100">
        <f t="shared" si="0"/>
        <v>41302830</v>
      </c>
      <c r="O5" s="100">
        <f t="shared" si="0"/>
        <v>5943463</v>
      </c>
      <c r="P5" s="100">
        <f t="shared" si="0"/>
        <v>3866916</v>
      </c>
      <c r="Q5" s="100">
        <f t="shared" si="0"/>
        <v>44912457</v>
      </c>
      <c r="R5" s="100">
        <f t="shared" si="0"/>
        <v>54722836</v>
      </c>
      <c r="S5" s="100">
        <f t="shared" si="0"/>
        <v>0</v>
      </c>
      <c r="T5" s="100">
        <f t="shared" si="0"/>
        <v>5927403</v>
      </c>
      <c r="U5" s="100">
        <f t="shared" si="0"/>
        <v>0</v>
      </c>
      <c r="V5" s="100">
        <f t="shared" si="0"/>
        <v>5927403</v>
      </c>
      <c r="W5" s="100">
        <f t="shared" si="0"/>
        <v>165495853</v>
      </c>
      <c r="X5" s="100">
        <f t="shared" si="0"/>
        <v>179397736</v>
      </c>
      <c r="Y5" s="100">
        <f t="shared" si="0"/>
        <v>-13901883</v>
      </c>
      <c r="Z5" s="137">
        <f>+IF(X5&lt;&gt;0,+(Y5/X5)*100,0)</f>
        <v>-7.749196455857168</v>
      </c>
      <c r="AA5" s="153">
        <f>SUM(AA6:AA8)</f>
        <v>179397736</v>
      </c>
    </row>
    <row r="6" spans="1:27" ht="13.5">
      <c r="A6" s="138" t="s">
        <v>75</v>
      </c>
      <c r="B6" s="136"/>
      <c r="C6" s="155">
        <v>166057143</v>
      </c>
      <c r="D6" s="155"/>
      <c r="E6" s="156">
        <v>106167880</v>
      </c>
      <c r="F6" s="60">
        <v>107917473</v>
      </c>
      <c r="G6" s="60">
        <v>43974383</v>
      </c>
      <c r="H6" s="60">
        <v>19278</v>
      </c>
      <c r="I6" s="60">
        <v>175031</v>
      </c>
      <c r="J6" s="60">
        <v>44168692</v>
      </c>
      <c r="K6" s="60">
        <v>59338</v>
      </c>
      <c r="L6" s="60">
        <v>81331</v>
      </c>
      <c r="M6" s="60">
        <v>23163886</v>
      </c>
      <c r="N6" s="60">
        <v>23304555</v>
      </c>
      <c r="O6" s="60">
        <v>64979</v>
      </c>
      <c r="P6" s="60">
        <v>117352</v>
      </c>
      <c r="Q6" s="60">
        <v>38578666</v>
      </c>
      <c r="R6" s="60">
        <v>38760997</v>
      </c>
      <c r="S6" s="60"/>
      <c r="T6" s="60">
        <v>67286</v>
      </c>
      <c r="U6" s="60"/>
      <c r="V6" s="60">
        <v>67286</v>
      </c>
      <c r="W6" s="60">
        <v>106301530</v>
      </c>
      <c r="X6" s="60">
        <v>107917473</v>
      </c>
      <c r="Y6" s="60">
        <v>-1615943</v>
      </c>
      <c r="Z6" s="140">
        <v>-1.5</v>
      </c>
      <c r="AA6" s="155">
        <v>107917473</v>
      </c>
    </row>
    <row r="7" spans="1:27" ht="13.5">
      <c r="A7" s="138" t="s">
        <v>76</v>
      </c>
      <c r="B7" s="136"/>
      <c r="C7" s="157"/>
      <c r="D7" s="157"/>
      <c r="E7" s="158">
        <v>76543755</v>
      </c>
      <c r="F7" s="159">
        <v>69521097</v>
      </c>
      <c r="G7" s="159">
        <v>5771700</v>
      </c>
      <c r="H7" s="159">
        <v>7050320</v>
      </c>
      <c r="I7" s="159">
        <v>6335609</v>
      </c>
      <c r="J7" s="159">
        <v>19157629</v>
      </c>
      <c r="K7" s="159">
        <v>5895376</v>
      </c>
      <c r="L7" s="159">
        <v>5914085</v>
      </c>
      <c r="M7" s="159">
        <v>5822860</v>
      </c>
      <c r="N7" s="159">
        <v>17632321</v>
      </c>
      <c r="O7" s="159">
        <v>5855926</v>
      </c>
      <c r="P7" s="159">
        <v>3538505</v>
      </c>
      <c r="Q7" s="159">
        <v>6258752</v>
      </c>
      <c r="R7" s="159">
        <v>15653183</v>
      </c>
      <c r="S7" s="159"/>
      <c r="T7" s="159">
        <v>5775358</v>
      </c>
      <c r="U7" s="159"/>
      <c r="V7" s="159">
        <v>5775358</v>
      </c>
      <c r="W7" s="159">
        <v>58218491</v>
      </c>
      <c r="X7" s="159">
        <v>69521097</v>
      </c>
      <c r="Y7" s="159">
        <v>-11302606</v>
      </c>
      <c r="Z7" s="141">
        <v>-16.26</v>
      </c>
      <c r="AA7" s="157">
        <v>69521097</v>
      </c>
    </row>
    <row r="8" spans="1:27" ht="13.5">
      <c r="A8" s="138" t="s">
        <v>77</v>
      </c>
      <c r="B8" s="136"/>
      <c r="C8" s="155">
        <v>2224360</v>
      </c>
      <c r="D8" s="155"/>
      <c r="E8" s="156">
        <v>2726619</v>
      </c>
      <c r="F8" s="60">
        <v>1959166</v>
      </c>
      <c r="G8" s="60">
        <v>131865</v>
      </c>
      <c r="H8" s="60">
        <v>12612</v>
      </c>
      <c r="I8" s="60">
        <v>71986</v>
      </c>
      <c r="J8" s="60">
        <v>216463</v>
      </c>
      <c r="K8" s="60">
        <v>129343</v>
      </c>
      <c r="L8" s="60">
        <v>16572</v>
      </c>
      <c r="M8" s="60">
        <v>220039</v>
      </c>
      <c r="N8" s="60">
        <v>365954</v>
      </c>
      <c r="O8" s="60">
        <v>22558</v>
      </c>
      <c r="P8" s="60">
        <v>211059</v>
      </c>
      <c r="Q8" s="60">
        <v>75039</v>
      </c>
      <c r="R8" s="60">
        <v>308656</v>
      </c>
      <c r="S8" s="60"/>
      <c r="T8" s="60">
        <v>84759</v>
      </c>
      <c r="U8" s="60"/>
      <c r="V8" s="60">
        <v>84759</v>
      </c>
      <c r="W8" s="60">
        <v>975832</v>
      </c>
      <c r="X8" s="60">
        <v>1959166</v>
      </c>
      <c r="Y8" s="60">
        <v>-983334</v>
      </c>
      <c r="Z8" s="140">
        <v>-50.19</v>
      </c>
      <c r="AA8" s="155">
        <v>1959166</v>
      </c>
    </row>
    <row r="9" spans="1:27" ht="13.5">
      <c r="A9" s="135" t="s">
        <v>78</v>
      </c>
      <c r="B9" s="136"/>
      <c r="C9" s="153">
        <f aca="true" t="shared" si="1" ref="C9:Y9">SUM(C10:C14)</f>
        <v>11288689</v>
      </c>
      <c r="D9" s="153">
        <f>SUM(D10:D14)</f>
        <v>0</v>
      </c>
      <c r="E9" s="154">
        <f t="shared" si="1"/>
        <v>39707176</v>
      </c>
      <c r="F9" s="100">
        <f t="shared" si="1"/>
        <v>12678261</v>
      </c>
      <c r="G9" s="100">
        <f t="shared" si="1"/>
        <v>405741</v>
      </c>
      <c r="H9" s="100">
        <f t="shared" si="1"/>
        <v>256469</v>
      </c>
      <c r="I9" s="100">
        <f t="shared" si="1"/>
        <v>1334060</v>
      </c>
      <c r="J9" s="100">
        <f t="shared" si="1"/>
        <v>1996270</v>
      </c>
      <c r="K9" s="100">
        <f t="shared" si="1"/>
        <v>875517</v>
      </c>
      <c r="L9" s="100">
        <f t="shared" si="1"/>
        <v>2243427</v>
      </c>
      <c r="M9" s="100">
        <f t="shared" si="1"/>
        <v>230755</v>
      </c>
      <c r="N9" s="100">
        <f t="shared" si="1"/>
        <v>3349699</v>
      </c>
      <c r="O9" s="100">
        <f t="shared" si="1"/>
        <v>229099</v>
      </c>
      <c r="P9" s="100">
        <f t="shared" si="1"/>
        <v>209158</v>
      </c>
      <c r="Q9" s="100">
        <f t="shared" si="1"/>
        <v>595789</v>
      </c>
      <c r="R9" s="100">
        <f t="shared" si="1"/>
        <v>1034046</v>
      </c>
      <c r="S9" s="100">
        <f t="shared" si="1"/>
        <v>0</v>
      </c>
      <c r="T9" s="100">
        <f t="shared" si="1"/>
        <v>2903786</v>
      </c>
      <c r="U9" s="100">
        <f t="shared" si="1"/>
        <v>0</v>
      </c>
      <c r="V9" s="100">
        <f t="shared" si="1"/>
        <v>2903786</v>
      </c>
      <c r="W9" s="100">
        <f t="shared" si="1"/>
        <v>9283801</v>
      </c>
      <c r="X9" s="100">
        <f t="shared" si="1"/>
        <v>12678261</v>
      </c>
      <c r="Y9" s="100">
        <f t="shared" si="1"/>
        <v>-3394460</v>
      </c>
      <c r="Z9" s="137">
        <f>+IF(X9&lt;&gt;0,+(Y9/X9)*100,0)</f>
        <v>-26.773861178595393</v>
      </c>
      <c r="AA9" s="153">
        <f>SUM(AA10:AA14)</f>
        <v>12678261</v>
      </c>
    </row>
    <row r="10" spans="1:27" ht="13.5">
      <c r="A10" s="138" t="s">
        <v>79</v>
      </c>
      <c r="B10" s="136"/>
      <c r="C10" s="155">
        <v>930629</v>
      </c>
      <c r="D10" s="155"/>
      <c r="E10" s="156">
        <v>590567</v>
      </c>
      <c r="F10" s="60">
        <v>410467</v>
      </c>
      <c r="G10" s="60">
        <v>56706</v>
      </c>
      <c r="H10" s="60">
        <v>56734</v>
      </c>
      <c r="I10" s="60">
        <v>29050</v>
      </c>
      <c r="J10" s="60">
        <v>142490</v>
      </c>
      <c r="K10" s="60">
        <v>25057</v>
      </c>
      <c r="L10" s="60">
        <v>36482</v>
      </c>
      <c r="M10" s="60">
        <v>36845</v>
      </c>
      <c r="N10" s="60">
        <v>98384</v>
      </c>
      <c r="O10" s="60">
        <v>47423</v>
      </c>
      <c r="P10" s="60">
        <v>28931</v>
      </c>
      <c r="Q10" s="60">
        <v>28568</v>
      </c>
      <c r="R10" s="60">
        <v>104922</v>
      </c>
      <c r="S10" s="60"/>
      <c r="T10" s="60">
        <v>31080</v>
      </c>
      <c r="U10" s="60"/>
      <c r="V10" s="60">
        <v>31080</v>
      </c>
      <c r="W10" s="60">
        <v>376876</v>
      </c>
      <c r="X10" s="60">
        <v>410467</v>
      </c>
      <c r="Y10" s="60">
        <v>-33591</v>
      </c>
      <c r="Z10" s="140">
        <v>-8.18</v>
      </c>
      <c r="AA10" s="155">
        <v>410467</v>
      </c>
    </row>
    <row r="11" spans="1:27" ht="13.5">
      <c r="A11" s="138" t="s">
        <v>80</v>
      </c>
      <c r="B11" s="136"/>
      <c r="C11" s="155">
        <v>172742</v>
      </c>
      <c r="D11" s="155"/>
      <c r="E11" s="156"/>
      <c r="F11" s="60">
        <v>266257</v>
      </c>
      <c r="G11" s="60"/>
      <c r="H11" s="60"/>
      <c r="I11" s="60">
        <v>16354</v>
      </c>
      <c r="J11" s="60">
        <v>16354</v>
      </c>
      <c r="K11" s="60">
        <v>15801</v>
      </c>
      <c r="L11" s="60"/>
      <c r="M11" s="60"/>
      <c r="N11" s="60">
        <v>15801</v>
      </c>
      <c r="O11" s="60"/>
      <c r="P11" s="60">
        <v>15635</v>
      </c>
      <c r="Q11" s="60">
        <v>14518</v>
      </c>
      <c r="R11" s="60">
        <v>30153</v>
      </c>
      <c r="S11" s="60"/>
      <c r="T11" s="60">
        <v>15977</v>
      </c>
      <c r="U11" s="60"/>
      <c r="V11" s="60">
        <v>15977</v>
      </c>
      <c r="W11" s="60">
        <v>78285</v>
      </c>
      <c r="X11" s="60">
        <v>266257</v>
      </c>
      <c r="Y11" s="60">
        <v>-187972</v>
      </c>
      <c r="Z11" s="140">
        <v>-70.6</v>
      </c>
      <c r="AA11" s="155">
        <v>266257</v>
      </c>
    </row>
    <row r="12" spans="1:27" ht="13.5">
      <c r="A12" s="138" t="s">
        <v>81</v>
      </c>
      <c r="B12" s="136"/>
      <c r="C12" s="155">
        <v>7810751</v>
      </c>
      <c r="D12" s="155"/>
      <c r="E12" s="156">
        <v>8059461</v>
      </c>
      <c r="F12" s="60">
        <v>7730919</v>
      </c>
      <c r="G12" s="60">
        <v>52753</v>
      </c>
      <c r="H12" s="60">
        <v>90698</v>
      </c>
      <c r="I12" s="60">
        <v>48773</v>
      </c>
      <c r="J12" s="60">
        <v>192224</v>
      </c>
      <c r="K12" s="60">
        <v>278829</v>
      </c>
      <c r="L12" s="60">
        <v>2108005</v>
      </c>
      <c r="M12" s="60">
        <v>95628</v>
      </c>
      <c r="N12" s="60">
        <v>2482462</v>
      </c>
      <c r="O12" s="60">
        <v>84359</v>
      </c>
      <c r="P12" s="60">
        <v>10311</v>
      </c>
      <c r="Q12" s="60">
        <v>488383</v>
      </c>
      <c r="R12" s="60">
        <v>583053</v>
      </c>
      <c r="S12" s="60"/>
      <c r="T12" s="60">
        <v>190864</v>
      </c>
      <c r="U12" s="60"/>
      <c r="V12" s="60">
        <v>190864</v>
      </c>
      <c r="W12" s="60">
        <v>3448603</v>
      </c>
      <c r="X12" s="60">
        <v>7730919</v>
      </c>
      <c r="Y12" s="60">
        <v>-4282316</v>
      </c>
      <c r="Z12" s="140">
        <v>-55.39</v>
      </c>
      <c r="AA12" s="155">
        <v>7730919</v>
      </c>
    </row>
    <row r="13" spans="1:27" ht="13.5">
      <c r="A13" s="138" t="s">
        <v>82</v>
      </c>
      <c r="B13" s="136"/>
      <c r="C13" s="155">
        <v>2374567</v>
      </c>
      <c r="D13" s="155"/>
      <c r="E13" s="156">
        <v>31057148</v>
      </c>
      <c r="F13" s="60">
        <v>4270618</v>
      </c>
      <c r="G13" s="60">
        <v>296282</v>
      </c>
      <c r="H13" s="60">
        <v>109037</v>
      </c>
      <c r="I13" s="60">
        <v>1239883</v>
      </c>
      <c r="J13" s="60">
        <v>1645202</v>
      </c>
      <c r="K13" s="60">
        <v>555830</v>
      </c>
      <c r="L13" s="60">
        <v>98940</v>
      </c>
      <c r="M13" s="60">
        <v>98282</v>
      </c>
      <c r="N13" s="60">
        <v>753052</v>
      </c>
      <c r="O13" s="60">
        <v>97317</v>
      </c>
      <c r="P13" s="60">
        <v>154281</v>
      </c>
      <c r="Q13" s="60">
        <v>64320</v>
      </c>
      <c r="R13" s="60">
        <v>315918</v>
      </c>
      <c r="S13" s="60"/>
      <c r="T13" s="60">
        <v>2665865</v>
      </c>
      <c r="U13" s="60"/>
      <c r="V13" s="60">
        <v>2665865</v>
      </c>
      <c r="W13" s="60">
        <v>5380037</v>
      </c>
      <c r="X13" s="60">
        <v>4270618</v>
      </c>
      <c r="Y13" s="60">
        <v>1109419</v>
      </c>
      <c r="Z13" s="140">
        <v>25.98</v>
      </c>
      <c r="AA13" s="155">
        <v>4270618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17165490</v>
      </c>
      <c r="D15" s="153">
        <f>SUM(D16:D18)</f>
        <v>0</v>
      </c>
      <c r="E15" s="154">
        <f t="shared" si="2"/>
        <v>2047450</v>
      </c>
      <c r="F15" s="100">
        <f t="shared" si="2"/>
        <v>2060950</v>
      </c>
      <c r="G15" s="100">
        <f t="shared" si="2"/>
        <v>2020081</v>
      </c>
      <c r="H15" s="100">
        <f t="shared" si="2"/>
        <v>1224</v>
      </c>
      <c r="I15" s="100">
        <f t="shared" si="2"/>
        <v>1494</v>
      </c>
      <c r="J15" s="100">
        <f t="shared" si="2"/>
        <v>2022799</v>
      </c>
      <c r="K15" s="100">
        <f t="shared" si="2"/>
        <v>3944</v>
      </c>
      <c r="L15" s="100">
        <f t="shared" si="2"/>
        <v>1224</v>
      </c>
      <c r="M15" s="100">
        <f t="shared" si="2"/>
        <v>10976</v>
      </c>
      <c r="N15" s="100">
        <f t="shared" si="2"/>
        <v>16144</v>
      </c>
      <c r="O15" s="100">
        <f t="shared" si="2"/>
        <v>1201</v>
      </c>
      <c r="P15" s="100">
        <f t="shared" si="2"/>
        <v>-8306</v>
      </c>
      <c r="Q15" s="100">
        <f t="shared" si="2"/>
        <v>14500</v>
      </c>
      <c r="R15" s="100">
        <f t="shared" si="2"/>
        <v>7395</v>
      </c>
      <c r="S15" s="100">
        <f t="shared" si="2"/>
        <v>0</v>
      </c>
      <c r="T15" s="100">
        <f t="shared" si="2"/>
        <v>305</v>
      </c>
      <c r="U15" s="100">
        <f t="shared" si="2"/>
        <v>0</v>
      </c>
      <c r="V15" s="100">
        <f t="shared" si="2"/>
        <v>305</v>
      </c>
      <c r="W15" s="100">
        <f t="shared" si="2"/>
        <v>2046643</v>
      </c>
      <c r="X15" s="100">
        <f t="shared" si="2"/>
        <v>2060950</v>
      </c>
      <c r="Y15" s="100">
        <f t="shared" si="2"/>
        <v>-14307</v>
      </c>
      <c r="Z15" s="137">
        <f>+IF(X15&lt;&gt;0,+(Y15/X15)*100,0)</f>
        <v>-0.6941944249011378</v>
      </c>
      <c r="AA15" s="153">
        <f>SUM(AA16:AA18)</f>
        <v>2060950</v>
      </c>
    </row>
    <row r="16" spans="1:27" ht="13.5">
      <c r="A16" s="138" t="s">
        <v>85</v>
      </c>
      <c r="B16" s="136"/>
      <c r="C16" s="155">
        <v>1696343</v>
      </c>
      <c r="D16" s="155"/>
      <c r="E16" s="156">
        <v>2018850</v>
      </c>
      <c r="F16" s="60"/>
      <c r="G16" s="60">
        <v>2020044</v>
      </c>
      <c r="H16" s="60">
        <v>1194</v>
      </c>
      <c r="I16" s="60">
        <v>1494</v>
      </c>
      <c r="J16" s="60">
        <v>2022732</v>
      </c>
      <c r="K16" s="60">
        <v>3944</v>
      </c>
      <c r="L16" s="60">
        <v>1194</v>
      </c>
      <c r="M16" s="60">
        <v>1569</v>
      </c>
      <c r="N16" s="60">
        <v>6707</v>
      </c>
      <c r="O16" s="60">
        <v>1194</v>
      </c>
      <c r="P16" s="60">
        <v>-8336</v>
      </c>
      <c r="Q16" s="60">
        <v>14500</v>
      </c>
      <c r="R16" s="60">
        <v>7358</v>
      </c>
      <c r="S16" s="60"/>
      <c r="T16" s="60">
        <v>250</v>
      </c>
      <c r="U16" s="60"/>
      <c r="V16" s="60">
        <v>250</v>
      </c>
      <c r="W16" s="60">
        <v>2037047</v>
      </c>
      <c r="X16" s="60"/>
      <c r="Y16" s="60">
        <v>2037047</v>
      </c>
      <c r="Z16" s="140">
        <v>0</v>
      </c>
      <c r="AA16" s="155"/>
    </row>
    <row r="17" spans="1:27" ht="13.5">
      <c r="A17" s="138" t="s">
        <v>86</v>
      </c>
      <c r="B17" s="136"/>
      <c r="C17" s="155">
        <v>15469147</v>
      </c>
      <c r="D17" s="155"/>
      <c r="E17" s="156">
        <v>28600</v>
      </c>
      <c r="F17" s="60">
        <v>2060950</v>
      </c>
      <c r="G17" s="60">
        <v>37</v>
      </c>
      <c r="H17" s="60">
        <v>30</v>
      </c>
      <c r="I17" s="60"/>
      <c r="J17" s="60">
        <v>67</v>
      </c>
      <c r="K17" s="60"/>
      <c r="L17" s="60">
        <v>30</v>
      </c>
      <c r="M17" s="60">
        <v>9407</v>
      </c>
      <c r="N17" s="60">
        <v>9437</v>
      </c>
      <c r="O17" s="60">
        <v>7</v>
      </c>
      <c r="P17" s="60">
        <v>30</v>
      </c>
      <c r="Q17" s="60"/>
      <c r="R17" s="60">
        <v>37</v>
      </c>
      <c r="S17" s="60"/>
      <c r="T17" s="60">
        <v>55</v>
      </c>
      <c r="U17" s="60"/>
      <c r="V17" s="60">
        <v>55</v>
      </c>
      <c r="W17" s="60">
        <v>9596</v>
      </c>
      <c r="X17" s="60">
        <v>2060950</v>
      </c>
      <c r="Y17" s="60">
        <v>-2051354</v>
      </c>
      <c r="Z17" s="140">
        <v>-99.53</v>
      </c>
      <c r="AA17" s="155">
        <v>2060950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197654937</v>
      </c>
      <c r="D19" s="153">
        <f>SUM(D20:D23)</f>
        <v>0</v>
      </c>
      <c r="E19" s="154">
        <f t="shared" si="3"/>
        <v>208633781</v>
      </c>
      <c r="F19" s="100">
        <f t="shared" si="3"/>
        <v>206147759</v>
      </c>
      <c r="G19" s="100">
        <f t="shared" si="3"/>
        <v>18096858</v>
      </c>
      <c r="H19" s="100">
        <f t="shared" si="3"/>
        <v>18249300</v>
      </c>
      <c r="I19" s="100">
        <f t="shared" si="3"/>
        <v>17416837</v>
      </c>
      <c r="J19" s="100">
        <f t="shared" si="3"/>
        <v>53762995</v>
      </c>
      <c r="K19" s="100">
        <f t="shared" si="3"/>
        <v>18830078</v>
      </c>
      <c r="L19" s="100">
        <f t="shared" si="3"/>
        <v>14489611</v>
      </c>
      <c r="M19" s="100">
        <f t="shared" si="3"/>
        <v>16193526</v>
      </c>
      <c r="N19" s="100">
        <f t="shared" si="3"/>
        <v>49513215</v>
      </c>
      <c r="O19" s="100">
        <f t="shared" si="3"/>
        <v>17132523</v>
      </c>
      <c r="P19" s="100">
        <f t="shared" si="3"/>
        <v>16955052</v>
      </c>
      <c r="Q19" s="100">
        <f t="shared" si="3"/>
        <v>15104312</v>
      </c>
      <c r="R19" s="100">
        <f t="shared" si="3"/>
        <v>49191887</v>
      </c>
      <c r="S19" s="100">
        <f t="shared" si="3"/>
        <v>0</v>
      </c>
      <c r="T19" s="100">
        <f t="shared" si="3"/>
        <v>17171690</v>
      </c>
      <c r="U19" s="100">
        <f t="shared" si="3"/>
        <v>0</v>
      </c>
      <c r="V19" s="100">
        <f t="shared" si="3"/>
        <v>17171690</v>
      </c>
      <c r="W19" s="100">
        <f t="shared" si="3"/>
        <v>169639787</v>
      </c>
      <c r="X19" s="100">
        <f t="shared" si="3"/>
        <v>206147759</v>
      </c>
      <c r="Y19" s="100">
        <f t="shared" si="3"/>
        <v>-36507972</v>
      </c>
      <c r="Z19" s="137">
        <f>+IF(X19&lt;&gt;0,+(Y19/X19)*100,0)</f>
        <v>-17.70961381151856</v>
      </c>
      <c r="AA19" s="153">
        <f>SUM(AA20:AA23)</f>
        <v>206147759</v>
      </c>
    </row>
    <row r="20" spans="1:27" ht="13.5">
      <c r="A20" s="138" t="s">
        <v>89</v>
      </c>
      <c r="B20" s="136"/>
      <c r="C20" s="155">
        <v>122352091</v>
      </c>
      <c r="D20" s="155"/>
      <c r="E20" s="156">
        <v>148429625</v>
      </c>
      <c r="F20" s="60">
        <v>145621103</v>
      </c>
      <c r="G20" s="60">
        <v>12725369</v>
      </c>
      <c r="H20" s="60">
        <v>13060477</v>
      </c>
      <c r="I20" s="60">
        <v>12402126</v>
      </c>
      <c r="J20" s="60">
        <v>38187972</v>
      </c>
      <c r="K20" s="60">
        <v>12062924</v>
      </c>
      <c r="L20" s="60">
        <v>11578051</v>
      </c>
      <c r="M20" s="60">
        <v>11276273</v>
      </c>
      <c r="N20" s="60">
        <v>34917248</v>
      </c>
      <c r="O20" s="60">
        <v>12065671</v>
      </c>
      <c r="P20" s="60">
        <v>11924550</v>
      </c>
      <c r="Q20" s="60">
        <v>10319469</v>
      </c>
      <c r="R20" s="60">
        <v>34309690</v>
      </c>
      <c r="S20" s="60"/>
      <c r="T20" s="60">
        <v>12549382</v>
      </c>
      <c r="U20" s="60"/>
      <c r="V20" s="60">
        <v>12549382</v>
      </c>
      <c r="W20" s="60">
        <v>119964292</v>
      </c>
      <c r="X20" s="60">
        <v>145621103</v>
      </c>
      <c r="Y20" s="60">
        <v>-25656811</v>
      </c>
      <c r="Z20" s="140">
        <v>-17.62</v>
      </c>
      <c r="AA20" s="155">
        <v>145621103</v>
      </c>
    </row>
    <row r="21" spans="1:27" ht="13.5">
      <c r="A21" s="138" t="s">
        <v>90</v>
      </c>
      <c r="B21" s="136"/>
      <c r="C21" s="155">
        <v>33531804</v>
      </c>
      <c r="D21" s="155"/>
      <c r="E21" s="156">
        <v>24401577</v>
      </c>
      <c r="F21" s="60">
        <v>20974077</v>
      </c>
      <c r="G21" s="60">
        <v>1958874</v>
      </c>
      <c r="H21" s="60">
        <v>1776351</v>
      </c>
      <c r="I21" s="60">
        <v>1587543</v>
      </c>
      <c r="J21" s="60">
        <v>5322768</v>
      </c>
      <c r="K21" s="60">
        <v>3337577</v>
      </c>
      <c r="L21" s="60">
        <v>202193</v>
      </c>
      <c r="M21" s="60">
        <v>1590044</v>
      </c>
      <c r="N21" s="60">
        <v>5129814</v>
      </c>
      <c r="O21" s="60">
        <v>1758081</v>
      </c>
      <c r="P21" s="60">
        <v>1744008</v>
      </c>
      <c r="Q21" s="60">
        <v>1437869</v>
      </c>
      <c r="R21" s="60">
        <v>4939958</v>
      </c>
      <c r="S21" s="60"/>
      <c r="T21" s="60">
        <v>1262165</v>
      </c>
      <c r="U21" s="60"/>
      <c r="V21" s="60">
        <v>1262165</v>
      </c>
      <c r="W21" s="60">
        <v>16654705</v>
      </c>
      <c r="X21" s="60">
        <v>20974077</v>
      </c>
      <c r="Y21" s="60">
        <v>-4319372</v>
      </c>
      <c r="Z21" s="140">
        <v>-20.59</v>
      </c>
      <c r="AA21" s="155">
        <v>20974077</v>
      </c>
    </row>
    <row r="22" spans="1:27" ht="13.5">
      <c r="A22" s="138" t="s">
        <v>91</v>
      </c>
      <c r="B22" s="136"/>
      <c r="C22" s="157">
        <v>25838294</v>
      </c>
      <c r="D22" s="157"/>
      <c r="E22" s="158">
        <v>18273420</v>
      </c>
      <c r="F22" s="159">
        <v>20873420</v>
      </c>
      <c r="G22" s="159">
        <v>1855331</v>
      </c>
      <c r="H22" s="159">
        <v>1863201</v>
      </c>
      <c r="I22" s="159">
        <v>1861209</v>
      </c>
      <c r="J22" s="159">
        <v>5579741</v>
      </c>
      <c r="K22" s="159">
        <v>1874891</v>
      </c>
      <c r="L22" s="159">
        <v>1189027</v>
      </c>
      <c r="M22" s="159">
        <v>1771033</v>
      </c>
      <c r="N22" s="159">
        <v>4834951</v>
      </c>
      <c r="O22" s="159">
        <v>1761279</v>
      </c>
      <c r="P22" s="159">
        <v>1754111</v>
      </c>
      <c r="Q22" s="159">
        <v>1765669</v>
      </c>
      <c r="R22" s="159">
        <v>5281059</v>
      </c>
      <c r="S22" s="159"/>
      <c r="T22" s="159">
        <v>1767366</v>
      </c>
      <c r="U22" s="159"/>
      <c r="V22" s="159">
        <v>1767366</v>
      </c>
      <c r="W22" s="159">
        <v>17463117</v>
      </c>
      <c r="X22" s="159">
        <v>20873420</v>
      </c>
      <c r="Y22" s="159">
        <v>-3410303</v>
      </c>
      <c r="Z22" s="141">
        <v>-16.34</v>
      </c>
      <c r="AA22" s="157">
        <v>20873420</v>
      </c>
    </row>
    <row r="23" spans="1:27" ht="13.5">
      <c r="A23" s="138" t="s">
        <v>92</v>
      </c>
      <c r="B23" s="136"/>
      <c r="C23" s="155">
        <v>15932748</v>
      </c>
      <c r="D23" s="155"/>
      <c r="E23" s="156">
        <v>17529159</v>
      </c>
      <c r="F23" s="60">
        <v>18679159</v>
      </c>
      <c r="G23" s="60">
        <v>1557284</v>
      </c>
      <c r="H23" s="60">
        <v>1549271</v>
      </c>
      <c r="I23" s="60">
        <v>1565959</v>
      </c>
      <c r="J23" s="60">
        <v>4672514</v>
      </c>
      <c r="K23" s="60">
        <v>1554686</v>
      </c>
      <c r="L23" s="60">
        <v>1520340</v>
      </c>
      <c r="M23" s="60">
        <v>1556176</v>
      </c>
      <c r="N23" s="60">
        <v>4631202</v>
      </c>
      <c r="O23" s="60">
        <v>1547492</v>
      </c>
      <c r="P23" s="60">
        <v>1532383</v>
      </c>
      <c r="Q23" s="60">
        <v>1581305</v>
      </c>
      <c r="R23" s="60">
        <v>4661180</v>
      </c>
      <c r="S23" s="60"/>
      <c r="T23" s="60">
        <v>1592777</v>
      </c>
      <c r="U23" s="60"/>
      <c r="V23" s="60">
        <v>1592777</v>
      </c>
      <c r="W23" s="60">
        <v>15557673</v>
      </c>
      <c r="X23" s="60">
        <v>18679159</v>
      </c>
      <c r="Y23" s="60">
        <v>-3121486</v>
      </c>
      <c r="Z23" s="140">
        <v>-16.71</v>
      </c>
      <c r="AA23" s="155">
        <v>18679159</v>
      </c>
    </row>
    <row r="24" spans="1:27" ht="13.5">
      <c r="A24" s="135" t="s">
        <v>93</v>
      </c>
      <c r="B24" s="142" t="s">
        <v>94</v>
      </c>
      <c r="C24" s="153">
        <v>185362</v>
      </c>
      <c r="D24" s="153"/>
      <c r="E24" s="154">
        <v>252000</v>
      </c>
      <c r="F24" s="100">
        <v>200000</v>
      </c>
      <c r="G24" s="100">
        <v>6686</v>
      </c>
      <c r="H24" s="100">
        <v>6686</v>
      </c>
      <c r="I24" s="100">
        <v>6686</v>
      </c>
      <c r="J24" s="100">
        <v>20058</v>
      </c>
      <c r="K24" s="100">
        <v>6686</v>
      </c>
      <c r="L24" s="100">
        <v>6686</v>
      </c>
      <c r="M24" s="100">
        <v>6686</v>
      </c>
      <c r="N24" s="100">
        <v>20058</v>
      </c>
      <c r="O24" s="100"/>
      <c r="P24" s="100"/>
      <c r="Q24" s="100"/>
      <c r="R24" s="100"/>
      <c r="S24" s="100"/>
      <c r="T24" s="100">
        <v>10</v>
      </c>
      <c r="U24" s="100"/>
      <c r="V24" s="100">
        <v>10</v>
      </c>
      <c r="W24" s="100">
        <v>40126</v>
      </c>
      <c r="X24" s="100">
        <v>200000</v>
      </c>
      <c r="Y24" s="100">
        <v>-159874</v>
      </c>
      <c r="Z24" s="137">
        <v>-79.94</v>
      </c>
      <c r="AA24" s="153">
        <v>200000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394575981</v>
      </c>
      <c r="D25" s="168">
        <f>+D5+D9+D15+D19+D24</f>
        <v>0</v>
      </c>
      <c r="E25" s="169">
        <f t="shared" si="4"/>
        <v>436078661</v>
      </c>
      <c r="F25" s="73">
        <f t="shared" si="4"/>
        <v>400484706</v>
      </c>
      <c r="G25" s="73">
        <f t="shared" si="4"/>
        <v>70407314</v>
      </c>
      <c r="H25" s="73">
        <f t="shared" si="4"/>
        <v>25595889</v>
      </c>
      <c r="I25" s="73">
        <f t="shared" si="4"/>
        <v>25341703</v>
      </c>
      <c r="J25" s="73">
        <f t="shared" si="4"/>
        <v>121344906</v>
      </c>
      <c r="K25" s="73">
        <f t="shared" si="4"/>
        <v>25800282</v>
      </c>
      <c r="L25" s="73">
        <f t="shared" si="4"/>
        <v>22752936</v>
      </c>
      <c r="M25" s="73">
        <f t="shared" si="4"/>
        <v>45648728</v>
      </c>
      <c r="N25" s="73">
        <f t="shared" si="4"/>
        <v>94201946</v>
      </c>
      <c r="O25" s="73">
        <f t="shared" si="4"/>
        <v>23306286</v>
      </c>
      <c r="P25" s="73">
        <f t="shared" si="4"/>
        <v>21022820</v>
      </c>
      <c r="Q25" s="73">
        <f t="shared" si="4"/>
        <v>60627058</v>
      </c>
      <c r="R25" s="73">
        <f t="shared" si="4"/>
        <v>104956164</v>
      </c>
      <c r="S25" s="73">
        <f t="shared" si="4"/>
        <v>0</v>
      </c>
      <c r="T25" s="73">
        <f t="shared" si="4"/>
        <v>26003194</v>
      </c>
      <c r="U25" s="73">
        <f t="shared" si="4"/>
        <v>0</v>
      </c>
      <c r="V25" s="73">
        <f t="shared" si="4"/>
        <v>26003194</v>
      </c>
      <c r="W25" s="73">
        <f t="shared" si="4"/>
        <v>346506210</v>
      </c>
      <c r="X25" s="73">
        <f t="shared" si="4"/>
        <v>400484706</v>
      </c>
      <c r="Y25" s="73">
        <f t="shared" si="4"/>
        <v>-53978496</v>
      </c>
      <c r="Z25" s="170">
        <f>+IF(X25&lt;&gt;0,+(Y25/X25)*100,0)</f>
        <v>-13.478291478127009</v>
      </c>
      <c r="AA25" s="168">
        <f>+AA5+AA9+AA15+AA19+AA24</f>
        <v>400484706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99781686</v>
      </c>
      <c r="D28" s="153">
        <f>SUM(D29:D31)</f>
        <v>0</v>
      </c>
      <c r="E28" s="154">
        <f t="shared" si="5"/>
        <v>119653064</v>
      </c>
      <c r="F28" s="100">
        <f t="shared" si="5"/>
        <v>93667932</v>
      </c>
      <c r="G28" s="100">
        <f t="shared" si="5"/>
        <v>7541273</v>
      </c>
      <c r="H28" s="100">
        <f t="shared" si="5"/>
        <v>6854572</v>
      </c>
      <c r="I28" s="100">
        <f t="shared" si="5"/>
        <v>7777341</v>
      </c>
      <c r="J28" s="100">
        <f t="shared" si="5"/>
        <v>22173186</v>
      </c>
      <c r="K28" s="100">
        <f t="shared" si="5"/>
        <v>6124757</v>
      </c>
      <c r="L28" s="100">
        <f t="shared" si="5"/>
        <v>6871992</v>
      </c>
      <c r="M28" s="100">
        <f t="shared" si="5"/>
        <v>9613524</v>
      </c>
      <c r="N28" s="100">
        <f t="shared" si="5"/>
        <v>22610273</v>
      </c>
      <c r="O28" s="100">
        <f t="shared" si="5"/>
        <v>7290184</v>
      </c>
      <c r="P28" s="100">
        <f t="shared" si="5"/>
        <v>7049024</v>
      </c>
      <c r="Q28" s="100">
        <f t="shared" si="5"/>
        <v>9524505</v>
      </c>
      <c r="R28" s="100">
        <f t="shared" si="5"/>
        <v>23863713</v>
      </c>
      <c r="S28" s="100">
        <f t="shared" si="5"/>
        <v>0</v>
      </c>
      <c r="T28" s="100">
        <f t="shared" si="5"/>
        <v>7451425</v>
      </c>
      <c r="U28" s="100">
        <f t="shared" si="5"/>
        <v>0</v>
      </c>
      <c r="V28" s="100">
        <f t="shared" si="5"/>
        <v>7451425</v>
      </c>
      <c r="W28" s="100">
        <f t="shared" si="5"/>
        <v>76098597</v>
      </c>
      <c r="X28" s="100">
        <f t="shared" si="5"/>
        <v>93667932</v>
      </c>
      <c r="Y28" s="100">
        <f t="shared" si="5"/>
        <v>-17569335</v>
      </c>
      <c r="Z28" s="137">
        <f>+IF(X28&lt;&gt;0,+(Y28/X28)*100,0)</f>
        <v>-18.757043766056455</v>
      </c>
      <c r="AA28" s="153">
        <f>SUM(AA29:AA31)</f>
        <v>93667932</v>
      </c>
    </row>
    <row r="29" spans="1:27" ht="13.5">
      <c r="A29" s="138" t="s">
        <v>75</v>
      </c>
      <c r="B29" s="136"/>
      <c r="C29" s="155">
        <v>76952975</v>
      </c>
      <c r="D29" s="155"/>
      <c r="E29" s="156">
        <v>60826019</v>
      </c>
      <c r="F29" s="60">
        <v>33581876</v>
      </c>
      <c r="G29" s="60">
        <v>3663998</v>
      </c>
      <c r="H29" s="60">
        <v>2787825</v>
      </c>
      <c r="I29" s="60">
        <v>2642567</v>
      </c>
      <c r="J29" s="60">
        <v>9094390</v>
      </c>
      <c r="K29" s="60">
        <v>1932967</v>
      </c>
      <c r="L29" s="60">
        <v>2400952</v>
      </c>
      <c r="M29" s="60">
        <v>2740960</v>
      </c>
      <c r="N29" s="60">
        <v>7074879</v>
      </c>
      <c r="O29" s="60">
        <v>3189215</v>
      </c>
      <c r="P29" s="60">
        <v>2958444</v>
      </c>
      <c r="Q29" s="60">
        <v>5390394</v>
      </c>
      <c r="R29" s="60">
        <v>11538053</v>
      </c>
      <c r="S29" s="60"/>
      <c r="T29" s="60">
        <v>3632280</v>
      </c>
      <c r="U29" s="60"/>
      <c r="V29" s="60">
        <v>3632280</v>
      </c>
      <c r="W29" s="60">
        <v>31339602</v>
      </c>
      <c r="X29" s="60">
        <v>33581876</v>
      </c>
      <c r="Y29" s="60">
        <v>-2242274</v>
      </c>
      <c r="Z29" s="140">
        <v>-6.68</v>
      </c>
      <c r="AA29" s="155">
        <v>33581876</v>
      </c>
    </row>
    <row r="30" spans="1:27" ht="13.5">
      <c r="A30" s="138" t="s">
        <v>76</v>
      </c>
      <c r="B30" s="136"/>
      <c r="C30" s="157">
        <v>10518717</v>
      </c>
      <c r="D30" s="157"/>
      <c r="E30" s="158">
        <v>44077960</v>
      </c>
      <c r="F30" s="159">
        <v>35984840</v>
      </c>
      <c r="G30" s="159">
        <v>1653276</v>
      </c>
      <c r="H30" s="159">
        <v>1799668</v>
      </c>
      <c r="I30" s="159">
        <v>2227030</v>
      </c>
      <c r="J30" s="159">
        <v>5679974</v>
      </c>
      <c r="K30" s="159">
        <v>2640183</v>
      </c>
      <c r="L30" s="159">
        <v>2607251</v>
      </c>
      <c r="M30" s="159">
        <v>2866548</v>
      </c>
      <c r="N30" s="159">
        <v>8113982</v>
      </c>
      <c r="O30" s="159">
        <v>2736193</v>
      </c>
      <c r="P30" s="159">
        <v>2235691</v>
      </c>
      <c r="Q30" s="159">
        <v>2157171</v>
      </c>
      <c r="R30" s="159">
        <v>7129055</v>
      </c>
      <c r="S30" s="159"/>
      <c r="T30" s="159">
        <v>2112089</v>
      </c>
      <c r="U30" s="159"/>
      <c r="V30" s="159">
        <v>2112089</v>
      </c>
      <c r="W30" s="159">
        <v>23035100</v>
      </c>
      <c r="X30" s="159">
        <v>35984840</v>
      </c>
      <c r="Y30" s="159">
        <v>-12949740</v>
      </c>
      <c r="Z30" s="141">
        <v>-35.99</v>
      </c>
      <c r="AA30" s="157">
        <v>35984840</v>
      </c>
    </row>
    <row r="31" spans="1:27" ht="13.5">
      <c r="A31" s="138" t="s">
        <v>77</v>
      </c>
      <c r="B31" s="136"/>
      <c r="C31" s="155">
        <v>12309994</v>
      </c>
      <c r="D31" s="155"/>
      <c r="E31" s="156">
        <v>14749085</v>
      </c>
      <c r="F31" s="60">
        <v>24101216</v>
      </c>
      <c r="G31" s="60">
        <v>2223999</v>
      </c>
      <c r="H31" s="60">
        <v>2267079</v>
      </c>
      <c r="I31" s="60">
        <v>2907744</v>
      </c>
      <c r="J31" s="60">
        <v>7398822</v>
      </c>
      <c r="K31" s="60">
        <v>1551607</v>
      </c>
      <c r="L31" s="60">
        <v>1863789</v>
      </c>
      <c r="M31" s="60">
        <v>4006016</v>
      </c>
      <c r="N31" s="60">
        <v>7421412</v>
      </c>
      <c r="O31" s="60">
        <v>1364776</v>
      </c>
      <c r="P31" s="60">
        <v>1854889</v>
      </c>
      <c r="Q31" s="60">
        <v>1976940</v>
      </c>
      <c r="R31" s="60">
        <v>5196605</v>
      </c>
      <c r="S31" s="60"/>
      <c r="T31" s="60">
        <v>1707056</v>
      </c>
      <c r="U31" s="60"/>
      <c r="V31" s="60">
        <v>1707056</v>
      </c>
      <c r="W31" s="60">
        <v>21723895</v>
      </c>
      <c r="X31" s="60">
        <v>24101216</v>
      </c>
      <c r="Y31" s="60">
        <v>-2377321</v>
      </c>
      <c r="Z31" s="140">
        <v>-9.86</v>
      </c>
      <c r="AA31" s="155">
        <v>24101216</v>
      </c>
    </row>
    <row r="32" spans="1:27" ht="13.5">
      <c r="A32" s="135" t="s">
        <v>78</v>
      </c>
      <c r="B32" s="136"/>
      <c r="C32" s="153">
        <f aca="true" t="shared" si="6" ref="C32:Y32">SUM(C33:C37)</f>
        <v>41871874</v>
      </c>
      <c r="D32" s="153">
        <f>SUM(D33:D37)</f>
        <v>0</v>
      </c>
      <c r="E32" s="154">
        <f t="shared" si="6"/>
        <v>44587395</v>
      </c>
      <c r="F32" s="100">
        <f t="shared" si="6"/>
        <v>53611591</v>
      </c>
      <c r="G32" s="100">
        <f t="shared" si="6"/>
        <v>3600827</v>
      </c>
      <c r="H32" s="100">
        <f t="shared" si="6"/>
        <v>4617294</v>
      </c>
      <c r="I32" s="100">
        <f t="shared" si="6"/>
        <v>3998898</v>
      </c>
      <c r="J32" s="100">
        <f t="shared" si="6"/>
        <v>12217019</v>
      </c>
      <c r="K32" s="100">
        <f t="shared" si="6"/>
        <v>4256037</v>
      </c>
      <c r="L32" s="100">
        <f t="shared" si="6"/>
        <v>3472367</v>
      </c>
      <c r="M32" s="100">
        <f t="shared" si="6"/>
        <v>5697753</v>
      </c>
      <c r="N32" s="100">
        <f t="shared" si="6"/>
        <v>13426157</v>
      </c>
      <c r="O32" s="100">
        <f t="shared" si="6"/>
        <v>4281479</v>
      </c>
      <c r="P32" s="100">
        <f t="shared" si="6"/>
        <v>3498037</v>
      </c>
      <c r="Q32" s="100">
        <f t="shared" si="6"/>
        <v>5681871</v>
      </c>
      <c r="R32" s="100">
        <f t="shared" si="6"/>
        <v>13461387</v>
      </c>
      <c r="S32" s="100">
        <f t="shared" si="6"/>
        <v>0</v>
      </c>
      <c r="T32" s="100">
        <f t="shared" si="6"/>
        <v>4456018</v>
      </c>
      <c r="U32" s="100">
        <f t="shared" si="6"/>
        <v>0</v>
      </c>
      <c r="V32" s="100">
        <f t="shared" si="6"/>
        <v>4456018</v>
      </c>
      <c r="W32" s="100">
        <f t="shared" si="6"/>
        <v>43560581</v>
      </c>
      <c r="X32" s="100">
        <f t="shared" si="6"/>
        <v>53611591</v>
      </c>
      <c r="Y32" s="100">
        <f t="shared" si="6"/>
        <v>-10051010</v>
      </c>
      <c r="Z32" s="137">
        <f>+IF(X32&lt;&gt;0,+(Y32/X32)*100,0)</f>
        <v>-18.7478301100969</v>
      </c>
      <c r="AA32" s="153">
        <f>SUM(AA33:AA37)</f>
        <v>53611591</v>
      </c>
    </row>
    <row r="33" spans="1:27" ht="13.5">
      <c r="A33" s="138" t="s">
        <v>79</v>
      </c>
      <c r="B33" s="136"/>
      <c r="C33" s="155">
        <v>9168027</v>
      </c>
      <c r="D33" s="155"/>
      <c r="E33" s="156">
        <v>9291200</v>
      </c>
      <c r="F33" s="60">
        <v>5213966</v>
      </c>
      <c r="G33" s="60">
        <v>994110</v>
      </c>
      <c r="H33" s="60">
        <v>1172326</v>
      </c>
      <c r="I33" s="60">
        <v>354337</v>
      </c>
      <c r="J33" s="60">
        <v>2520773</v>
      </c>
      <c r="K33" s="60">
        <v>372504</v>
      </c>
      <c r="L33" s="60">
        <v>1166183</v>
      </c>
      <c r="M33" s="60">
        <v>2108189</v>
      </c>
      <c r="N33" s="60">
        <v>3646876</v>
      </c>
      <c r="O33" s="60">
        <v>1294575</v>
      </c>
      <c r="P33" s="60">
        <v>467896</v>
      </c>
      <c r="Q33" s="60">
        <v>401702</v>
      </c>
      <c r="R33" s="60">
        <v>2164173</v>
      </c>
      <c r="S33" s="60"/>
      <c r="T33" s="60">
        <v>416865</v>
      </c>
      <c r="U33" s="60"/>
      <c r="V33" s="60">
        <v>416865</v>
      </c>
      <c r="W33" s="60">
        <v>8748687</v>
      </c>
      <c r="X33" s="60">
        <v>5213966</v>
      </c>
      <c r="Y33" s="60">
        <v>3534721</v>
      </c>
      <c r="Z33" s="140">
        <v>67.79</v>
      </c>
      <c r="AA33" s="155">
        <v>5213966</v>
      </c>
    </row>
    <row r="34" spans="1:27" ht="13.5">
      <c r="A34" s="138" t="s">
        <v>80</v>
      </c>
      <c r="B34" s="136"/>
      <c r="C34" s="155">
        <v>9608630</v>
      </c>
      <c r="D34" s="155"/>
      <c r="E34" s="156"/>
      <c r="F34" s="60">
        <v>9980159</v>
      </c>
      <c r="G34" s="60"/>
      <c r="H34" s="60"/>
      <c r="I34" s="60">
        <v>818120</v>
      </c>
      <c r="J34" s="60">
        <v>818120</v>
      </c>
      <c r="K34" s="60">
        <v>968062</v>
      </c>
      <c r="L34" s="60"/>
      <c r="M34" s="60"/>
      <c r="N34" s="60">
        <v>968062</v>
      </c>
      <c r="O34" s="60"/>
      <c r="P34" s="60">
        <v>879223</v>
      </c>
      <c r="Q34" s="60">
        <v>716058</v>
      </c>
      <c r="R34" s="60">
        <v>1595281</v>
      </c>
      <c r="S34" s="60"/>
      <c r="T34" s="60">
        <v>737115</v>
      </c>
      <c r="U34" s="60"/>
      <c r="V34" s="60">
        <v>737115</v>
      </c>
      <c r="W34" s="60">
        <v>4118578</v>
      </c>
      <c r="X34" s="60">
        <v>9980159</v>
      </c>
      <c r="Y34" s="60">
        <v>-5861581</v>
      </c>
      <c r="Z34" s="140">
        <v>-58.73</v>
      </c>
      <c r="AA34" s="155">
        <v>9980159</v>
      </c>
    </row>
    <row r="35" spans="1:27" ht="13.5">
      <c r="A35" s="138" t="s">
        <v>81</v>
      </c>
      <c r="B35" s="136"/>
      <c r="C35" s="155">
        <v>20852624</v>
      </c>
      <c r="D35" s="155"/>
      <c r="E35" s="156">
        <v>33350910</v>
      </c>
      <c r="F35" s="60">
        <v>35913569</v>
      </c>
      <c r="G35" s="60">
        <v>2418002</v>
      </c>
      <c r="H35" s="60">
        <v>3212660</v>
      </c>
      <c r="I35" s="60">
        <v>2659163</v>
      </c>
      <c r="J35" s="60">
        <v>8289825</v>
      </c>
      <c r="K35" s="60">
        <v>2748905</v>
      </c>
      <c r="L35" s="60">
        <v>2082818</v>
      </c>
      <c r="M35" s="60">
        <v>3240512</v>
      </c>
      <c r="N35" s="60">
        <v>8072235</v>
      </c>
      <c r="O35" s="60">
        <v>2800306</v>
      </c>
      <c r="P35" s="60">
        <v>1926623</v>
      </c>
      <c r="Q35" s="60">
        <v>4397174</v>
      </c>
      <c r="R35" s="60">
        <v>9124103</v>
      </c>
      <c r="S35" s="60"/>
      <c r="T35" s="60">
        <v>3084609</v>
      </c>
      <c r="U35" s="60"/>
      <c r="V35" s="60">
        <v>3084609</v>
      </c>
      <c r="W35" s="60">
        <v>28570772</v>
      </c>
      <c r="X35" s="60">
        <v>35913569</v>
      </c>
      <c r="Y35" s="60">
        <v>-7342797</v>
      </c>
      <c r="Z35" s="140">
        <v>-20.45</v>
      </c>
      <c r="AA35" s="155">
        <v>35913569</v>
      </c>
    </row>
    <row r="36" spans="1:27" ht="13.5">
      <c r="A36" s="138" t="s">
        <v>82</v>
      </c>
      <c r="B36" s="136"/>
      <c r="C36" s="155">
        <v>2145145</v>
      </c>
      <c r="D36" s="155"/>
      <c r="E36" s="156">
        <v>1945285</v>
      </c>
      <c r="F36" s="60">
        <v>2347418</v>
      </c>
      <c r="G36" s="60">
        <v>188491</v>
      </c>
      <c r="H36" s="60">
        <v>232084</v>
      </c>
      <c r="I36" s="60">
        <v>165776</v>
      </c>
      <c r="J36" s="60">
        <v>586351</v>
      </c>
      <c r="K36" s="60">
        <v>164552</v>
      </c>
      <c r="L36" s="60">
        <v>223142</v>
      </c>
      <c r="M36" s="60">
        <v>283623</v>
      </c>
      <c r="N36" s="60">
        <v>671317</v>
      </c>
      <c r="O36" s="60">
        <v>186374</v>
      </c>
      <c r="P36" s="60">
        <v>218081</v>
      </c>
      <c r="Q36" s="60">
        <v>164300</v>
      </c>
      <c r="R36" s="60">
        <v>568755</v>
      </c>
      <c r="S36" s="60"/>
      <c r="T36" s="60">
        <v>217429</v>
      </c>
      <c r="U36" s="60"/>
      <c r="V36" s="60">
        <v>217429</v>
      </c>
      <c r="W36" s="60">
        <v>2043852</v>
      </c>
      <c r="X36" s="60">
        <v>2347418</v>
      </c>
      <c r="Y36" s="60">
        <v>-303566</v>
      </c>
      <c r="Z36" s="140">
        <v>-12.93</v>
      </c>
      <c r="AA36" s="155">
        <v>2347418</v>
      </c>
    </row>
    <row r="37" spans="1:27" ht="13.5">
      <c r="A37" s="138" t="s">
        <v>83</v>
      </c>
      <c r="B37" s="136"/>
      <c r="C37" s="157">
        <v>97448</v>
      </c>
      <c r="D37" s="157"/>
      <c r="E37" s="158"/>
      <c r="F37" s="159">
        <v>156479</v>
      </c>
      <c r="G37" s="159">
        <v>224</v>
      </c>
      <c r="H37" s="159">
        <v>224</v>
      </c>
      <c r="I37" s="159">
        <v>1502</v>
      </c>
      <c r="J37" s="159">
        <v>1950</v>
      </c>
      <c r="K37" s="159">
        <v>2014</v>
      </c>
      <c r="L37" s="159">
        <v>224</v>
      </c>
      <c r="M37" s="159">
        <v>65429</v>
      </c>
      <c r="N37" s="159">
        <v>67667</v>
      </c>
      <c r="O37" s="159">
        <v>224</v>
      </c>
      <c r="P37" s="159">
        <v>6214</v>
      </c>
      <c r="Q37" s="159">
        <v>2637</v>
      </c>
      <c r="R37" s="159">
        <v>9075</v>
      </c>
      <c r="S37" s="159"/>
      <c r="T37" s="159"/>
      <c r="U37" s="159"/>
      <c r="V37" s="159"/>
      <c r="W37" s="159">
        <v>78692</v>
      </c>
      <c r="X37" s="159">
        <v>156479</v>
      </c>
      <c r="Y37" s="159">
        <v>-77787</v>
      </c>
      <c r="Z37" s="141">
        <v>-49.71</v>
      </c>
      <c r="AA37" s="157">
        <v>156479</v>
      </c>
    </row>
    <row r="38" spans="1:27" ht="13.5">
      <c r="A38" s="135" t="s">
        <v>84</v>
      </c>
      <c r="B38" s="142"/>
      <c r="C38" s="153">
        <f aca="true" t="shared" si="7" ref="C38:Y38">SUM(C39:C41)</f>
        <v>25646707</v>
      </c>
      <c r="D38" s="153">
        <f>SUM(D39:D41)</f>
        <v>0</v>
      </c>
      <c r="E38" s="154">
        <f t="shared" si="7"/>
        <v>26623227</v>
      </c>
      <c r="F38" s="100">
        <f t="shared" si="7"/>
        <v>24704153</v>
      </c>
      <c r="G38" s="100">
        <f t="shared" si="7"/>
        <v>1077496</v>
      </c>
      <c r="H38" s="100">
        <f t="shared" si="7"/>
        <v>1304412</v>
      </c>
      <c r="I38" s="100">
        <f t="shared" si="7"/>
        <v>1159151</v>
      </c>
      <c r="J38" s="100">
        <f t="shared" si="7"/>
        <v>3541059</v>
      </c>
      <c r="K38" s="100">
        <f t="shared" si="7"/>
        <v>1542530</v>
      </c>
      <c r="L38" s="100">
        <f t="shared" si="7"/>
        <v>1329012</v>
      </c>
      <c r="M38" s="100">
        <f t="shared" si="7"/>
        <v>4560388</v>
      </c>
      <c r="N38" s="100">
        <f t="shared" si="7"/>
        <v>7431930</v>
      </c>
      <c r="O38" s="100">
        <f t="shared" si="7"/>
        <v>1400346</v>
      </c>
      <c r="P38" s="100">
        <f t="shared" si="7"/>
        <v>1398262</v>
      </c>
      <c r="Q38" s="100">
        <f t="shared" si="7"/>
        <v>1389323</v>
      </c>
      <c r="R38" s="100">
        <f t="shared" si="7"/>
        <v>4187931</v>
      </c>
      <c r="S38" s="100">
        <f t="shared" si="7"/>
        <v>0</v>
      </c>
      <c r="T38" s="100">
        <f t="shared" si="7"/>
        <v>1392700</v>
      </c>
      <c r="U38" s="100">
        <f t="shared" si="7"/>
        <v>0</v>
      </c>
      <c r="V38" s="100">
        <f t="shared" si="7"/>
        <v>1392700</v>
      </c>
      <c r="W38" s="100">
        <f t="shared" si="7"/>
        <v>16553620</v>
      </c>
      <c r="X38" s="100">
        <f t="shared" si="7"/>
        <v>24704153</v>
      </c>
      <c r="Y38" s="100">
        <f t="shared" si="7"/>
        <v>-8150533</v>
      </c>
      <c r="Z38" s="137">
        <f>+IF(X38&lt;&gt;0,+(Y38/X38)*100,0)</f>
        <v>-32.99256201983528</v>
      </c>
      <c r="AA38" s="153">
        <f>SUM(AA39:AA41)</f>
        <v>24704153</v>
      </c>
    </row>
    <row r="39" spans="1:27" ht="13.5">
      <c r="A39" s="138" t="s">
        <v>85</v>
      </c>
      <c r="B39" s="136"/>
      <c r="C39" s="155">
        <v>7798889</v>
      </c>
      <c r="D39" s="155"/>
      <c r="E39" s="156">
        <v>7574920</v>
      </c>
      <c r="F39" s="60">
        <v>2245495</v>
      </c>
      <c r="G39" s="60">
        <v>501015</v>
      </c>
      <c r="H39" s="60">
        <v>585168</v>
      </c>
      <c r="I39" s="60">
        <v>141926</v>
      </c>
      <c r="J39" s="60">
        <v>1228109</v>
      </c>
      <c r="K39" s="60">
        <v>169210</v>
      </c>
      <c r="L39" s="60">
        <v>648843</v>
      </c>
      <c r="M39" s="60">
        <v>585785</v>
      </c>
      <c r="N39" s="60">
        <v>1403838</v>
      </c>
      <c r="O39" s="60">
        <v>646073</v>
      </c>
      <c r="P39" s="60">
        <v>218802</v>
      </c>
      <c r="Q39" s="60">
        <v>295307</v>
      </c>
      <c r="R39" s="60">
        <v>1160182</v>
      </c>
      <c r="S39" s="60"/>
      <c r="T39" s="60">
        <v>170239</v>
      </c>
      <c r="U39" s="60"/>
      <c r="V39" s="60">
        <v>170239</v>
      </c>
      <c r="W39" s="60">
        <v>3962368</v>
      </c>
      <c r="X39" s="60">
        <v>2245495</v>
      </c>
      <c r="Y39" s="60">
        <v>1716873</v>
      </c>
      <c r="Z39" s="140">
        <v>76.46</v>
      </c>
      <c r="AA39" s="155">
        <v>2245495</v>
      </c>
    </row>
    <row r="40" spans="1:27" ht="13.5">
      <c r="A40" s="138" t="s">
        <v>86</v>
      </c>
      <c r="B40" s="136"/>
      <c r="C40" s="155">
        <v>17847818</v>
      </c>
      <c r="D40" s="155"/>
      <c r="E40" s="156">
        <v>19048307</v>
      </c>
      <c r="F40" s="60">
        <v>22458658</v>
      </c>
      <c r="G40" s="60">
        <v>576481</v>
      </c>
      <c r="H40" s="60">
        <v>719244</v>
      </c>
      <c r="I40" s="60">
        <v>1017225</v>
      </c>
      <c r="J40" s="60">
        <v>2312950</v>
      </c>
      <c r="K40" s="60">
        <v>1373320</v>
      </c>
      <c r="L40" s="60">
        <v>680169</v>
      </c>
      <c r="M40" s="60">
        <v>3974603</v>
      </c>
      <c r="N40" s="60">
        <v>6028092</v>
      </c>
      <c r="O40" s="60">
        <v>754273</v>
      </c>
      <c r="P40" s="60">
        <v>1179460</v>
      </c>
      <c r="Q40" s="60">
        <v>1094016</v>
      </c>
      <c r="R40" s="60">
        <v>3027749</v>
      </c>
      <c r="S40" s="60"/>
      <c r="T40" s="60">
        <v>1222461</v>
      </c>
      <c r="U40" s="60"/>
      <c r="V40" s="60">
        <v>1222461</v>
      </c>
      <c r="W40" s="60">
        <v>12591252</v>
      </c>
      <c r="X40" s="60">
        <v>22458658</v>
      </c>
      <c r="Y40" s="60">
        <v>-9867406</v>
      </c>
      <c r="Z40" s="140">
        <v>-43.94</v>
      </c>
      <c r="AA40" s="155">
        <v>22458658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182994102</v>
      </c>
      <c r="D42" s="153">
        <f>SUM(D43:D46)</f>
        <v>0</v>
      </c>
      <c r="E42" s="154">
        <f t="shared" si="8"/>
        <v>236754574</v>
      </c>
      <c r="F42" s="100">
        <f t="shared" si="8"/>
        <v>225850400</v>
      </c>
      <c r="G42" s="100">
        <f t="shared" si="8"/>
        <v>5105042</v>
      </c>
      <c r="H42" s="100">
        <f t="shared" si="8"/>
        <v>24988803</v>
      </c>
      <c r="I42" s="100">
        <f t="shared" si="8"/>
        <v>7811936</v>
      </c>
      <c r="J42" s="100">
        <f t="shared" si="8"/>
        <v>37905781</v>
      </c>
      <c r="K42" s="100">
        <f t="shared" si="8"/>
        <v>5941205</v>
      </c>
      <c r="L42" s="100">
        <f t="shared" si="8"/>
        <v>25727665</v>
      </c>
      <c r="M42" s="100">
        <f t="shared" si="8"/>
        <v>18768772</v>
      </c>
      <c r="N42" s="100">
        <f t="shared" si="8"/>
        <v>50437642</v>
      </c>
      <c r="O42" s="100">
        <f t="shared" si="8"/>
        <v>17267422</v>
      </c>
      <c r="P42" s="100">
        <f t="shared" si="8"/>
        <v>16813555</v>
      </c>
      <c r="Q42" s="100">
        <f t="shared" si="8"/>
        <v>43692104</v>
      </c>
      <c r="R42" s="100">
        <f t="shared" si="8"/>
        <v>77773081</v>
      </c>
      <c r="S42" s="100">
        <f t="shared" si="8"/>
        <v>0</v>
      </c>
      <c r="T42" s="100">
        <f t="shared" si="8"/>
        <v>12908252</v>
      </c>
      <c r="U42" s="100">
        <f t="shared" si="8"/>
        <v>0</v>
      </c>
      <c r="V42" s="100">
        <f t="shared" si="8"/>
        <v>12908252</v>
      </c>
      <c r="W42" s="100">
        <f t="shared" si="8"/>
        <v>179024756</v>
      </c>
      <c r="X42" s="100">
        <f t="shared" si="8"/>
        <v>225850400</v>
      </c>
      <c r="Y42" s="100">
        <f t="shared" si="8"/>
        <v>-46825644</v>
      </c>
      <c r="Z42" s="137">
        <f>+IF(X42&lt;&gt;0,+(Y42/X42)*100,0)</f>
        <v>-20.73303567317127</v>
      </c>
      <c r="AA42" s="153">
        <f>SUM(AA43:AA46)</f>
        <v>225850400</v>
      </c>
    </row>
    <row r="43" spans="1:27" ht="13.5">
      <c r="A43" s="138" t="s">
        <v>89</v>
      </c>
      <c r="B43" s="136"/>
      <c r="C43" s="155">
        <v>134972297</v>
      </c>
      <c r="D43" s="155"/>
      <c r="E43" s="156">
        <v>168392644</v>
      </c>
      <c r="F43" s="60">
        <v>158544771</v>
      </c>
      <c r="G43" s="60">
        <v>2061500</v>
      </c>
      <c r="H43" s="60">
        <v>20824174</v>
      </c>
      <c r="I43" s="60">
        <v>3763926</v>
      </c>
      <c r="J43" s="60">
        <v>26649600</v>
      </c>
      <c r="K43" s="60">
        <v>1549332</v>
      </c>
      <c r="L43" s="60">
        <v>19932356</v>
      </c>
      <c r="M43" s="60">
        <v>7580341</v>
      </c>
      <c r="N43" s="60">
        <v>29062029</v>
      </c>
      <c r="O43" s="60">
        <v>11076546</v>
      </c>
      <c r="P43" s="60">
        <v>11338632</v>
      </c>
      <c r="Q43" s="60">
        <v>34647792</v>
      </c>
      <c r="R43" s="60">
        <v>57062970</v>
      </c>
      <c r="S43" s="60"/>
      <c r="T43" s="60">
        <v>6655755</v>
      </c>
      <c r="U43" s="60"/>
      <c r="V43" s="60">
        <v>6655755</v>
      </c>
      <c r="W43" s="60">
        <v>119430354</v>
      </c>
      <c r="X43" s="60">
        <v>158544771</v>
      </c>
      <c r="Y43" s="60">
        <v>-39114417</v>
      </c>
      <c r="Z43" s="140">
        <v>-24.67</v>
      </c>
      <c r="AA43" s="155">
        <v>158544771</v>
      </c>
    </row>
    <row r="44" spans="1:27" ht="13.5">
      <c r="A44" s="138" t="s">
        <v>90</v>
      </c>
      <c r="B44" s="136"/>
      <c r="C44" s="155">
        <v>23532281</v>
      </c>
      <c r="D44" s="155"/>
      <c r="E44" s="156">
        <v>22545153</v>
      </c>
      <c r="F44" s="60">
        <v>26674131</v>
      </c>
      <c r="G44" s="60">
        <v>1150292</v>
      </c>
      <c r="H44" s="60">
        <v>1626395</v>
      </c>
      <c r="I44" s="60">
        <v>1220738</v>
      </c>
      <c r="J44" s="60">
        <v>3997425</v>
      </c>
      <c r="K44" s="60">
        <v>1382735</v>
      </c>
      <c r="L44" s="60">
        <v>2639234</v>
      </c>
      <c r="M44" s="60">
        <v>5920019</v>
      </c>
      <c r="N44" s="60">
        <v>9941988</v>
      </c>
      <c r="O44" s="60">
        <v>3844427</v>
      </c>
      <c r="P44" s="60">
        <v>3316787</v>
      </c>
      <c r="Q44" s="60">
        <v>2775394</v>
      </c>
      <c r="R44" s="60">
        <v>9936608</v>
      </c>
      <c r="S44" s="60"/>
      <c r="T44" s="60">
        <v>3893544</v>
      </c>
      <c r="U44" s="60"/>
      <c r="V44" s="60">
        <v>3893544</v>
      </c>
      <c r="W44" s="60">
        <v>27769565</v>
      </c>
      <c r="X44" s="60">
        <v>26674131</v>
      </c>
      <c r="Y44" s="60">
        <v>1095434</v>
      </c>
      <c r="Z44" s="140">
        <v>4.11</v>
      </c>
      <c r="AA44" s="155">
        <v>26674131</v>
      </c>
    </row>
    <row r="45" spans="1:27" ht="13.5">
      <c r="A45" s="138" t="s">
        <v>91</v>
      </c>
      <c r="B45" s="136"/>
      <c r="C45" s="157">
        <v>10307666</v>
      </c>
      <c r="D45" s="157"/>
      <c r="E45" s="158">
        <v>20127721</v>
      </c>
      <c r="F45" s="159">
        <v>15320363</v>
      </c>
      <c r="G45" s="159">
        <v>871217</v>
      </c>
      <c r="H45" s="159">
        <v>859494</v>
      </c>
      <c r="I45" s="159">
        <v>1182121</v>
      </c>
      <c r="J45" s="159">
        <v>2912832</v>
      </c>
      <c r="K45" s="159">
        <v>1302922</v>
      </c>
      <c r="L45" s="159">
        <v>1419676</v>
      </c>
      <c r="M45" s="159">
        <v>3336256</v>
      </c>
      <c r="N45" s="159">
        <v>6058854</v>
      </c>
      <c r="O45" s="159">
        <v>1107004</v>
      </c>
      <c r="P45" s="159">
        <v>823099</v>
      </c>
      <c r="Q45" s="159">
        <v>826196</v>
      </c>
      <c r="R45" s="159">
        <v>2756299</v>
      </c>
      <c r="S45" s="159"/>
      <c r="T45" s="159">
        <v>994478</v>
      </c>
      <c r="U45" s="159"/>
      <c r="V45" s="159">
        <v>994478</v>
      </c>
      <c r="W45" s="159">
        <v>12722463</v>
      </c>
      <c r="X45" s="159">
        <v>15320363</v>
      </c>
      <c r="Y45" s="159">
        <v>-2597900</v>
      </c>
      <c r="Z45" s="141">
        <v>-16.96</v>
      </c>
      <c r="AA45" s="157">
        <v>15320363</v>
      </c>
    </row>
    <row r="46" spans="1:27" ht="13.5">
      <c r="A46" s="138" t="s">
        <v>92</v>
      </c>
      <c r="B46" s="136"/>
      <c r="C46" s="155">
        <v>14181858</v>
      </c>
      <c r="D46" s="155"/>
      <c r="E46" s="156">
        <v>25689056</v>
      </c>
      <c r="F46" s="60">
        <v>25311135</v>
      </c>
      <c r="G46" s="60">
        <v>1022033</v>
      </c>
      <c r="H46" s="60">
        <v>1678740</v>
      </c>
      <c r="I46" s="60">
        <v>1645151</v>
      </c>
      <c r="J46" s="60">
        <v>4345924</v>
      </c>
      <c r="K46" s="60">
        <v>1706216</v>
      </c>
      <c r="L46" s="60">
        <v>1736399</v>
      </c>
      <c r="M46" s="60">
        <v>1932156</v>
      </c>
      <c r="N46" s="60">
        <v>5374771</v>
      </c>
      <c r="O46" s="60">
        <v>1239445</v>
      </c>
      <c r="P46" s="60">
        <v>1335037</v>
      </c>
      <c r="Q46" s="60">
        <v>5442722</v>
      </c>
      <c r="R46" s="60">
        <v>8017204</v>
      </c>
      <c r="S46" s="60"/>
      <c r="T46" s="60">
        <v>1364475</v>
      </c>
      <c r="U46" s="60"/>
      <c r="V46" s="60">
        <v>1364475</v>
      </c>
      <c r="W46" s="60">
        <v>19102374</v>
      </c>
      <c r="X46" s="60">
        <v>25311135</v>
      </c>
      <c r="Y46" s="60">
        <v>-6208761</v>
      </c>
      <c r="Z46" s="140">
        <v>-24.53</v>
      </c>
      <c r="AA46" s="155">
        <v>25311135</v>
      </c>
    </row>
    <row r="47" spans="1:27" ht="13.5">
      <c r="A47" s="135" t="s">
        <v>93</v>
      </c>
      <c r="B47" s="142" t="s">
        <v>94</v>
      </c>
      <c r="C47" s="153">
        <v>34222</v>
      </c>
      <c r="D47" s="153"/>
      <c r="E47" s="154">
        <v>12500</v>
      </c>
      <c r="F47" s="100">
        <v>47731</v>
      </c>
      <c r="G47" s="100">
        <v>2325</v>
      </c>
      <c r="H47" s="100">
        <v>7846</v>
      </c>
      <c r="I47" s="100"/>
      <c r="J47" s="100">
        <v>10171</v>
      </c>
      <c r="K47" s="100"/>
      <c r="L47" s="100">
        <v>5424</v>
      </c>
      <c r="M47" s="100">
        <v>17264</v>
      </c>
      <c r="N47" s="100">
        <v>22688</v>
      </c>
      <c r="O47" s="100">
        <v>1504</v>
      </c>
      <c r="P47" s="100"/>
      <c r="Q47" s="100"/>
      <c r="R47" s="100">
        <v>1504</v>
      </c>
      <c r="S47" s="100"/>
      <c r="T47" s="100"/>
      <c r="U47" s="100"/>
      <c r="V47" s="100"/>
      <c r="W47" s="100">
        <v>34363</v>
      </c>
      <c r="X47" s="100">
        <v>47731</v>
      </c>
      <c r="Y47" s="100">
        <v>-13368</v>
      </c>
      <c r="Z47" s="137">
        <v>-28.01</v>
      </c>
      <c r="AA47" s="153">
        <v>47731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350328591</v>
      </c>
      <c r="D48" s="168">
        <f>+D28+D32+D38+D42+D47</f>
        <v>0</v>
      </c>
      <c r="E48" s="169">
        <f t="shared" si="9"/>
        <v>427630760</v>
      </c>
      <c r="F48" s="73">
        <f t="shared" si="9"/>
        <v>397881807</v>
      </c>
      <c r="G48" s="73">
        <f t="shared" si="9"/>
        <v>17326963</v>
      </c>
      <c r="H48" s="73">
        <f t="shared" si="9"/>
        <v>37772927</v>
      </c>
      <c r="I48" s="73">
        <f t="shared" si="9"/>
        <v>20747326</v>
      </c>
      <c r="J48" s="73">
        <f t="shared" si="9"/>
        <v>75847216</v>
      </c>
      <c r="K48" s="73">
        <f t="shared" si="9"/>
        <v>17864529</v>
      </c>
      <c r="L48" s="73">
        <f t="shared" si="9"/>
        <v>37406460</v>
      </c>
      <c r="M48" s="73">
        <f t="shared" si="9"/>
        <v>38657701</v>
      </c>
      <c r="N48" s="73">
        <f t="shared" si="9"/>
        <v>93928690</v>
      </c>
      <c r="O48" s="73">
        <f t="shared" si="9"/>
        <v>30240935</v>
      </c>
      <c r="P48" s="73">
        <f t="shared" si="9"/>
        <v>28758878</v>
      </c>
      <c r="Q48" s="73">
        <f t="shared" si="9"/>
        <v>60287803</v>
      </c>
      <c r="R48" s="73">
        <f t="shared" si="9"/>
        <v>119287616</v>
      </c>
      <c r="S48" s="73">
        <f t="shared" si="9"/>
        <v>0</v>
      </c>
      <c r="T48" s="73">
        <f t="shared" si="9"/>
        <v>26208395</v>
      </c>
      <c r="U48" s="73">
        <f t="shared" si="9"/>
        <v>0</v>
      </c>
      <c r="V48" s="73">
        <f t="shared" si="9"/>
        <v>26208395</v>
      </c>
      <c r="W48" s="73">
        <f t="shared" si="9"/>
        <v>315271917</v>
      </c>
      <c r="X48" s="73">
        <f t="shared" si="9"/>
        <v>397881807</v>
      </c>
      <c r="Y48" s="73">
        <f t="shared" si="9"/>
        <v>-82609890</v>
      </c>
      <c r="Z48" s="170">
        <f>+IF(X48&lt;&gt;0,+(Y48/X48)*100,0)</f>
        <v>-20.762419529274933</v>
      </c>
      <c r="AA48" s="168">
        <f>+AA28+AA32+AA38+AA42+AA47</f>
        <v>397881807</v>
      </c>
    </row>
    <row r="49" spans="1:27" ht="13.5">
      <c r="A49" s="148" t="s">
        <v>49</v>
      </c>
      <c r="B49" s="149"/>
      <c r="C49" s="171">
        <f aca="true" t="shared" si="10" ref="C49:Y49">+C25-C48</f>
        <v>44247390</v>
      </c>
      <c r="D49" s="171">
        <f>+D25-D48</f>
        <v>0</v>
      </c>
      <c r="E49" s="172">
        <f t="shared" si="10"/>
        <v>8447901</v>
      </c>
      <c r="F49" s="173">
        <f t="shared" si="10"/>
        <v>2602899</v>
      </c>
      <c r="G49" s="173">
        <f t="shared" si="10"/>
        <v>53080351</v>
      </c>
      <c r="H49" s="173">
        <f t="shared" si="10"/>
        <v>-12177038</v>
      </c>
      <c r="I49" s="173">
        <f t="shared" si="10"/>
        <v>4594377</v>
      </c>
      <c r="J49" s="173">
        <f t="shared" si="10"/>
        <v>45497690</v>
      </c>
      <c r="K49" s="173">
        <f t="shared" si="10"/>
        <v>7935753</v>
      </c>
      <c r="L49" s="173">
        <f t="shared" si="10"/>
        <v>-14653524</v>
      </c>
      <c r="M49" s="173">
        <f t="shared" si="10"/>
        <v>6991027</v>
      </c>
      <c r="N49" s="173">
        <f t="shared" si="10"/>
        <v>273256</v>
      </c>
      <c r="O49" s="173">
        <f t="shared" si="10"/>
        <v>-6934649</v>
      </c>
      <c r="P49" s="173">
        <f t="shared" si="10"/>
        <v>-7736058</v>
      </c>
      <c r="Q49" s="173">
        <f t="shared" si="10"/>
        <v>339255</v>
      </c>
      <c r="R49" s="173">
        <f t="shared" si="10"/>
        <v>-14331452</v>
      </c>
      <c r="S49" s="173">
        <f t="shared" si="10"/>
        <v>0</v>
      </c>
      <c r="T49" s="173">
        <f t="shared" si="10"/>
        <v>-205201</v>
      </c>
      <c r="U49" s="173">
        <f t="shared" si="10"/>
        <v>0</v>
      </c>
      <c r="V49" s="173">
        <f t="shared" si="10"/>
        <v>-205201</v>
      </c>
      <c r="W49" s="173">
        <f t="shared" si="10"/>
        <v>31234293</v>
      </c>
      <c r="X49" s="173">
        <f>IF(F25=F48,0,X25-X48)</f>
        <v>2602899</v>
      </c>
      <c r="Y49" s="173">
        <f t="shared" si="10"/>
        <v>28631394</v>
      </c>
      <c r="Z49" s="174">
        <f>+IF(X49&lt;&gt;0,+(Y49/X49)*100,0)</f>
        <v>1099.9809827427034</v>
      </c>
      <c r="AA49" s="171">
        <f>+AA25-AA48</f>
        <v>2602899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51380948</v>
      </c>
      <c r="D5" s="155"/>
      <c r="E5" s="156">
        <v>61342604</v>
      </c>
      <c r="F5" s="60">
        <v>59142604</v>
      </c>
      <c r="G5" s="60">
        <v>4895988</v>
      </c>
      <c r="H5" s="60">
        <v>4905777</v>
      </c>
      <c r="I5" s="60">
        <v>4923600</v>
      </c>
      <c r="J5" s="60">
        <v>14725365</v>
      </c>
      <c r="K5" s="60">
        <v>4909971</v>
      </c>
      <c r="L5" s="60">
        <v>4929221</v>
      </c>
      <c r="M5" s="60">
        <v>4910654</v>
      </c>
      <c r="N5" s="60">
        <v>14749846</v>
      </c>
      <c r="O5" s="60">
        <v>4913845</v>
      </c>
      <c r="P5" s="60">
        <v>4913386</v>
      </c>
      <c r="Q5" s="60">
        <v>5179129</v>
      </c>
      <c r="R5" s="60">
        <v>15006360</v>
      </c>
      <c r="S5" s="60">
        <v>0</v>
      </c>
      <c r="T5" s="60">
        <v>4959709</v>
      </c>
      <c r="U5" s="60">
        <v>0</v>
      </c>
      <c r="V5" s="60">
        <v>4959709</v>
      </c>
      <c r="W5" s="60">
        <v>49441280</v>
      </c>
      <c r="X5" s="60">
        <v>59142604</v>
      </c>
      <c r="Y5" s="60">
        <v>-9701324</v>
      </c>
      <c r="Z5" s="140">
        <v>-16.4</v>
      </c>
      <c r="AA5" s="155">
        <v>59142604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113961301</v>
      </c>
      <c r="D7" s="155"/>
      <c r="E7" s="156">
        <v>148351680</v>
      </c>
      <c r="F7" s="60">
        <v>145543158</v>
      </c>
      <c r="G7" s="60">
        <v>12719003</v>
      </c>
      <c r="H7" s="60">
        <v>13059701</v>
      </c>
      <c r="I7" s="60">
        <v>12393650</v>
      </c>
      <c r="J7" s="60">
        <v>38172354</v>
      </c>
      <c r="K7" s="60">
        <v>12059008</v>
      </c>
      <c r="L7" s="60">
        <v>11573435</v>
      </c>
      <c r="M7" s="60">
        <v>11272597</v>
      </c>
      <c r="N7" s="60">
        <v>34905040</v>
      </c>
      <c r="O7" s="60">
        <v>12053419</v>
      </c>
      <c r="P7" s="60">
        <v>11923690</v>
      </c>
      <c r="Q7" s="60">
        <v>10307783</v>
      </c>
      <c r="R7" s="60">
        <v>34284892</v>
      </c>
      <c r="S7" s="60">
        <v>0</v>
      </c>
      <c r="T7" s="60">
        <v>12536189</v>
      </c>
      <c r="U7" s="60">
        <v>0</v>
      </c>
      <c r="V7" s="60">
        <v>12536189</v>
      </c>
      <c r="W7" s="60">
        <v>119898475</v>
      </c>
      <c r="X7" s="60">
        <v>145543158</v>
      </c>
      <c r="Y7" s="60">
        <v>-25644683</v>
      </c>
      <c r="Z7" s="140">
        <v>-17.62</v>
      </c>
      <c r="AA7" s="155">
        <v>145543158</v>
      </c>
    </row>
    <row r="8" spans="1:27" ht="13.5">
      <c r="A8" s="183" t="s">
        <v>104</v>
      </c>
      <c r="B8" s="182"/>
      <c r="C8" s="155">
        <v>17955310</v>
      </c>
      <c r="D8" s="155"/>
      <c r="E8" s="156">
        <v>24401277</v>
      </c>
      <c r="F8" s="60">
        <v>20973777</v>
      </c>
      <c r="G8" s="60">
        <v>1958874</v>
      </c>
      <c r="H8" s="60">
        <v>1776351</v>
      </c>
      <c r="I8" s="60">
        <v>1587543</v>
      </c>
      <c r="J8" s="60">
        <v>5322768</v>
      </c>
      <c r="K8" s="60">
        <v>3337577</v>
      </c>
      <c r="L8" s="60">
        <v>199319</v>
      </c>
      <c r="M8" s="60">
        <v>1590044</v>
      </c>
      <c r="N8" s="60">
        <v>5126940</v>
      </c>
      <c r="O8" s="60">
        <v>1758081</v>
      </c>
      <c r="P8" s="60">
        <v>1744008</v>
      </c>
      <c r="Q8" s="60">
        <v>1437869</v>
      </c>
      <c r="R8" s="60">
        <v>4939958</v>
      </c>
      <c r="S8" s="60">
        <v>0</v>
      </c>
      <c r="T8" s="60">
        <v>1262165</v>
      </c>
      <c r="U8" s="60">
        <v>0</v>
      </c>
      <c r="V8" s="60">
        <v>1262165</v>
      </c>
      <c r="W8" s="60">
        <v>16651831</v>
      </c>
      <c r="X8" s="60">
        <v>20973777</v>
      </c>
      <c r="Y8" s="60">
        <v>-4321946</v>
      </c>
      <c r="Z8" s="140">
        <v>-20.61</v>
      </c>
      <c r="AA8" s="155">
        <v>20973777</v>
      </c>
    </row>
    <row r="9" spans="1:27" ht="13.5">
      <c r="A9" s="183" t="s">
        <v>105</v>
      </c>
      <c r="B9" s="182"/>
      <c r="C9" s="155">
        <v>17372847</v>
      </c>
      <c r="D9" s="155"/>
      <c r="E9" s="156">
        <v>18273320</v>
      </c>
      <c r="F9" s="60">
        <v>20873320</v>
      </c>
      <c r="G9" s="60">
        <v>1855331</v>
      </c>
      <c r="H9" s="60">
        <v>1863201</v>
      </c>
      <c r="I9" s="60">
        <v>1861209</v>
      </c>
      <c r="J9" s="60">
        <v>5579741</v>
      </c>
      <c r="K9" s="60">
        <v>1874891</v>
      </c>
      <c r="L9" s="60">
        <v>1189027</v>
      </c>
      <c r="M9" s="60">
        <v>1771033</v>
      </c>
      <c r="N9" s="60">
        <v>4834951</v>
      </c>
      <c r="O9" s="60">
        <v>1761279</v>
      </c>
      <c r="P9" s="60">
        <v>1754111</v>
      </c>
      <c r="Q9" s="60">
        <v>1765669</v>
      </c>
      <c r="R9" s="60">
        <v>5281059</v>
      </c>
      <c r="S9" s="60">
        <v>0</v>
      </c>
      <c r="T9" s="60">
        <v>1767366</v>
      </c>
      <c r="U9" s="60">
        <v>0</v>
      </c>
      <c r="V9" s="60">
        <v>1767366</v>
      </c>
      <c r="W9" s="60">
        <v>17463117</v>
      </c>
      <c r="X9" s="60">
        <v>20873320</v>
      </c>
      <c r="Y9" s="60">
        <v>-3410203</v>
      </c>
      <c r="Z9" s="140">
        <v>-16.34</v>
      </c>
      <c r="AA9" s="155">
        <v>20873320</v>
      </c>
    </row>
    <row r="10" spans="1:27" ht="13.5">
      <c r="A10" s="183" t="s">
        <v>106</v>
      </c>
      <c r="B10" s="182"/>
      <c r="C10" s="155">
        <v>15923496</v>
      </c>
      <c r="D10" s="155"/>
      <c r="E10" s="156">
        <v>17513858</v>
      </c>
      <c r="F10" s="54">
        <v>18663858</v>
      </c>
      <c r="G10" s="54">
        <v>1557284</v>
      </c>
      <c r="H10" s="54">
        <v>1549271</v>
      </c>
      <c r="I10" s="54">
        <v>1565959</v>
      </c>
      <c r="J10" s="54">
        <v>4672514</v>
      </c>
      <c r="K10" s="54">
        <v>1554686</v>
      </c>
      <c r="L10" s="54">
        <v>1520340</v>
      </c>
      <c r="M10" s="54">
        <v>1556176</v>
      </c>
      <c r="N10" s="54">
        <v>4631202</v>
      </c>
      <c r="O10" s="54">
        <v>1547492</v>
      </c>
      <c r="P10" s="54">
        <v>1532383</v>
      </c>
      <c r="Q10" s="54">
        <v>1581305</v>
      </c>
      <c r="R10" s="54">
        <v>4661180</v>
      </c>
      <c r="S10" s="54">
        <v>0</v>
      </c>
      <c r="T10" s="54">
        <v>1592777</v>
      </c>
      <c r="U10" s="54">
        <v>0</v>
      </c>
      <c r="V10" s="54">
        <v>1592777</v>
      </c>
      <c r="W10" s="54">
        <v>15557673</v>
      </c>
      <c r="X10" s="54">
        <v>18663858</v>
      </c>
      <c r="Y10" s="54">
        <v>-3106185</v>
      </c>
      <c r="Z10" s="184">
        <v>-16.64</v>
      </c>
      <c r="AA10" s="130">
        <v>18663858</v>
      </c>
    </row>
    <row r="11" spans="1:27" ht="13.5">
      <c r="A11" s="183" t="s">
        <v>107</v>
      </c>
      <c r="B11" s="185"/>
      <c r="C11" s="155">
        <v>2188999</v>
      </c>
      <c r="D11" s="155"/>
      <c r="E11" s="156">
        <v>-702208</v>
      </c>
      <c r="F11" s="60">
        <v>-940208</v>
      </c>
      <c r="G11" s="60">
        <v>14131</v>
      </c>
      <c r="H11" s="60">
        <v>-98349</v>
      </c>
      <c r="I11" s="60">
        <v>9924</v>
      </c>
      <c r="J11" s="60">
        <v>-74294</v>
      </c>
      <c r="K11" s="60">
        <v>-87262</v>
      </c>
      <c r="L11" s="60">
        <v>-87165</v>
      </c>
      <c r="M11" s="60">
        <v>-86068</v>
      </c>
      <c r="N11" s="60">
        <v>-260495</v>
      </c>
      <c r="O11" s="60">
        <v>-97959</v>
      </c>
      <c r="P11" s="60">
        <v>-39060</v>
      </c>
      <c r="Q11" s="60">
        <v>83358</v>
      </c>
      <c r="R11" s="60">
        <v>-53661</v>
      </c>
      <c r="S11" s="60">
        <v>0</v>
      </c>
      <c r="T11" s="60">
        <v>-90596</v>
      </c>
      <c r="U11" s="60">
        <v>0</v>
      </c>
      <c r="V11" s="60">
        <v>-90596</v>
      </c>
      <c r="W11" s="60">
        <v>-479046</v>
      </c>
      <c r="X11" s="60">
        <v>-940208</v>
      </c>
      <c r="Y11" s="60">
        <v>461162</v>
      </c>
      <c r="Z11" s="140">
        <v>-49.05</v>
      </c>
      <c r="AA11" s="155">
        <v>-940208</v>
      </c>
    </row>
    <row r="12" spans="1:27" ht="13.5">
      <c r="A12" s="183" t="s">
        <v>108</v>
      </c>
      <c r="B12" s="185"/>
      <c r="C12" s="155">
        <v>1534698</v>
      </c>
      <c r="D12" s="155"/>
      <c r="E12" s="156">
        <v>1870943</v>
      </c>
      <c r="F12" s="60">
        <v>1930893</v>
      </c>
      <c r="G12" s="60">
        <v>142620</v>
      </c>
      <c r="H12" s="60">
        <v>132562</v>
      </c>
      <c r="I12" s="60">
        <v>131908</v>
      </c>
      <c r="J12" s="60">
        <v>407090</v>
      </c>
      <c r="K12" s="60">
        <v>167755</v>
      </c>
      <c r="L12" s="60">
        <v>134155</v>
      </c>
      <c r="M12" s="60">
        <v>140642</v>
      </c>
      <c r="N12" s="60">
        <v>442552</v>
      </c>
      <c r="O12" s="60">
        <v>132369</v>
      </c>
      <c r="P12" s="60">
        <v>126346</v>
      </c>
      <c r="Q12" s="60">
        <v>130702</v>
      </c>
      <c r="R12" s="60">
        <v>389417</v>
      </c>
      <c r="S12" s="60">
        <v>0</v>
      </c>
      <c r="T12" s="60">
        <v>139594</v>
      </c>
      <c r="U12" s="60">
        <v>0</v>
      </c>
      <c r="V12" s="60">
        <v>139594</v>
      </c>
      <c r="W12" s="60">
        <v>1378653</v>
      </c>
      <c r="X12" s="60">
        <v>1930893</v>
      </c>
      <c r="Y12" s="60">
        <v>-552240</v>
      </c>
      <c r="Z12" s="140">
        <v>-28.6</v>
      </c>
      <c r="AA12" s="155">
        <v>1930893</v>
      </c>
    </row>
    <row r="13" spans="1:27" ht="13.5">
      <c r="A13" s="181" t="s">
        <v>109</v>
      </c>
      <c r="B13" s="185"/>
      <c r="C13" s="155">
        <v>589142</v>
      </c>
      <c r="D13" s="155"/>
      <c r="E13" s="156">
        <v>416350</v>
      </c>
      <c r="F13" s="60">
        <v>416350</v>
      </c>
      <c r="G13" s="60">
        <v>202962</v>
      </c>
      <c r="H13" s="60">
        <v>-151058</v>
      </c>
      <c r="I13" s="60">
        <v>-188909</v>
      </c>
      <c r="J13" s="60">
        <v>-137005</v>
      </c>
      <c r="K13" s="60">
        <v>153188</v>
      </c>
      <c r="L13" s="60">
        <v>109030</v>
      </c>
      <c r="M13" s="60">
        <v>38466</v>
      </c>
      <c r="N13" s="60">
        <v>300684</v>
      </c>
      <c r="O13" s="60">
        <v>44712</v>
      </c>
      <c r="P13" s="60">
        <v>108137</v>
      </c>
      <c r="Q13" s="60">
        <v>111111</v>
      </c>
      <c r="R13" s="60">
        <v>263960</v>
      </c>
      <c r="S13" s="60">
        <v>0</v>
      </c>
      <c r="T13" s="60">
        <v>198175</v>
      </c>
      <c r="U13" s="60">
        <v>0</v>
      </c>
      <c r="V13" s="60">
        <v>198175</v>
      </c>
      <c r="W13" s="60">
        <v>625814</v>
      </c>
      <c r="X13" s="60">
        <v>416350</v>
      </c>
      <c r="Y13" s="60">
        <v>209464</v>
      </c>
      <c r="Z13" s="140">
        <v>50.31</v>
      </c>
      <c r="AA13" s="155">
        <v>416350</v>
      </c>
    </row>
    <row r="14" spans="1:27" ht="13.5">
      <c r="A14" s="181" t="s">
        <v>110</v>
      </c>
      <c r="B14" s="185"/>
      <c r="C14" s="155">
        <v>20837316</v>
      </c>
      <c r="D14" s="155"/>
      <c r="E14" s="156">
        <v>15161966</v>
      </c>
      <c r="F14" s="60">
        <v>10372808</v>
      </c>
      <c r="G14" s="60">
        <v>834058</v>
      </c>
      <c r="H14" s="60">
        <v>933910</v>
      </c>
      <c r="I14" s="60">
        <v>961937</v>
      </c>
      <c r="J14" s="60">
        <v>2729905</v>
      </c>
      <c r="K14" s="60">
        <v>945080</v>
      </c>
      <c r="L14" s="60">
        <v>1016453</v>
      </c>
      <c r="M14" s="60">
        <v>1035161</v>
      </c>
      <c r="N14" s="60">
        <v>2996694</v>
      </c>
      <c r="O14" s="60">
        <v>1041544</v>
      </c>
      <c r="P14" s="60">
        <v>1046944</v>
      </c>
      <c r="Q14" s="60">
        <v>1093762</v>
      </c>
      <c r="R14" s="60">
        <v>3182250</v>
      </c>
      <c r="S14" s="60">
        <v>0</v>
      </c>
      <c r="T14" s="60">
        <v>763290</v>
      </c>
      <c r="U14" s="60">
        <v>0</v>
      </c>
      <c r="V14" s="60">
        <v>763290</v>
      </c>
      <c r="W14" s="60">
        <v>9672139</v>
      </c>
      <c r="X14" s="60">
        <v>10372808</v>
      </c>
      <c r="Y14" s="60">
        <v>-700669</v>
      </c>
      <c r="Z14" s="140">
        <v>-6.75</v>
      </c>
      <c r="AA14" s="155">
        <v>10372808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433715</v>
      </c>
      <c r="D16" s="155"/>
      <c r="E16" s="156">
        <v>498195</v>
      </c>
      <c r="F16" s="60">
        <v>513700</v>
      </c>
      <c r="G16" s="60">
        <v>46665</v>
      </c>
      <c r="H16" s="60">
        <v>29381</v>
      </c>
      <c r="I16" s="60">
        <v>40396</v>
      </c>
      <c r="J16" s="60">
        <v>116442</v>
      </c>
      <c r="K16" s="60">
        <v>404</v>
      </c>
      <c r="L16" s="60">
        <v>47270</v>
      </c>
      <c r="M16" s="60">
        <v>275</v>
      </c>
      <c r="N16" s="60">
        <v>47949</v>
      </c>
      <c r="O16" s="60">
        <v>43855</v>
      </c>
      <c r="P16" s="60">
        <v>525</v>
      </c>
      <c r="Q16" s="60">
        <v>1101</v>
      </c>
      <c r="R16" s="60">
        <v>45481</v>
      </c>
      <c r="S16" s="60">
        <v>0</v>
      </c>
      <c r="T16" s="60">
        <v>186448</v>
      </c>
      <c r="U16" s="60">
        <v>0</v>
      </c>
      <c r="V16" s="60">
        <v>186448</v>
      </c>
      <c r="W16" s="60">
        <v>396320</v>
      </c>
      <c r="X16" s="60">
        <v>513700</v>
      </c>
      <c r="Y16" s="60">
        <v>-117380</v>
      </c>
      <c r="Z16" s="140">
        <v>-22.85</v>
      </c>
      <c r="AA16" s="155">
        <v>513700</v>
      </c>
    </row>
    <row r="17" spans="1:27" ht="13.5">
      <c r="A17" s="181" t="s">
        <v>113</v>
      </c>
      <c r="B17" s="185"/>
      <c r="C17" s="155">
        <v>3948603</v>
      </c>
      <c r="D17" s="155"/>
      <c r="E17" s="156">
        <v>2270000</v>
      </c>
      <c r="F17" s="60">
        <v>2270000</v>
      </c>
      <c r="G17" s="60">
        <v>0</v>
      </c>
      <c r="H17" s="60">
        <v>28459</v>
      </c>
      <c r="I17" s="60">
        <v>0</v>
      </c>
      <c r="J17" s="60">
        <v>28459</v>
      </c>
      <c r="K17" s="60">
        <v>198618</v>
      </c>
      <c r="L17" s="60">
        <v>694673</v>
      </c>
      <c r="M17" s="60">
        <v>58677</v>
      </c>
      <c r="N17" s="60">
        <v>951968</v>
      </c>
      <c r="O17" s="60">
        <v>21701</v>
      </c>
      <c r="P17" s="60">
        <v>0</v>
      </c>
      <c r="Q17" s="60">
        <v>224013</v>
      </c>
      <c r="R17" s="60">
        <v>245714</v>
      </c>
      <c r="S17" s="60">
        <v>0</v>
      </c>
      <c r="T17" s="60">
        <v>-2227</v>
      </c>
      <c r="U17" s="60">
        <v>0</v>
      </c>
      <c r="V17" s="60">
        <v>-2227</v>
      </c>
      <c r="W17" s="60">
        <v>1223914</v>
      </c>
      <c r="X17" s="60">
        <v>2270000</v>
      </c>
      <c r="Y17" s="60">
        <v>-1046086</v>
      </c>
      <c r="Z17" s="140">
        <v>-46.08</v>
      </c>
      <c r="AA17" s="155">
        <v>2270000</v>
      </c>
    </row>
    <row r="18" spans="1:27" ht="13.5">
      <c r="A18" s="183" t="s">
        <v>114</v>
      </c>
      <c r="B18" s="182"/>
      <c r="C18" s="155">
        <v>4852952</v>
      </c>
      <c r="D18" s="155"/>
      <c r="E18" s="156">
        <v>4586915</v>
      </c>
      <c r="F18" s="60">
        <v>4586915</v>
      </c>
      <c r="G18" s="60">
        <v>0</v>
      </c>
      <c r="H18" s="60">
        <v>12061</v>
      </c>
      <c r="I18" s="60">
        <v>0</v>
      </c>
      <c r="J18" s="60">
        <v>12061</v>
      </c>
      <c r="K18" s="60">
        <v>76651</v>
      </c>
      <c r="L18" s="60">
        <v>1361041</v>
      </c>
      <c r="M18" s="60">
        <v>22211</v>
      </c>
      <c r="N18" s="60">
        <v>1459903</v>
      </c>
      <c r="O18" s="60">
        <v>5070</v>
      </c>
      <c r="P18" s="60">
        <v>0</v>
      </c>
      <c r="Q18" s="60">
        <v>257890</v>
      </c>
      <c r="R18" s="60">
        <v>262960</v>
      </c>
      <c r="S18" s="60">
        <v>0</v>
      </c>
      <c r="T18" s="60">
        <v>0</v>
      </c>
      <c r="U18" s="60">
        <v>0</v>
      </c>
      <c r="V18" s="60">
        <v>0</v>
      </c>
      <c r="W18" s="60">
        <v>1734924</v>
      </c>
      <c r="X18" s="60">
        <v>4586915</v>
      </c>
      <c r="Y18" s="60">
        <v>-2851991</v>
      </c>
      <c r="Z18" s="140">
        <v>-62.18</v>
      </c>
      <c r="AA18" s="155">
        <v>4586915</v>
      </c>
    </row>
    <row r="19" spans="1:27" ht="13.5">
      <c r="A19" s="181" t="s">
        <v>34</v>
      </c>
      <c r="B19" s="185"/>
      <c r="C19" s="155">
        <v>92313024</v>
      </c>
      <c r="D19" s="155"/>
      <c r="E19" s="156">
        <v>111439876</v>
      </c>
      <c r="F19" s="60">
        <v>109421026</v>
      </c>
      <c r="G19" s="60">
        <v>43930428</v>
      </c>
      <c r="H19" s="60">
        <v>1500000</v>
      </c>
      <c r="I19" s="60">
        <v>1222000</v>
      </c>
      <c r="J19" s="60">
        <v>46652428</v>
      </c>
      <c r="K19" s="60">
        <v>518000</v>
      </c>
      <c r="L19" s="60">
        <v>0</v>
      </c>
      <c r="M19" s="60">
        <v>23222447</v>
      </c>
      <c r="N19" s="60">
        <v>23740447</v>
      </c>
      <c r="O19" s="60">
        <v>0</v>
      </c>
      <c r="P19" s="60">
        <v>253648</v>
      </c>
      <c r="Q19" s="60">
        <v>38325000</v>
      </c>
      <c r="R19" s="60">
        <v>38578648</v>
      </c>
      <c r="S19" s="60">
        <v>0</v>
      </c>
      <c r="T19" s="60">
        <v>0</v>
      </c>
      <c r="U19" s="60">
        <v>0</v>
      </c>
      <c r="V19" s="60">
        <v>0</v>
      </c>
      <c r="W19" s="60">
        <v>108971523</v>
      </c>
      <c r="X19" s="60">
        <v>109421026</v>
      </c>
      <c r="Y19" s="60">
        <v>-449503</v>
      </c>
      <c r="Z19" s="140">
        <v>-0.41</v>
      </c>
      <c r="AA19" s="155">
        <v>109421026</v>
      </c>
    </row>
    <row r="20" spans="1:27" ht="13.5">
      <c r="A20" s="181" t="s">
        <v>35</v>
      </c>
      <c r="B20" s="185"/>
      <c r="C20" s="155">
        <v>3039812</v>
      </c>
      <c r="D20" s="155"/>
      <c r="E20" s="156">
        <v>1906126</v>
      </c>
      <c r="F20" s="54">
        <v>1997896</v>
      </c>
      <c r="G20" s="54">
        <v>42120</v>
      </c>
      <c r="H20" s="54">
        <v>48322</v>
      </c>
      <c r="I20" s="54">
        <v>55460</v>
      </c>
      <c r="J20" s="54">
        <v>145902</v>
      </c>
      <c r="K20" s="54">
        <v>91715</v>
      </c>
      <c r="L20" s="54">
        <v>66137</v>
      </c>
      <c r="M20" s="54">
        <v>116413</v>
      </c>
      <c r="N20" s="54">
        <v>274265</v>
      </c>
      <c r="O20" s="54">
        <v>80878</v>
      </c>
      <c r="P20" s="54">
        <v>-2341298</v>
      </c>
      <c r="Q20" s="54">
        <v>107366</v>
      </c>
      <c r="R20" s="54">
        <v>-2153054</v>
      </c>
      <c r="S20" s="54">
        <v>0</v>
      </c>
      <c r="T20" s="54">
        <v>65304</v>
      </c>
      <c r="U20" s="54">
        <v>0</v>
      </c>
      <c r="V20" s="54">
        <v>65304</v>
      </c>
      <c r="W20" s="54">
        <v>-1667583</v>
      </c>
      <c r="X20" s="54">
        <v>1997896</v>
      </c>
      <c r="Y20" s="54">
        <v>-3665479</v>
      </c>
      <c r="Z20" s="184">
        <v>-183.47</v>
      </c>
      <c r="AA20" s="130">
        <v>1997896</v>
      </c>
    </row>
    <row r="21" spans="1:27" ht="13.5">
      <c r="A21" s="181" t="s">
        <v>115</v>
      </c>
      <c r="B21" s="185"/>
      <c r="C21" s="155">
        <v>2000</v>
      </c>
      <c r="D21" s="155"/>
      <c r="E21" s="156">
        <v>28747759</v>
      </c>
      <c r="F21" s="60">
        <v>2699759</v>
      </c>
      <c r="G21" s="60">
        <v>189000</v>
      </c>
      <c r="H21" s="60">
        <v>6300</v>
      </c>
      <c r="I21" s="82">
        <v>777026</v>
      </c>
      <c r="J21" s="60">
        <v>972326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21000</v>
      </c>
      <c r="R21" s="60">
        <v>21000</v>
      </c>
      <c r="S21" s="60">
        <v>0</v>
      </c>
      <c r="T21" s="60">
        <v>2625000</v>
      </c>
      <c r="U21" s="60">
        <v>0</v>
      </c>
      <c r="V21" s="60">
        <v>2625000</v>
      </c>
      <c r="W21" s="82">
        <v>3618326</v>
      </c>
      <c r="X21" s="60">
        <v>2699759</v>
      </c>
      <c r="Y21" s="60">
        <v>918567</v>
      </c>
      <c r="Z21" s="140">
        <v>34.02</v>
      </c>
      <c r="AA21" s="155">
        <v>2699759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346334163</v>
      </c>
      <c r="D22" s="188">
        <f>SUM(D5:D21)</f>
        <v>0</v>
      </c>
      <c r="E22" s="189">
        <f t="shared" si="0"/>
        <v>436078661</v>
      </c>
      <c r="F22" s="190">
        <f t="shared" si="0"/>
        <v>398465856</v>
      </c>
      <c r="G22" s="190">
        <f t="shared" si="0"/>
        <v>68388464</v>
      </c>
      <c r="H22" s="190">
        <f t="shared" si="0"/>
        <v>25595889</v>
      </c>
      <c r="I22" s="190">
        <f t="shared" si="0"/>
        <v>25341703</v>
      </c>
      <c r="J22" s="190">
        <f t="shared" si="0"/>
        <v>119326056</v>
      </c>
      <c r="K22" s="190">
        <f t="shared" si="0"/>
        <v>25800282</v>
      </c>
      <c r="L22" s="190">
        <f t="shared" si="0"/>
        <v>22752936</v>
      </c>
      <c r="M22" s="190">
        <f t="shared" si="0"/>
        <v>45648728</v>
      </c>
      <c r="N22" s="190">
        <f t="shared" si="0"/>
        <v>94201946</v>
      </c>
      <c r="O22" s="190">
        <f t="shared" si="0"/>
        <v>23306286</v>
      </c>
      <c r="P22" s="190">
        <f t="shared" si="0"/>
        <v>21022820</v>
      </c>
      <c r="Q22" s="190">
        <f t="shared" si="0"/>
        <v>60627058</v>
      </c>
      <c r="R22" s="190">
        <f t="shared" si="0"/>
        <v>104956164</v>
      </c>
      <c r="S22" s="190">
        <f t="shared" si="0"/>
        <v>0</v>
      </c>
      <c r="T22" s="190">
        <f t="shared" si="0"/>
        <v>26003194</v>
      </c>
      <c r="U22" s="190">
        <f t="shared" si="0"/>
        <v>0</v>
      </c>
      <c r="V22" s="190">
        <f t="shared" si="0"/>
        <v>26003194</v>
      </c>
      <c r="W22" s="190">
        <f t="shared" si="0"/>
        <v>344487360</v>
      </c>
      <c r="X22" s="190">
        <f t="shared" si="0"/>
        <v>398465856</v>
      </c>
      <c r="Y22" s="190">
        <f t="shared" si="0"/>
        <v>-53978496</v>
      </c>
      <c r="Z22" s="191">
        <f>+IF(X22&lt;&gt;0,+(Y22/X22)*100,0)</f>
        <v>-13.546580011111416</v>
      </c>
      <c r="AA22" s="188">
        <f>SUM(AA5:AA21)</f>
        <v>398465856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112312663</v>
      </c>
      <c r="D25" s="155"/>
      <c r="E25" s="156">
        <v>138088791</v>
      </c>
      <c r="F25" s="60">
        <v>122443312</v>
      </c>
      <c r="G25" s="60">
        <v>9233841</v>
      </c>
      <c r="H25" s="60">
        <v>9534709</v>
      </c>
      <c r="I25" s="60">
        <v>10586163</v>
      </c>
      <c r="J25" s="60">
        <v>29354713</v>
      </c>
      <c r="K25" s="60">
        <v>10128810</v>
      </c>
      <c r="L25" s="60">
        <v>10034453</v>
      </c>
      <c r="M25" s="60">
        <v>10754696</v>
      </c>
      <c r="N25" s="60">
        <v>30917959</v>
      </c>
      <c r="O25" s="60">
        <v>10347854</v>
      </c>
      <c r="P25" s="60">
        <v>11296984</v>
      </c>
      <c r="Q25" s="60">
        <v>10453456</v>
      </c>
      <c r="R25" s="60">
        <v>32098294</v>
      </c>
      <c r="S25" s="60">
        <v>0</v>
      </c>
      <c r="T25" s="60">
        <v>11226312</v>
      </c>
      <c r="U25" s="60">
        <v>0</v>
      </c>
      <c r="V25" s="60">
        <v>11226312</v>
      </c>
      <c r="W25" s="60">
        <v>103597278</v>
      </c>
      <c r="X25" s="60">
        <v>122443312</v>
      </c>
      <c r="Y25" s="60">
        <v>-18846034</v>
      </c>
      <c r="Z25" s="140">
        <v>-15.39</v>
      </c>
      <c r="AA25" s="155">
        <v>122443312</v>
      </c>
    </row>
    <row r="26" spans="1:27" ht="13.5">
      <c r="A26" s="183" t="s">
        <v>38</v>
      </c>
      <c r="B26" s="182"/>
      <c r="C26" s="155">
        <v>9010146</v>
      </c>
      <c r="D26" s="155"/>
      <c r="E26" s="156">
        <v>9681625</v>
      </c>
      <c r="F26" s="60">
        <v>9681625</v>
      </c>
      <c r="G26" s="60">
        <v>741403</v>
      </c>
      <c r="H26" s="60">
        <v>744483</v>
      </c>
      <c r="I26" s="60">
        <v>770270</v>
      </c>
      <c r="J26" s="60">
        <v>2256156</v>
      </c>
      <c r="K26" s="60">
        <v>741124</v>
      </c>
      <c r="L26" s="60">
        <v>742141</v>
      </c>
      <c r="M26" s="60">
        <v>742116</v>
      </c>
      <c r="N26" s="60">
        <v>2225381</v>
      </c>
      <c r="O26" s="60">
        <v>1210395</v>
      </c>
      <c r="P26" s="60">
        <v>768521</v>
      </c>
      <c r="Q26" s="60">
        <v>821577</v>
      </c>
      <c r="R26" s="60">
        <v>2800493</v>
      </c>
      <c r="S26" s="60">
        <v>0</v>
      </c>
      <c r="T26" s="60">
        <v>821577</v>
      </c>
      <c r="U26" s="60">
        <v>0</v>
      </c>
      <c r="V26" s="60">
        <v>821577</v>
      </c>
      <c r="W26" s="60">
        <v>8103607</v>
      </c>
      <c r="X26" s="60">
        <v>9681625</v>
      </c>
      <c r="Y26" s="60">
        <v>-1578018</v>
      </c>
      <c r="Z26" s="140">
        <v>-16.3</v>
      </c>
      <c r="AA26" s="155">
        <v>9681625</v>
      </c>
    </row>
    <row r="27" spans="1:27" ht="13.5">
      <c r="A27" s="183" t="s">
        <v>118</v>
      </c>
      <c r="B27" s="182"/>
      <c r="C27" s="155">
        <v>17844467</v>
      </c>
      <c r="D27" s="155"/>
      <c r="E27" s="156">
        <v>41908495</v>
      </c>
      <c r="F27" s="60">
        <v>9954198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9954198</v>
      </c>
      <c r="Y27" s="60">
        <v>-9954198</v>
      </c>
      <c r="Z27" s="140">
        <v>-100</v>
      </c>
      <c r="AA27" s="155">
        <v>9954198</v>
      </c>
    </row>
    <row r="28" spans="1:27" ht="13.5">
      <c r="A28" s="183" t="s">
        <v>39</v>
      </c>
      <c r="B28" s="182"/>
      <c r="C28" s="155">
        <v>27787392</v>
      </c>
      <c r="D28" s="155"/>
      <c r="E28" s="156">
        <v>6613967</v>
      </c>
      <c r="F28" s="60">
        <v>13646759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11692843</v>
      </c>
      <c r="N28" s="60">
        <v>11692843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11692843</v>
      </c>
      <c r="X28" s="60">
        <v>13646759</v>
      </c>
      <c r="Y28" s="60">
        <v>-1953916</v>
      </c>
      <c r="Z28" s="140">
        <v>-14.32</v>
      </c>
      <c r="AA28" s="155">
        <v>13646759</v>
      </c>
    </row>
    <row r="29" spans="1:27" ht="13.5">
      <c r="A29" s="183" t="s">
        <v>40</v>
      </c>
      <c r="B29" s="182"/>
      <c r="C29" s="155">
        <v>652143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110451769</v>
      </c>
      <c r="D30" s="155"/>
      <c r="E30" s="156">
        <v>131776426</v>
      </c>
      <c r="F30" s="60">
        <v>136626426</v>
      </c>
      <c r="G30" s="60">
        <v>413979</v>
      </c>
      <c r="H30" s="60">
        <v>19390666</v>
      </c>
      <c r="I30" s="60">
        <v>2676738</v>
      </c>
      <c r="J30" s="60">
        <v>22481383</v>
      </c>
      <c r="K30" s="60">
        <v>169865</v>
      </c>
      <c r="L30" s="60">
        <v>17907210</v>
      </c>
      <c r="M30" s="60">
        <v>4642240</v>
      </c>
      <c r="N30" s="60">
        <v>22719315</v>
      </c>
      <c r="O30" s="60">
        <v>8821434</v>
      </c>
      <c r="P30" s="60">
        <v>11238509</v>
      </c>
      <c r="Q30" s="60">
        <v>32824905</v>
      </c>
      <c r="R30" s="60">
        <v>52884848</v>
      </c>
      <c r="S30" s="60">
        <v>0</v>
      </c>
      <c r="T30" s="60">
        <v>5340779</v>
      </c>
      <c r="U30" s="60">
        <v>0</v>
      </c>
      <c r="V30" s="60">
        <v>5340779</v>
      </c>
      <c r="W30" s="60">
        <v>103426325</v>
      </c>
      <c r="X30" s="60">
        <v>136626426</v>
      </c>
      <c r="Y30" s="60">
        <v>-33200101</v>
      </c>
      <c r="Z30" s="140">
        <v>-24.3</v>
      </c>
      <c r="AA30" s="155">
        <v>136626426</v>
      </c>
    </row>
    <row r="31" spans="1:27" ht="13.5">
      <c r="A31" s="183" t="s">
        <v>120</v>
      </c>
      <c r="B31" s="182"/>
      <c r="C31" s="155">
        <v>15854502</v>
      </c>
      <c r="D31" s="155"/>
      <c r="E31" s="156">
        <v>0</v>
      </c>
      <c r="F31" s="60">
        <v>22001519</v>
      </c>
      <c r="G31" s="60">
        <v>0</v>
      </c>
      <c r="H31" s="60">
        <v>0</v>
      </c>
      <c r="I31" s="60">
        <v>863966</v>
      </c>
      <c r="J31" s="60">
        <v>863966</v>
      </c>
      <c r="K31" s="60">
        <v>1472308</v>
      </c>
      <c r="L31" s="60">
        <v>0</v>
      </c>
      <c r="M31" s="60">
        <v>0</v>
      </c>
      <c r="N31" s="60">
        <v>1472308</v>
      </c>
      <c r="O31" s="60">
        <v>0</v>
      </c>
      <c r="P31" s="60">
        <v>1572002</v>
      </c>
      <c r="Q31" s="60">
        <v>1140259</v>
      </c>
      <c r="R31" s="60">
        <v>2712261</v>
      </c>
      <c r="S31" s="60">
        <v>0</v>
      </c>
      <c r="T31" s="60">
        <v>1465904</v>
      </c>
      <c r="U31" s="60">
        <v>0</v>
      </c>
      <c r="V31" s="60">
        <v>1465904</v>
      </c>
      <c r="W31" s="60">
        <v>6514439</v>
      </c>
      <c r="X31" s="60">
        <v>22001519</v>
      </c>
      <c r="Y31" s="60">
        <v>-15487080</v>
      </c>
      <c r="Z31" s="140">
        <v>-70.39</v>
      </c>
      <c r="AA31" s="155">
        <v>22001519</v>
      </c>
    </row>
    <row r="32" spans="1:27" ht="13.5">
      <c r="A32" s="183" t="s">
        <v>121</v>
      </c>
      <c r="B32" s="182"/>
      <c r="C32" s="155">
        <v>20200556</v>
      </c>
      <c r="D32" s="155"/>
      <c r="E32" s="156">
        <v>20761080</v>
      </c>
      <c r="F32" s="60">
        <v>24545726</v>
      </c>
      <c r="G32" s="60">
        <v>1777648</v>
      </c>
      <c r="H32" s="60">
        <v>1879384</v>
      </c>
      <c r="I32" s="60">
        <v>1548861</v>
      </c>
      <c r="J32" s="60">
        <v>5205893</v>
      </c>
      <c r="K32" s="60">
        <v>1846294</v>
      </c>
      <c r="L32" s="60">
        <v>1726199</v>
      </c>
      <c r="M32" s="60">
        <v>2832749</v>
      </c>
      <c r="N32" s="60">
        <v>6405242</v>
      </c>
      <c r="O32" s="60">
        <v>1148087</v>
      </c>
      <c r="P32" s="60">
        <v>141330</v>
      </c>
      <c r="Q32" s="60">
        <v>3479357</v>
      </c>
      <c r="R32" s="60">
        <v>4768774</v>
      </c>
      <c r="S32" s="60">
        <v>0</v>
      </c>
      <c r="T32" s="60">
        <v>1575377</v>
      </c>
      <c r="U32" s="60">
        <v>0</v>
      </c>
      <c r="V32" s="60">
        <v>1575377</v>
      </c>
      <c r="W32" s="60">
        <v>17955286</v>
      </c>
      <c r="X32" s="60">
        <v>24545726</v>
      </c>
      <c r="Y32" s="60">
        <v>-6590440</v>
      </c>
      <c r="Z32" s="140">
        <v>-26.85</v>
      </c>
      <c r="AA32" s="155">
        <v>24545726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36214953</v>
      </c>
      <c r="D34" s="155"/>
      <c r="E34" s="156">
        <v>78800376</v>
      </c>
      <c r="F34" s="60">
        <v>58982152</v>
      </c>
      <c r="G34" s="60">
        <v>5160092</v>
      </c>
      <c r="H34" s="60">
        <v>6223685</v>
      </c>
      <c r="I34" s="60">
        <v>4301328</v>
      </c>
      <c r="J34" s="60">
        <v>15685105</v>
      </c>
      <c r="K34" s="60">
        <v>3506128</v>
      </c>
      <c r="L34" s="60">
        <v>6996457</v>
      </c>
      <c r="M34" s="60">
        <v>7993057</v>
      </c>
      <c r="N34" s="60">
        <v>18495642</v>
      </c>
      <c r="O34" s="60">
        <v>8713165</v>
      </c>
      <c r="P34" s="60">
        <v>3741532</v>
      </c>
      <c r="Q34" s="60">
        <v>11568249</v>
      </c>
      <c r="R34" s="60">
        <v>24022946</v>
      </c>
      <c r="S34" s="60">
        <v>0</v>
      </c>
      <c r="T34" s="60">
        <v>5778446</v>
      </c>
      <c r="U34" s="60">
        <v>0</v>
      </c>
      <c r="V34" s="60">
        <v>5778446</v>
      </c>
      <c r="W34" s="60">
        <v>63982139</v>
      </c>
      <c r="X34" s="60">
        <v>58982152</v>
      </c>
      <c r="Y34" s="60">
        <v>4999987</v>
      </c>
      <c r="Z34" s="140">
        <v>8.48</v>
      </c>
      <c r="AA34" s="155">
        <v>58982152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90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90</v>
      </c>
      <c r="Y35" s="60">
        <v>-90</v>
      </c>
      <c r="Z35" s="140">
        <v>-100</v>
      </c>
      <c r="AA35" s="155">
        <v>90</v>
      </c>
    </row>
    <row r="36" spans="1:27" ht="12.75">
      <c r="A36" s="193" t="s">
        <v>44</v>
      </c>
      <c r="B36" s="187"/>
      <c r="C36" s="188">
        <f aca="true" t="shared" si="1" ref="C36:Y36">SUM(C25:C35)</f>
        <v>350328591</v>
      </c>
      <c r="D36" s="188">
        <f>SUM(D25:D35)</f>
        <v>0</v>
      </c>
      <c r="E36" s="189">
        <f t="shared" si="1"/>
        <v>427630760</v>
      </c>
      <c r="F36" s="190">
        <f t="shared" si="1"/>
        <v>397881807</v>
      </c>
      <c r="G36" s="190">
        <f t="shared" si="1"/>
        <v>17326963</v>
      </c>
      <c r="H36" s="190">
        <f t="shared" si="1"/>
        <v>37772927</v>
      </c>
      <c r="I36" s="190">
        <f t="shared" si="1"/>
        <v>20747326</v>
      </c>
      <c r="J36" s="190">
        <f t="shared" si="1"/>
        <v>75847216</v>
      </c>
      <c r="K36" s="190">
        <f t="shared" si="1"/>
        <v>17864529</v>
      </c>
      <c r="L36" s="190">
        <f t="shared" si="1"/>
        <v>37406460</v>
      </c>
      <c r="M36" s="190">
        <f t="shared" si="1"/>
        <v>38657701</v>
      </c>
      <c r="N36" s="190">
        <f t="shared" si="1"/>
        <v>93928690</v>
      </c>
      <c r="O36" s="190">
        <f t="shared" si="1"/>
        <v>30240935</v>
      </c>
      <c r="P36" s="190">
        <f t="shared" si="1"/>
        <v>28758878</v>
      </c>
      <c r="Q36" s="190">
        <f t="shared" si="1"/>
        <v>60287803</v>
      </c>
      <c r="R36" s="190">
        <f t="shared" si="1"/>
        <v>119287616</v>
      </c>
      <c r="S36" s="190">
        <f t="shared" si="1"/>
        <v>0</v>
      </c>
      <c r="T36" s="190">
        <f t="shared" si="1"/>
        <v>26208395</v>
      </c>
      <c r="U36" s="190">
        <f t="shared" si="1"/>
        <v>0</v>
      </c>
      <c r="V36" s="190">
        <f t="shared" si="1"/>
        <v>26208395</v>
      </c>
      <c r="W36" s="190">
        <f t="shared" si="1"/>
        <v>315271917</v>
      </c>
      <c r="X36" s="190">
        <f t="shared" si="1"/>
        <v>397881807</v>
      </c>
      <c r="Y36" s="190">
        <f t="shared" si="1"/>
        <v>-82609890</v>
      </c>
      <c r="Z36" s="191">
        <f>+IF(X36&lt;&gt;0,+(Y36/X36)*100,0)</f>
        <v>-20.762419529274933</v>
      </c>
      <c r="AA36" s="188">
        <f>SUM(AA25:AA35)</f>
        <v>397881807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-3994428</v>
      </c>
      <c r="D38" s="199">
        <f>+D22-D36</f>
        <v>0</v>
      </c>
      <c r="E38" s="200">
        <f t="shared" si="2"/>
        <v>8447901</v>
      </c>
      <c r="F38" s="106">
        <f t="shared" si="2"/>
        <v>584049</v>
      </c>
      <c r="G38" s="106">
        <f t="shared" si="2"/>
        <v>51061501</v>
      </c>
      <c r="H38" s="106">
        <f t="shared" si="2"/>
        <v>-12177038</v>
      </c>
      <c r="I38" s="106">
        <f t="shared" si="2"/>
        <v>4594377</v>
      </c>
      <c r="J38" s="106">
        <f t="shared" si="2"/>
        <v>43478840</v>
      </c>
      <c r="K38" s="106">
        <f t="shared" si="2"/>
        <v>7935753</v>
      </c>
      <c r="L38" s="106">
        <f t="shared" si="2"/>
        <v>-14653524</v>
      </c>
      <c r="M38" s="106">
        <f t="shared" si="2"/>
        <v>6991027</v>
      </c>
      <c r="N38" s="106">
        <f t="shared" si="2"/>
        <v>273256</v>
      </c>
      <c r="O38" s="106">
        <f t="shared" si="2"/>
        <v>-6934649</v>
      </c>
      <c r="P38" s="106">
        <f t="shared" si="2"/>
        <v>-7736058</v>
      </c>
      <c r="Q38" s="106">
        <f t="shared" si="2"/>
        <v>339255</v>
      </c>
      <c r="R38" s="106">
        <f t="shared" si="2"/>
        <v>-14331452</v>
      </c>
      <c r="S38" s="106">
        <f t="shared" si="2"/>
        <v>0</v>
      </c>
      <c r="T38" s="106">
        <f t="shared" si="2"/>
        <v>-205201</v>
      </c>
      <c r="U38" s="106">
        <f t="shared" si="2"/>
        <v>0</v>
      </c>
      <c r="V38" s="106">
        <f t="shared" si="2"/>
        <v>-205201</v>
      </c>
      <c r="W38" s="106">
        <f t="shared" si="2"/>
        <v>29215443</v>
      </c>
      <c r="X38" s="106">
        <f>IF(F22=F36,0,X22-X36)</f>
        <v>584049</v>
      </c>
      <c r="Y38" s="106">
        <f t="shared" si="2"/>
        <v>28631394</v>
      </c>
      <c r="Z38" s="201">
        <f>+IF(X38&lt;&gt;0,+(Y38/X38)*100,0)</f>
        <v>4902.224642110508</v>
      </c>
      <c r="AA38" s="199">
        <f>+AA22-AA36</f>
        <v>584049</v>
      </c>
    </row>
    <row r="39" spans="1:27" ht="13.5">
      <c r="A39" s="181" t="s">
        <v>46</v>
      </c>
      <c r="B39" s="185"/>
      <c r="C39" s="155">
        <v>48241818</v>
      </c>
      <c r="D39" s="155"/>
      <c r="E39" s="156">
        <v>0</v>
      </c>
      <c r="F39" s="60">
        <v>2018850</v>
      </c>
      <c r="G39" s="60">
        <v>2018850</v>
      </c>
      <c r="H39" s="60">
        <v>0</v>
      </c>
      <c r="I39" s="60">
        <v>0</v>
      </c>
      <c r="J39" s="60">
        <v>2018850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2018850</v>
      </c>
      <c r="X39" s="60">
        <v>2018850</v>
      </c>
      <c r="Y39" s="60">
        <v>0</v>
      </c>
      <c r="Z39" s="140">
        <v>0</v>
      </c>
      <c r="AA39" s="155">
        <v>2018850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44247390</v>
      </c>
      <c r="D42" s="206">
        <f>SUM(D38:D41)</f>
        <v>0</v>
      </c>
      <c r="E42" s="207">
        <f t="shared" si="3"/>
        <v>8447901</v>
      </c>
      <c r="F42" s="88">
        <f t="shared" si="3"/>
        <v>2602899</v>
      </c>
      <c r="G42" s="88">
        <f t="shared" si="3"/>
        <v>53080351</v>
      </c>
      <c r="H42" s="88">
        <f t="shared" si="3"/>
        <v>-12177038</v>
      </c>
      <c r="I42" s="88">
        <f t="shared" si="3"/>
        <v>4594377</v>
      </c>
      <c r="J42" s="88">
        <f t="shared" si="3"/>
        <v>45497690</v>
      </c>
      <c r="K42" s="88">
        <f t="shared" si="3"/>
        <v>7935753</v>
      </c>
      <c r="L42" s="88">
        <f t="shared" si="3"/>
        <v>-14653524</v>
      </c>
      <c r="M42" s="88">
        <f t="shared" si="3"/>
        <v>6991027</v>
      </c>
      <c r="N42" s="88">
        <f t="shared" si="3"/>
        <v>273256</v>
      </c>
      <c r="O42" s="88">
        <f t="shared" si="3"/>
        <v>-6934649</v>
      </c>
      <c r="P42" s="88">
        <f t="shared" si="3"/>
        <v>-7736058</v>
      </c>
      <c r="Q42" s="88">
        <f t="shared" si="3"/>
        <v>339255</v>
      </c>
      <c r="R42" s="88">
        <f t="shared" si="3"/>
        <v>-14331452</v>
      </c>
      <c r="S42" s="88">
        <f t="shared" si="3"/>
        <v>0</v>
      </c>
      <c r="T42" s="88">
        <f t="shared" si="3"/>
        <v>-205201</v>
      </c>
      <c r="U42" s="88">
        <f t="shared" si="3"/>
        <v>0</v>
      </c>
      <c r="V42" s="88">
        <f t="shared" si="3"/>
        <v>-205201</v>
      </c>
      <c r="W42" s="88">
        <f t="shared" si="3"/>
        <v>31234293</v>
      </c>
      <c r="X42" s="88">
        <f t="shared" si="3"/>
        <v>2602899</v>
      </c>
      <c r="Y42" s="88">
        <f t="shared" si="3"/>
        <v>28631394</v>
      </c>
      <c r="Z42" s="208">
        <f>+IF(X42&lt;&gt;0,+(Y42/X42)*100,0)</f>
        <v>1099.9809827427034</v>
      </c>
      <c r="AA42" s="206">
        <f>SUM(AA38:AA41)</f>
        <v>2602899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44247390</v>
      </c>
      <c r="D44" s="210">
        <f>+D42-D43</f>
        <v>0</v>
      </c>
      <c r="E44" s="211">
        <f t="shared" si="4"/>
        <v>8447901</v>
      </c>
      <c r="F44" s="77">
        <f t="shared" si="4"/>
        <v>2602899</v>
      </c>
      <c r="G44" s="77">
        <f t="shared" si="4"/>
        <v>53080351</v>
      </c>
      <c r="H44" s="77">
        <f t="shared" si="4"/>
        <v>-12177038</v>
      </c>
      <c r="I44" s="77">
        <f t="shared" si="4"/>
        <v>4594377</v>
      </c>
      <c r="J44" s="77">
        <f t="shared" si="4"/>
        <v>45497690</v>
      </c>
      <c r="K44" s="77">
        <f t="shared" si="4"/>
        <v>7935753</v>
      </c>
      <c r="L44" s="77">
        <f t="shared" si="4"/>
        <v>-14653524</v>
      </c>
      <c r="M44" s="77">
        <f t="shared" si="4"/>
        <v>6991027</v>
      </c>
      <c r="N44" s="77">
        <f t="shared" si="4"/>
        <v>273256</v>
      </c>
      <c r="O44" s="77">
        <f t="shared" si="4"/>
        <v>-6934649</v>
      </c>
      <c r="P44" s="77">
        <f t="shared" si="4"/>
        <v>-7736058</v>
      </c>
      <c r="Q44" s="77">
        <f t="shared" si="4"/>
        <v>339255</v>
      </c>
      <c r="R44" s="77">
        <f t="shared" si="4"/>
        <v>-14331452</v>
      </c>
      <c r="S44" s="77">
        <f t="shared" si="4"/>
        <v>0</v>
      </c>
      <c r="T44" s="77">
        <f t="shared" si="4"/>
        <v>-205201</v>
      </c>
      <c r="U44" s="77">
        <f t="shared" si="4"/>
        <v>0</v>
      </c>
      <c r="V44" s="77">
        <f t="shared" si="4"/>
        <v>-205201</v>
      </c>
      <c r="W44" s="77">
        <f t="shared" si="4"/>
        <v>31234293</v>
      </c>
      <c r="X44" s="77">
        <f t="shared" si="4"/>
        <v>2602899</v>
      </c>
      <c r="Y44" s="77">
        <f t="shared" si="4"/>
        <v>28631394</v>
      </c>
      <c r="Z44" s="212">
        <f>+IF(X44&lt;&gt;0,+(Y44/X44)*100,0)</f>
        <v>1099.9809827427034</v>
      </c>
      <c r="AA44" s="210">
        <f>+AA42-AA43</f>
        <v>2602899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44247390</v>
      </c>
      <c r="D46" s="206">
        <f>SUM(D44:D45)</f>
        <v>0</v>
      </c>
      <c r="E46" s="207">
        <f t="shared" si="5"/>
        <v>8447901</v>
      </c>
      <c r="F46" s="88">
        <f t="shared" si="5"/>
        <v>2602899</v>
      </c>
      <c r="G46" s="88">
        <f t="shared" si="5"/>
        <v>53080351</v>
      </c>
      <c r="H46" s="88">
        <f t="shared" si="5"/>
        <v>-12177038</v>
      </c>
      <c r="I46" s="88">
        <f t="shared" si="5"/>
        <v>4594377</v>
      </c>
      <c r="J46" s="88">
        <f t="shared" si="5"/>
        <v>45497690</v>
      </c>
      <c r="K46" s="88">
        <f t="shared" si="5"/>
        <v>7935753</v>
      </c>
      <c r="L46" s="88">
        <f t="shared" si="5"/>
        <v>-14653524</v>
      </c>
      <c r="M46" s="88">
        <f t="shared" si="5"/>
        <v>6991027</v>
      </c>
      <c r="N46" s="88">
        <f t="shared" si="5"/>
        <v>273256</v>
      </c>
      <c r="O46" s="88">
        <f t="shared" si="5"/>
        <v>-6934649</v>
      </c>
      <c r="P46" s="88">
        <f t="shared" si="5"/>
        <v>-7736058</v>
      </c>
      <c r="Q46" s="88">
        <f t="shared" si="5"/>
        <v>339255</v>
      </c>
      <c r="R46" s="88">
        <f t="shared" si="5"/>
        <v>-14331452</v>
      </c>
      <c r="S46" s="88">
        <f t="shared" si="5"/>
        <v>0</v>
      </c>
      <c r="T46" s="88">
        <f t="shared" si="5"/>
        <v>-205201</v>
      </c>
      <c r="U46" s="88">
        <f t="shared" si="5"/>
        <v>0</v>
      </c>
      <c r="V46" s="88">
        <f t="shared" si="5"/>
        <v>-205201</v>
      </c>
      <c r="W46" s="88">
        <f t="shared" si="5"/>
        <v>31234293</v>
      </c>
      <c r="X46" s="88">
        <f t="shared" si="5"/>
        <v>2602899</v>
      </c>
      <c r="Y46" s="88">
        <f t="shared" si="5"/>
        <v>28631394</v>
      </c>
      <c r="Z46" s="208">
        <f>+IF(X46&lt;&gt;0,+(Y46/X46)*100,0)</f>
        <v>1099.9809827427034</v>
      </c>
      <c r="AA46" s="206">
        <f>SUM(AA44:AA45)</f>
        <v>2602899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44247390</v>
      </c>
      <c r="D48" s="217">
        <f>SUM(D46:D47)</f>
        <v>0</v>
      </c>
      <c r="E48" s="218">
        <f t="shared" si="6"/>
        <v>8447901</v>
      </c>
      <c r="F48" s="219">
        <f t="shared" si="6"/>
        <v>2602899</v>
      </c>
      <c r="G48" s="219">
        <f t="shared" si="6"/>
        <v>53080351</v>
      </c>
      <c r="H48" s="220">
        <f t="shared" si="6"/>
        <v>-12177038</v>
      </c>
      <c r="I48" s="220">
        <f t="shared" si="6"/>
        <v>4594377</v>
      </c>
      <c r="J48" s="220">
        <f t="shared" si="6"/>
        <v>45497690</v>
      </c>
      <c r="K48" s="220">
        <f t="shared" si="6"/>
        <v>7935753</v>
      </c>
      <c r="L48" s="220">
        <f t="shared" si="6"/>
        <v>-14653524</v>
      </c>
      <c r="M48" s="219">
        <f t="shared" si="6"/>
        <v>6991027</v>
      </c>
      <c r="N48" s="219">
        <f t="shared" si="6"/>
        <v>273256</v>
      </c>
      <c r="O48" s="220">
        <f t="shared" si="6"/>
        <v>-6934649</v>
      </c>
      <c r="P48" s="220">
        <f t="shared" si="6"/>
        <v>-7736058</v>
      </c>
      <c r="Q48" s="220">
        <f t="shared" si="6"/>
        <v>339255</v>
      </c>
      <c r="R48" s="220">
        <f t="shared" si="6"/>
        <v>-14331452</v>
      </c>
      <c r="S48" s="220">
        <f t="shared" si="6"/>
        <v>0</v>
      </c>
      <c r="T48" s="219">
        <f t="shared" si="6"/>
        <v>-205201</v>
      </c>
      <c r="U48" s="219">
        <f t="shared" si="6"/>
        <v>0</v>
      </c>
      <c r="V48" s="220">
        <f t="shared" si="6"/>
        <v>-205201</v>
      </c>
      <c r="W48" s="220">
        <f t="shared" si="6"/>
        <v>31234293</v>
      </c>
      <c r="X48" s="220">
        <f t="shared" si="6"/>
        <v>2602899</v>
      </c>
      <c r="Y48" s="220">
        <f t="shared" si="6"/>
        <v>28631394</v>
      </c>
      <c r="Z48" s="221">
        <f>+IF(X48&lt;&gt;0,+(Y48/X48)*100,0)</f>
        <v>1099.9809827427034</v>
      </c>
      <c r="AA48" s="222">
        <f>SUM(AA46:AA47)</f>
        <v>2602899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14928168</v>
      </c>
      <c r="D5" s="153">
        <f>SUM(D6:D8)</f>
        <v>0</v>
      </c>
      <c r="E5" s="154">
        <f t="shared" si="0"/>
        <v>3500000</v>
      </c>
      <c r="F5" s="100">
        <f t="shared" si="0"/>
        <v>3500000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614</v>
      </c>
      <c r="R5" s="100">
        <f t="shared" si="0"/>
        <v>614</v>
      </c>
      <c r="S5" s="100">
        <f t="shared" si="0"/>
        <v>118501</v>
      </c>
      <c r="T5" s="100">
        <f t="shared" si="0"/>
        <v>0</v>
      </c>
      <c r="U5" s="100">
        <f t="shared" si="0"/>
        <v>3500</v>
      </c>
      <c r="V5" s="100">
        <f t="shared" si="0"/>
        <v>122001</v>
      </c>
      <c r="W5" s="100">
        <f t="shared" si="0"/>
        <v>122615</v>
      </c>
      <c r="X5" s="100">
        <f t="shared" si="0"/>
        <v>3500000</v>
      </c>
      <c r="Y5" s="100">
        <f t="shared" si="0"/>
        <v>-3377385</v>
      </c>
      <c r="Z5" s="137">
        <f>+IF(X5&lt;&gt;0,+(Y5/X5)*100,0)</f>
        <v>-96.49671428571429</v>
      </c>
      <c r="AA5" s="153">
        <f>SUM(AA6:AA8)</f>
        <v>3500000</v>
      </c>
    </row>
    <row r="6" spans="1:27" ht="13.5">
      <c r="A6" s="138" t="s">
        <v>75</v>
      </c>
      <c r="B6" s="136"/>
      <c r="C6" s="155">
        <v>14928168</v>
      </c>
      <c r="D6" s="155"/>
      <c r="E6" s="156">
        <v>3500000</v>
      </c>
      <c r="F6" s="60">
        <v>3500000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614</v>
      </c>
      <c r="R6" s="60">
        <v>614</v>
      </c>
      <c r="S6" s="60">
        <v>106957</v>
      </c>
      <c r="T6" s="60"/>
      <c r="U6" s="60">
        <v>3500</v>
      </c>
      <c r="V6" s="60">
        <v>110457</v>
      </c>
      <c r="W6" s="60">
        <v>111071</v>
      </c>
      <c r="X6" s="60">
        <v>3500000</v>
      </c>
      <c r="Y6" s="60">
        <v>-3388929</v>
      </c>
      <c r="Z6" s="140">
        <v>-96.83</v>
      </c>
      <c r="AA6" s="62">
        <v>3500000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>
        <v>11544</v>
      </c>
      <c r="T7" s="159"/>
      <c r="U7" s="159"/>
      <c r="V7" s="159">
        <v>11544</v>
      </c>
      <c r="W7" s="159">
        <v>11544</v>
      </c>
      <c r="X7" s="159"/>
      <c r="Y7" s="159">
        <v>11544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150858</v>
      </c>
      <c r="D9" s="153">
        <f>SUM(D10:D14)</f>
        <v>0</v>
      </c>
      <c r="E9" s="154">
        <f t="shared" si="1"/>
        <v>4093439</v>
      </c>
      <c r="F9" s="100">
        <f t="shared" si="1"/>
        <v>4093439</v>
      </c>
      <c r="G9" s="100">
        <f t="shared" si="1"/>
        <v>3947</v>
      </c>
      <c r="H9" s="100">
        <f t="shared" si="1"/>
        <v>0</v>
      </c>
      <c r="I9" s="100">
        <f t="shared" si="1"/>
        <v>0</v>
      </c>
      <c r="J9" s="100">
        <f t="shared" si="1"/>
        <v>3947</v>
      </c>
      <c r="K9" s="100">
        <f t="shared" si="1"/>
        <v>864355</v>
      </c>
      <c r="L9" s="100">
        <f t="shared" si="1"/>
        <v>397800</v>
      </c>
      <c r="M9" s="100">
        <f t="shared" si="1"/>
        <v>874710</v>
      </c>
      <c r="N9" s="100">
        <f t="shared" si="1"/>
        <v>2136865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3235</v>
      </c>
      <c r="V9" s="100">
        <f t="shared" si="1"/>
        <v>3235</v>
      </c>
      <c r="W9" s="100">
        <f t="shared" si="1"/>
        <v>2144047</v>
      </c>
      <c r="X9" s="100">
        <f t="shared" si="1"/>
        <v>4093439</v>
      </c>
      <c r="Y9" s="100">
        <f t="shared" si="1"/>
        <v>-1949392</v>
      </c>
      <c r="Z9" s="137">
        <f>+IF(X9&lt;&gt;0,+(Y9/X9)*100,0)</f>
        <v>-47.62235372262784</v>
      </c>
      <c r="AA9" s="102">
        <f>SUM(AA10:AA14)</f>
        <v>4093439</v>
      </c>
    </row>
    <row r="10" spans="1:27" ht="13.5">
      <c r="A10" s="138" t="s">
        <v>79</v>
      </c>
      <c r="B10" s="136"/>
      <c r="C10" s="155">
        <v>150858</v>
      </c>
      <c r="D10" s="155"/>
      <c r="E10" s="156">
        <v>3235289</v>
      </c>
      <c r="F10" s="60">
        <v>3235289</v>
      </c>
      <c r="G10" s="60"/>
      <c r="H10" s="60"/>
      <c r="I10" s="60"/>
      <c r="J10" s="60"/>
      <c r="K10" s="60">
        <v>864355</v>
      </c>
      <c r="L10" s="60">
        <v>397800</v>
      </c>
      <c r="M10" s="60">
        <v>874710</v>
      </c>
      <c r="N10" s="60">
        <v>2136865</v>
      </c>
      <c r="O10" s="60"/>
      <c r="P10" s="60"/>
      <c r="Q10" s="60"/>
      <c r="R10" s="60"/>
      <c r="S10" s="60"/>
      <c r="T10" s="60"/>
      <c r="U10" s="60">
        <v>3235</v>
      </c>
      <c r="V10" s="60">
        <v>3235</v>
      </c>
      <c r="W10" s="60">
        <v>2140100</v>
      </c>
      <c r="X10" s="60">
        <v>3235289</v>
      </c>
      <c r="Y10" s="60">
        <v>-1095189</v>
      </c>
      <c r="Z10" s="140">
        <v>-33.85</v>
      </c>
      <c r="AA10" s="62">
        <v>3235289</v>
      </c>
    </row>
    <row r="11" spans="1:27" ht="13.5">
      <c r="A11" s="138" t="s">
        <v>80</v>
      </c>
      <c r="B11" s="136"/>
      <c r="C11" s="155"/>
      <c r="D11" s="155"/>
      <c r="E11" s="156">
        <v>858150</v>
      </c>
      <c r="F11" s="60">
        <v>858150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858150</v>
      </c>
      <c r="Y11" s="60">
        <v>-858150</v>
      </c>
      <c r="Z11" s="140">
        <v>-100</v>
      </c>
      <c r="AA11" s="62">
        <v>858150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3947</v>
      </c>
      <c r="H12" s="60"/>
      <c r="I12" s="60"/>
      <c r="J12" s="60">
        <v>3947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3947</v>
      </c>
      <c r="X12" s="60"/>
      <c r="Y12" s="60">
        <v>3947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15158930</v>
      </c>
      <c r="D15" s="153">
        <f>SUM(D16:D18)</f>
        <v>0</v>
      </c>
      <c r="E15" s="154">
        <f t="shared" si="2"/>
        <v>39614000</v>
      </c>
      <c r="F15" s="100">
        <f t="shared" si="2"/>
        <v>39614000</v>
      </c>
      <c r="G15" s="100">
        <f t="shared" si="2"/>
        <v>472457</v>
      </c>
      <c r="H15" s="100">
        <f t="shared" si="2"/>
        <v>0</v>
      </c>
      <c r="I15" s="100">
        <f t="shared" si="2"/>
        <v>0</v>
      </c>
      <c r="J15" s="100">
        <f t="shared" si="2"/>
        <v>472457</v>
      </c>
      <c r="K15" s="100">
        <f t="shared" si="2"/>
        <v>1375066</v>
      </c>
      <c r="L15" s="100">
        <f t="shared" si="2"/>
        <v>669920</v>
      </c>
      <c r="M15" s="100">
        <f t="shared" si="2"/>
        <v>2907159</v>
      </c>
      <c r="N15" s="100">
        <f t="shared" si="2"/>
        <v>4952145</v>
      </c>
      <c r="O15" s="100">
        <f t="shared" si="2"/>
        <v>0</v>
      </c>
      <c r="P15" s="100">
        <f t="shared" si="2"/>
        <v>1048754</v>
      </c>
      <c r="Q15" s="100">
        <f t="shared" si="2"/>
        <v>419966</v>
      </c>
      <c r="R15" s="100">
        <f t="shared" si="2"/>
        <v>1468720</v>
      </c>
      <c r="S15" s="100">
        <f t="shared" si="2"/>
        <v>474213</v>
      </c>
      <c r="T15" s="100">
        <f t="shared" si="2"/>
        <v>0</v>
      </c>
      <c r="U15" s="100">
        <f t="shared" si="2"/>
        <v>41615</v>
      </c>
      <c r="V15" s="100">
        <f t="shared" si="2"/>
        <v>515828</v>
      </c>
      <c r="W15" s="100">
        <f t="shared" si="2"/>
        <v>7409150</v>
      </c>
      <c r="X15" s="100">
        <f t="shared" si="2"/>
        <v>39614000</v>
      </c>
      <c r="Y15" s="100">
        <f t="shared" si="2"/>
        <v>-32204850</v>
      </c>
      <c r="Z15" s="137">
        <f>+IF(X15&lt;&gt;0,+(Y15/X15)*100,0)</f>
        <v>-81.29663755238047</v>
      </c>
      <c r="AA15" s="102">
        <f>SUM(AA16:AA18)</f>
        <v>39614000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15158930</v>
      </c>
      <c r="D17" s="155"/>
      <c r="E17" s="156">
        <v>39614000</v>
      </c>
      <c r="F17" s="60">
        <v>39614000</v>
      </c>
      <c r="G17" s="60">
        <v>472457</v>
      </c>
      <c r="H17" s="60"/>
      <c r="I17" s="60"/>
      <c r="J17" s="60">
        <v>472457</v>
      </c>
      <c r="K17" s="60">
        <v>1375066</v>
      </c>
      <c r="L17" s="60">
        <v>669920</v>
      </c>
      <c r="M17" s="60">
        <v>2907159</v>
      </c>
      <c r="N17" s="60">
        <v>4952145</v>
      </c>
      <c r="O17" s="60"/>
      <c r="P17" s="60">
        <v>1048754</v>
      </c>
      <c r="Q17" s="60">
        <v>419966</v>
      </c>
      <c r="R17" s="60">
        <v>1468720</v>
      </c>
      <c r="S17" s="60">
        <v>474213</v>
      </c>
      <c r="T17" s="60"/>
      <c r="U17" s="60">
        <v>41615</v>
      </c>
      <c r="V17" s="60">
        <v>515828</v>
      </c>
      <c r="W17" s="60">
        <v>7409150</v>
      </c>
      <c r="X17" s="60">
        <v>39614000</v>
      </c>
      <c r="Y17" s="60">
        <v>-32204850</v>
      </c>
      <c r="Z17" s="140">
        <v>-81.3</v>
      </c>
      <c r="AA17" s="62">
        <v>39614000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32336154</v>
      </c>
      <c r="D19" s="153">
        <f>SUM(D20:D23)</f>
        <v>0</v>
      </c>
      <c r="E19" s="154">
        <f t="shared" si="3"/>
        <v>34654711</v>
      </c>
      <c r="F19" s="100">
        <f t="shared" si="3"/>
        <v>34654711</v>
      </c>
      <c r="G19" s="100">
        <f t="shared" si="3"/>
        <v>364439</v>
      </c>
      <c r="H19" s="100">
        <f t="shared" si="3"/>
        <v>1438553</v>
      </c>
      <c r="I19" s="100">
        <f t="shared" si="3"/>
        <v>0</v>
      </c>
      <c r="J19" s="100">
        <f t="shared" si="3"/>
        <v>1802992</v>
      </c>
      <c r="K19" s="100">
        <f t="shared" si="3"/>
        <v>1079392</v>
      </c>
      <c r="L19" s="100">
        <f t="shared" si="3"/>
        <v>3209124</v>
      </c>
      <c r="M19" s="100">
        <f t="shared" si="3"/>
        <v>2024977</v>
      </c>
      <c r="N19" s="100">
        <f t="shared" si="3"/>
        <v>6313493</v>
      </c>
      <c r="O19" s="100">
        <f t="shared" si="3"/>
        <v>0</v>
      </c>
      <c r="P19" s="100">
        <f t="shared" si="3"/>
        <v>27360</v>
      </c>
      <c r="Q19" s="100">
        <f t="shared" si="3"/>
        <v>0</v>
      </c>
      <c r="R19" s="100">
        <f t="shared" si="3"/>
        <v>27360</v>
      </c>
      <c r="S19" s="100">
        <f t="shared" si="3"/>
        <v>123485</v>
      </c>
      <c r="T19" s="100">
        <f t="shared" si="3"/>
        <v>0</v>
      </c>
      <c r="U19" s="100">
        <f t="shared" si="3"/>
        <v>32655</v>
      </c>
      <c r="V19" s="100">
        <f t="shared" si="3"/>
        <v>156140</v>
      </c>
      <c r="W19" s="100">
        <f t="shared" si="3"/>
        <v>8299985</v>
      </c>
      <c r="X19" s="100">
        <f t="shared" si="3"/>
        <v>34654711</v>
      </c>
      <c r="Y19" s="100">
        <f t="shared" si="3"/>
        <v>-26354726</v>
      </c>
      <c r="Z19" s="137">
        <f>+IF(X19&lt;&gt;0,+(Y19/X19)*100,0)</f>
        <v>-76.04947563983437</v>
      </c>
      <c r="AA19" s="102">
        <f>SUM(AA20:AA23)</f>
        <v>34654711</v>
      </c>
    </row>
    <row r="20" spans="1:27" ht="13.5">
      <c r="A20" s="138" t="s">
        <v>89</v>
      </c>
      <c r="B20" s="136"/>
      <c r="C20" s="155">
        <v>8324174</v>
      </c>
      <c r="D20" s="155"/>
      <c r="E20" s="156">
        <v>20390000</v>
      </c>
      <c r="F20" s="60">
        <v>20390000</v>
      </c>
      <c r="G20" s="60">
        <v>320579</v>
      </c>
      <c r="H20" s="60">
        <v>1251407</v>
      </c>
      <c r="I20" s="60"/>
      <c r="J20" s="60">
        <v>1571986</v>
      </c>
      <c r="K20" s="60">
        <v>1079392</v>
      </c>
      <c r="L20" s="60"/>
      <c r="M20" s="60">
        <v>936536</v>
      </c>
      <c r="N20" s="60">
        <v>2015928</v>
      </c>
      <c r="O20" s="60"/>
      <c r="P20" s="60"/>
      <c r="Q20" s="60"/>
      <c r="R20" s="60"/>
      <c r="S20" s="60">
        <v>123485</v>
      </c>
      <c r="T20" s="60"/>
      <c r="U20" s="60">
        <v>20390</v>
      </c>
      <c r="V20" s="60">
        <v>143875</v>
      </c>
      <c r="W20" s="60">
        <v>3731789</v>
      </c>
      <c r="X20" s="60">
        <v>20390000</v>
      </c>
      <c r="Y20" s="60">
        <v>-16658211</v>
      </c>
      <c r="Z20" s="140">
        <v>-81.7</v>
      </c>
      <c r="AA20" s="62">
        <v>20390000</v>
      </c>
    </row>
    <row r="21" spans="1:27" ht="13.5">
      <c r="A21" s="138" t="s">
        <v>90</v>
      </c>
      <c r="B21" s="136"/>
      <c r="C21" s="155">
        <v>15822470</v>
      </c>
      <c r="D21" s="155"/>
      <c r="E21" s="156">
        <v>14264711</v>
      </c>
      <c r="F21" s="60">
        <v>14264711</v>
      </c>
      <c r="G21" s="60">
        <v>43860</v>
      </c>
      <c r="H21" s="60">
        <v>187146</v>
      </c>
      <c r="I21" s="60"/>
      <c r="J21" s="60">
        <v>231006</v>
      </c>
      <c r="K21" s="60"/>
      <c r="L21" s="60">
        <v>3209124</v>
      </c>
      <c r="M21" s="60">
        <v>1088441</v>
      </c>
      <c r="N21" s="60">
        <v>4297565</v>
      </c>
      <c r="O21" s="60"/>
      <c r="P21" s="60">
        <v>27360</v>
      </c>
      <c r="Q21" s="60"/>
      <c r="R21" s="60">
        <v>27360</v>
      </c>
      <c r="S21" s="60"/>
      <c r="T21" s="60"/>
      <c r="U21" s="60">
        <v>12265</v>
      </c>
      <c r="V21" s="60">
        <v>12265</v>
      </c>
      <c r="W21" s="60">
        <v>4568196</v>
      </c>
      <c r="X21" s="60">
        <v>14264711</v>
      </c>
      <c r="Y21" s="60">
        <v>-9696515</v>
      </c>
      <c r="Z21" s="140">
        <v>-67.98</v>
      </c>
      <c r="AA21" s="62">
        <v>14264711</v>
      </c>
    </row>
    <row r="22" spans="1:27" ht="13.5">
      <c r="A22" s="138" t="s">
        <v>91</v>
      </c>
      <c r="B22" s="136"/>
      <c r="C22" s="157">
        <v>8189510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62574110</v>
      </c>
      <c r="D25" s="217">
        <f>+D5+D9+D15+D19+D24</f>
        <v>0</v>
      </c>
      <c r="E25" s="230">
        <f t="shared" si="4"/>
        <v>81862150</v>
      </c>
      <c r="F25" s="219">
        <f t="shared" si="4"/>
        <v>81862150</v>
      </c>
      <c r="G25" s="219">
        <f t="shared" si="4"/>
        <v>840843</v>
      </c>
      <c r="H25" s="219">
        <f t="shared" si="4"/>
        <v>1438553</v>
      </c>
      <c r="I25" s="219">
        <f t="shared" si="4"/>
        <v>0</v>
      </c>
      <c r="J25" s="219">
        <f t="shared" si="4"/>
        <v>2279396</v>
      </c>
      <c r="K25" s="219">
        <f t="shared" si="4"/>
        <v>3318813</v>
      </c>
      <c r="L25" s="219">
        <f t="shared" si="4"/>
        <v>4276844</v>
      </c>
      <c r="M25" s="219">
        <f t="shared" si="4"/>
        <v>5806846</v>
      </c>
      <c r="N25" s="219">
        <f t="shared" si="4"/>
        <v>13402503</v>
      </c>
      <c r="O25" s="219">
        <f t="shared" si="4"/>
        <v>0</v>
      </c>
      <c r="P25" s="219">
        <f t="shared" si="4"/>
        <v>1076114</v>
      </c>
      <c r="Q25" s="219">
        <f t="shared" si="4"/>
        <v>420580</v>
      </c>
      <c r="R25" s="219">
        <f t="shared" si="4"/>
        <v>1496694</v>
      </c>
      <c r="S25" s="219">
        <f t="shared" si="4"/>
        <v>716199</v>
      </c>
      <c r="T25" s="219">
        <f t="shared" si="4"/>
        <v>0</v>
      </c>
      <c r="U25" s="219">
        <f t="shared" si="4"/>
        <v>81005</v>
      </c>
      <c r="V25" s="219">
        <f t="shared" si="4"/>
        <v>797204</v>
      </c>
      <c r="W25" s="219">
        <f t="shared" si="4"/>
        <v>17975797</v>
      </c>
      <c r="X25" s="219">
        <f t="shared" si="4"/>
        <v>81862150</v>
      </c>
      <c r="Y25" s="219">
        <f t="shared" si="4"/>
        <v>-63886353</v>
      </c>
      <c r="Z25" s="231">
        <f>+IF(X25&lt;&gt;0,+(Y25/X25)*100,0)</f>
        <v>-78.04138176190095</v>
      </c>
      <c r="AA25" s="232">
        <f>+AA5+AA9+AA15+AA19+AA24</f>
        <v>81862150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62574110</v>
      </c>
      <c r="D28" s="155"/>
      <c r="E28" s="156">
        <v>50058150</v>
      </c>
      <c r="F28" s="60">
        <v>50058150</v>
      </c>
      <c r="G28" s="60"/>
      <c r="H28" s="60">
        <v>1438553</v>
      </c>
      <c r="I28" s="60"/>
      <c r="J28" s="60">
        <v>1438553</v>
      </c>
      <c r="K28" s="60">
        <v>3315101</v>
      </c>
      <c r="L28" s="60">
        <v>4276844</v>
      </c>
      <c r="M28" s="60">
        <v>5806846</v>
      </c>
      <c r="N28" s="60">
        <v>13398791</v>
      </c>
      <c r="O28" s="60"/>
      <c r="P28" s="60">
        <v>1076115</v>
      </c>
      <c r="Q28" s="60">
        <v>419966</v>
      </c>
      <c r="R28" s="60">
        <v>1496081</v>
      </c>
      <c r="S28" s="60">
        <v>703786</v>
      </c>
      <c r="T28" s="60"/>
      <c r="U28" s="60">
        <v>43200</v>
      </c>
      <c r="V28" s="60">
        <v>746986</v>
      </c>
      <c r="W28" s="60">
        <v>17080411</v>
      </c>
      <c r="X28" s="60">
        <v>50058150</v>
      </c>
      <c r="Y28" s="60">
        <v>-32977739</v>
      </c>
      <c r="Z28" s="140">
        <v>-65.88</v>
      </c>
      <c r="AA28" s="155">
        <v>50058150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6000</v>
      </c>
      <c r="V29" s="60">
        <v>6000</v>
      </c>
      <c r="W29" s="60">
        <v>6000</v>
      </c>
      <c r="X29" s="60"/>
      <c r="Y29" s="60">
        <v>6000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18114000</v>
      </c>
      <c r="F30" s="159">
        <v>18114000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>
        <v>18115</v>
      </c>
      <c r="V30" s="159">
        <v>18115</v>
      </c>
      <c r="W30" s="159">
        <v>18115</v>
      </c>
      <c r="X30" s="159">
        <v>18114000</v>
      </c>
      <c r="Y30" s="159">
        <v>-18095885</v>
      </c>
      <c r="Z30" s="141">
        <v>-99.9</v>
      </c>
      <c r="AA30" s="225">
        <v>18114000</v>
      </c>
    </row>
    <row r="31" spans="1:27" ht="13.5">
      <c r="A31" s="235" t="s">
        <v>136</v>
      </c>
      <c r="B31" s="136"/>
      <c r="C31" s="155"/>
      <c r="D31" s="155"/>
      <c r="E31" s="156">
        <v>9690000</v>
      </c>
      <c r="F31" s="60">
        <v>9690000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9690</v>
      </c>
      <c r="V31" s="60">
        <v>9690</v>
      </c>
      <c r="W31" s="60">
        <v>9690</v>
      </c>
      <c r="X31" s="60">
        <v>9690000</v>
      </c>
      <c r="Y31" s="60">
        <v>-9680310</v>
      </c>
      <c r="Z31" s="140">
        <v>-99.9</v>
      </c>
      <c r="AA31" s="62">
        <v>9690000</v>
      </c>
    </row>
    <row r="32" spans="1:27" ht="13.5">
      <c r="A32" s="236" t="s">
        <v>46</v>
      </c>
      <c r="B32" s="136"/>
      <c r="C32" s="210">
        <f aca="true" t="shared" si="5" ref="C32:Y32">SUM(C28:C31)</f>
        <v>62574110</v>
      </c>
      <c r="D32" s="210">
        <f>SUM(D28:D31)</f>
        <v>0</v>
      </c>
      <c r="E32" s="211">
        <f t="shared" si="5"/>
        <v>77862150</v>
      </c>
      <c r="F32" s="77">
        <f t="shared" si="5"/>
        <v>77862150</v>
      </c>
      <c r="G32" s="77">
        <f t="shared" si="5"/>
        <v>0</v>
      </c>
      <c r="H32" s="77">
        <f t="shared" si="5"/>
        <v>1438553</v>
      </c>
      <c r="I32" s="77">
        <f t="shared" si="5"/>
        <v>0</v>
      </c>
      <c r="J32" s="77">
        <f t="shared" si="5"/>
        <v>1438553</v>
      </c>
      <c r="K32" s="77">
        <f t="shared" si="5"/>
        <v>3315101</v>
      </c>
      <c r="L32" s="77">
        <f t="shared" si="5"/>
        <v>4276844</v>
      </c>
      <c r="M32" s="77">
        <f t="shared" si="5"/>
        <v>5806846</v>
      </c>
      <c r="N32" s="77">
        <f t="shared" si="5"/>
        <v>13398791</v>
      </c>
      <c r="O32" s="77">
        <f t="shared" si="5"/>
        <v>0</v>
      </c>
      <c r="P32" s="77">
        <f t="shared" si="5"/>
        <v>1076115</v>
      </c>
      <c r="Q32" s="77">
        <f t="shared" si="5"/>
        <v>419966</v>
      </c>
      <c r="R32" s="77">
        <f t="shared" si="5"/>
        <v>1496081</v>
      </c>
      <c r="S32" s="77">
        <f t="shared" si="5"/>
        <v>703786</v>
      </c>
      <c r="T32" s="77">
        <f t="shared" si="5"/>
        <v>0</v>
      </c>
      <c r="U32" s="77">
        <f t="shared" si="5"/>
        <v>77005</v>
      </c>
      <c r="V32" s="77">
        <f t="shared" si="5"/>
        <v>780791</v>
      </c>
      <c r="W32" s="77">
        <f t="shared" si="5"/>
        <v>17114216</v>
      </c>
      <c r="X32" s="77">
        <f t="shared" si="5"/>
        <v>77862150</v>
      </c>
      <c r="Y32" s="77">
        <f t="shared" si="5"/>
        <v>-60747934</v>
      </c>
      <c r="Z32" s="212">
        <f>+IF(X32&lt;&gt;0,+(Y32/X32)*100,0)</f>
        <v>-78.01985175081859</v>
      </c>
      <c r="AA32" s="79">
        <f>SUM(AA28:AA31)</f>
        <v>77862150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2000000</v>
      </c>
      <c r="F34" s="60">
        <v>2000000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2000</v>
      </c>
      <c r="V34" s="60">
        <v>2000</v>
      </c>
      <c r="W34" s="60">
        <v>2000</v>
      </c>
      <c r="X34" s="60">
        <v>2000000</v>
      </c>
      <c r="Y34" s="60">
        <v>-1998000</v>
      </c>
      <c r="Z34" s="140">
        <v>-99.9</v>
      </c>
      <c r="AA34" s="62">
        <v>2000000</v>
      </c>
    </row>
    <row r="35" spans="1:27" ht="13.5">
      <c r="A35" s="237" t="s">
        <v>53</v>
      </c>
      <c r="B35" s="136"/>
      <c r="C35" s="155"/>
      <c r="D35" s="155"/>
      <c r="E35" s="156">
        <v>2000000</v>
      </c>
      <c r="F35" s="60">
        <v>2000000</v>
      </c>
      <c r="G35" s="60"/>
      <c r="H35" s="60"/>
      <c r="I35" s="60"/>
      <c r="J35" s="60"/>
      <c r="K35" s="60">
        <v>3712</v>
      </c>
      <c r="L35" s="60"/>
      <c r="M35" s="60"/>
      <c r="N35" s="60">
        <v>3712</v>
      </c>
      <c r="O35" s="60"/>
      <c r="P35" s="60"/>
      <c r="Q35" s="60">
        <v>614</v>
      </c>
      <c r="R35" s="60">
        <v>614</v>
      </c>
      <c r="S35" s="60">
        <v>12412</v>
      </c>
      <c r="T35" s="60"/>
      <c r="U35" s="60">
        <v>2000</v>
      </c>
      <c r="V35" s="60">
        <v>14412</v>
      </c>
      <c r="W35" s="60">
        <v>18738</v>
      </c>
      <c r="X35" s="60">
        <v>2000000</v>
      </c>
      <c r="Y35" s="60">
        <v>-1981262</v>
      </c>
      <c r="Z35" s="140">
        <v>-99.06</v>
      </c>
      <c r="AA35" s="62">
        <v>2000000</v>
      </c>
    </row>
    <row r="36" spans="1:27" ht="13.5">
      <c r="A36" s="238" t="s">
        <v>139</v>
      </c>
      <c r="B36" s="149"/>
      <c r="C36" s="222">
        <f aca="true" t="shared" si="6" ref="C36:Y36">SUM(C32:C35)</f>
        <v>62574110</v>
      </c>
      <c r="D36" s="222">
        <f>SUM(D32:D35)</f>
        <v>0</v>
      </c>
      <c r="E36" s="218">
        <f t="shared" si="6"/>
        <v>81862150</v>
      </c>
      <c r="F36" s="220">
        <f t="shared" si="6"/>
        <v>81862150</v>
      </c>
      <c r="G36" s="220">
        <f t="shared" si="6"/>
        <v>0</v>
      </c>
      <c r="H36" s="220">
        <f t="shared" si="6"/>
        <v>1438553</v>
      </c>
      <c r="I36" s="220">
        <f t="shared" si="6"/>
        <v>0</v>
      </c>
      <c r="J36" s="220">
        <f t="shared" si="6"/>
        <v>1438553</v>
      </c>
      <c r="K36" s="220">
        <f t="shared" si="6"/>
        <v>3318813</v>
      </c>
      <c r="L36" s="220">
        <f t="shared" si="6"/>
        <v>4276844</v>
      </c>
      <c r="M36" s="220">
        <f t="shared" si="6"/>
        <v>5806846</v>
      </c>
      <c r="N36" s="220">
        <f t="shared" si="6"/>
        <v>13402503</v>
      </c>
      <c r="O36" s="220">
        <f t="shared" si="6"/>
        <v>0</v>
      </c>
      <c r="P36" s="220">
        <f t="shared" si="6"/>
        <v>1076115</v>
      </c>
      <c r="Q36" s="220">
        <f t="shared" si="6"/>
        <v>420580</v>
      </c>
      <c r="R36" s="220">
        <f t="shared" si="6"/>
        <v>1496695</v>
      </c>
      <c r="S36" s="220">
        <f t="shared" si="6"/>
        <v>716198</v>
      </c>
      <c r="T36" s="220">
        <f t="shared" si="6"/>
        <v>0</v>
      </c>
      <c r="U36" s="220">
        <f t="shared" si="6"/>
        <v>81005</v>
      </c>
      <c r="V36" s="220">
        <f t="shared" si="6"/>
        <v>797203</v>
      </c>
      <c r="W36" s="220">
        <f t="shared" si="6"/>
        <v>17134954</v>
      </c>
      <c r="X36" s="220">
        <f t="shared" si="6"/>
        <v>81862150</v>
      </c>
      <c r="Y36" s="220">
        <f t="shared" si="6"/>
        <v>-64727196</v>
      </c>
      <c r="Z36" s="221">
        <f>+IF(X36&lt;&gt;0,+(Y36/X36)*100,0)</f>
        <v>-79.06852678557796</v>
      </c>
      <c r="AA36" s="239">
        <f>SUM(AA32:AA35)</f>
        <v>81862150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 password="F954" sheet="1" objects="1" scenarios="1"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32570</v>
      </c>
      <c r="D6" s="155"/>
      <c r="E6" s="59">
        <v>36000</v>
      </c>
      <c r="F6" s="60">
        <v>36000</v>
      </c>
      <c r="G6" s="60">
        <v>31525060</v>
      </c>
      <c r="H6" s="60">
        <v>32570</v>
      </c>
      <c r="I6" s="60"/>
      <c r="J6" s="60"/>
      <c r="K6" s="60">
        <v>-14637637</v>
      </c>
      <c r="L6" s="60">
        <v>1400032575</v>
      </c>
      <c r="M6" s="60">
        <v>32207</v>
      </c>
      <c r="N6" s="60">
        <v>32207</v>
      </c>
      <c r="O6" s="60">
        <v>1400032212</v>
      </c>
      <c r="P6" s="60">
        <v>32207</v>
      </c>
      <c r="Q6" s="60">
        <v>32570</v>
      </c>
      <c r="R6" s="60">
        <v>32570</v>
      </c>
      <c r="S6" s="60">
        <v>32570</v>
      </c>
      <c r="T6" s="60">
        <v>32570</v>
      </c>
      <c r="U6" s="60"/>
      <c r="V6" s="60">
        <v>32570</v>
      </c>
      <c r="W6" s="60">
        <v>32570</v>
      </c>
      <c r="X6" s="60">
        <v>36000</v>
      </c>
      <c r="Y6" s="60">
        <v>-3430</v>
      </c>
      <c r="Z6" s="140">
        <v>-9.53</v>
      </c>
      <c r="AA6" s="62">
        <v>36000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>
        <v>39999746</v>
      </c>
      <c r="I7" s="60"/>
      <c r="J7" s="60"/>
      <c r="K7" s="60">
        <v>16999748</v>
      </c>
      <c r="L7" s="60">
        <v>22999722</v>
      </c>
      <c r="M7" s="60">
        <v>25999748</v>
      </c>
      <c r="N7" s="60">
        <v>25999748</v>
      </c>
      <c r="O7" s="60">
        <v>22999722</v>
      </c>
      <c r="P7" s="60">
        <v>999748</v>
      </c>
      <c r="Q7" s="60">
        <v>32000599</v>
      </c>
      <c r="R7" s="60">
        <v>32000599</v>
      </c>
      <c r="S7" s="60">
        <v>28000599</v>
      </c>
      <c r="T7" s="60">
        <v>21995399</v>
      </c>
      <c r="U7" s="60"/>
      <c r="V7" s="60">
        <v>21995399</v>
      </c>
      <c r="W7" s="60">
        <v>21995399</v>
      </c>
      <c r="X7" s="60"/>
      <c r="Y7" s="60">
        <v>21995399</v>
      </c>
      <c r="Z7" s="140"/>
      <c r="AA7" s="62"/>
    </row>
    <row r="8" spans="1:27" ht="13.5">
      <c r="A8" s="249" t="s">
        <v>145</v>
      </c>
      <c r="B8" s="182"/>
      <c r="C8" s="155">
        <v>71189058</v>
      </c>
      <c r="D8" s="155"/>
      <c r="E8" s="59">
        <v>132371000</v>
      </c>
      <c r="F8" s="60">
        <v>132371000</v>
      </c>
      <c r="G8" s="60">
        <v>99630794</v>
      </c>
      <c r="H8" s="60">
        <v>143407166</v>
      </c>
      <c r="I8" s="60"/>
      <c r="J8" s="60"/>
      <c r="K8" s="60">
        <v>187123899</v>
      </c>
      <c r="L8" s="60">
        <v>163960492</v>
      </c>
      <c r="M8" s="60">
        <v>92835042</v>
      </c>
      <c r="N8" s="60">
        <v>92835042</v>
      </c>
      <c r="O8" s="60">
        <v>342769275</v>
      </c>
      <c r="P8" s="60">
        <v>271580218</v>
      </c>
      <c r="Q8" s="60">
        <v>105683665</v>
      </c>
      <c r="R8" s="60">
        <v>105683665</v>
      </c>
      <c r="S8" s="60">
        <v>-61194590</v>
      </c>
      <c r="T8" s="60">
        <v>136107691</v>
      </c>
      <c r="U8" s="60"/>
      <c r="V8" s="60">
        <v>136107691</v>
      </c>
      <c r="W8" s="60">
        <v>136107691</v>
      </c>
      <c r="X8" s="60">
        <v>132371000</v>
      </c>
      <c r="Y8" s="60">
        <v>3736691</v>
      </c>
      <c r="Z8" s="140">
        <v>2.82</v>
      </c>
      <c r="AA8" s="62">
        <v>132371000</v>
      </c>
    </row>
    <row r="9" spans="1:27" ht="13.5">
      <c r="A9" s="249" t="s">
        <v>146</v>
      </c>
      <c r="B9" s="182"/>
      <c r="C9" s="155">
        <v>28446957</v>
      </c>
      <c r="D9" s="155"/>
      <c r="E9" s="59">
        <v>21498000</v>
      </c>
      <c r="F9" s="60">
        <v>21498000</v>
      </c>
      <c r="G9" s="60">
        <v>17825642</v>
      </c>
      <c r="H9" s="60">
        <v>107798</v>
      </c>
      <c r="I9" s="60"/>
      <c r="J9" s="60"/>
      <c r="K9" s="60">
        <v>1416408</v>
      </c>
      <c r="L9" s="60">
        <v>17346691</v>
      </c>
      <c r="M9" s="60">
        <v>14568579</v>
      </c>
      <c r="N9" s="60">
        <v>14568579</v>
      </c>
      <c r="O9" s="60">
        <v>17480882</v>
      </c>
      <c r="P9" s="60">
        <v>21412048</v>
      </c>
      <c r="Q9" s="60">
        <v>15416434</v>
      </c>
      <c r="R9" s="60">
        <v>15416434</v>
      </c>
      <c r="S9" s="60">
        <v>14790334</v>
      </c>
      <c r="T9" s="60">
        <v>15318256</v>
      </c>
      <c r="U9" s="60"/>
      <c r="V9" s="60">
        <v>15318256</v>
      </c>
      <c r="W9" s="60">
        <v>15318256</v>
      </c>
      <c r="X9" s="60">
        <v>21498000</v>
      </c>
      <c r="Y9" s="60">
        <v>-6179744</v>
      </c>
      <c r="Z9" s="140">
        <v>-28.75</v>
      </c>
      <c r="AA9" s="62">
        <v>21498000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25890315</v>
      </c>
      <c r="D11" s="155"/>
      <c r="E11" s="59">
        <v>20000000</v>
      </c>
      <c r="F11" s="60">
        <v>20000000</v>
      </c>
      <c r="G11" s="60">
        <v>24611606</v>
      </c>
      <c r="H11" s="60">
        <v>21766851</v>
      </c>
      <c r="I11" s="60"/>
      <c r="J11" s="60"/>
      <c r="K11" s="60">
        <v>-830591</v>
      </c>
      <c r="L11" s="60">
        <v>-353202</v>
      </c>
      <c r="M11" s="60">
        <v>26618044</v>
      </c>
      <c r="N11" s="60">
        <v>26618044</v>
      </c>
      <c r="O11" s="60">
        <v>-195561</v>
      </c>
      <c r="P11" s="60">
        <v>26085876</v>
      </c>
      <c r="Q11" s="60">
        <v>25912682</v>
      </c>
      <c r="R11" s="60">
        <v>25912682</v>
      </c>
      <c r="S11" s="60">
        <v>25336830</v>
      </c>
      <c r="T11" s="60">
        <v>25401830</v>
      </c>
      <c r="U11" s="60"/>
      <c r="V11" s="60">
        <v>25401830</v>
      </c>
      <c r="W11" s="60">
        <v>25401830</v>
      </c>
      <c r="X11" s="60">
        <v>20000000</v>
      </c>
      <c r="Y11" s="60">
        <v>5401830</v>
      </c>
      <c r="Z11" s="140">
        <v>27.01</v>
      </c>
      <c r="AA11" s="62">
        <v>20000000</v>
      </c>
    </row>
    <row r="12" spans="1:27" ht="13.5">
      <c r="A12" s="250" t="s">
        <v>56</v>
      </c>
      <c r="B12" s="251"/>
      <c r="C12" s="168">
        <f aca="true" t="shared" si="0" ref="C12:Y12">SUM(C6:C11)</f>
        <v>125558900</v>
      </c>
      <c r="D12" s="168">
        <f>SUM(D6:D11)</f>
        <v>0</v>
      </c>
      <c r="E12" s="72">
        <f t="shared" si="0"/>
        <v>173905000</v>
      </c>
      <c r="F12" s="73">
        <f t="shared" si="0"/>
        <v>173905000</v>
      </c>
      <c r="G12" s="73">
        <f t="shared" si="0"/>
        <v>173593102</v>
      </c>
      <c r="H12" s="73">
        <f t="shared" si="0"/>
        <v>205314131</v>
      </c>
      <c r="I12" s="73">
        <f t="shared" si="0"/>
        <v>0</v>
      </c>
      <c r="J12" s="73">
        <f t="shared" si="0"/>
        <v>0</v>
      </c>
      <c r="K12" s="73">
        <f t="shared" si="0"/>
        <v>190071827</v>
      </c>
      <c r="L12" s="73">
        <f t="shared" si="0"/>
        <v>1603986278</v>
      </c>
      <c r="M12" s="73">
        <f t="shared" si="0"/>
        <v>160053620</v>
      </c>
      <c r="N12" s="73">
        <f t="shared" si="0"/>
        <v>160053620</v>
      </c>
      <c r="O12" s="73">
        <f t="shared" si="0"/>
        <v>1783086530</v>
      </c>
      <c r="P12" s="73">
        <f t="shared" si="0"/>
        <v>320110097</v>
      </c>
      <c r="Q12" s="73">
        <f t="shared" si="0"/>
        <v>179045950</v>
      </c>
      <c r="R12" s="73">
        <f t="shared" si="0"/>
        <v>179045950</v>
      </c>
      <c r="S12" s="73">
        <f t="shared" si="0"/>
        <v>6965743</v>
      </c>
      <c r="T12" s="73">
        <f t="shared" si="0"/>
        <v>198855746</v>
      </c>
      <c r="U12" s="73">
        <f t="shared" si="0"/>
        <v>0</v>
      </c>
      <c r="V12" s="73">
        <f t="shared" si="0"/>
        <v>198855746</v>
      </c>
      <c r="W12" s="73">
        <f t="shared" si="0"/>
        <v>198855746</v>
      </c>
      <c r="X12" s="73">
        <f t="shared" si="0"/>
        <v>173905000</v>
      </c>
      <c r="Y12" s="73">
        <f t="shared" si="0"/>
        <v>24950746</v>
      </c>
      <c r="Z12" s="170">
        <f>+IF(X12&lt;&gt;0,+(Y12/X12)*100,0)</f>
        <v>14.347342514591299</v>
      </c>
      <c r="AA12" s="74">
        <f>SUM(AA6:AA11)</f>
        <v>173905000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4560704</v>
      </c>
      <c r="D17" s="155"/>
      <c r="E17" s="59">
        <v>5028000</v>
      </c>
      <c r="F17" s="60">
        <v>5028000</v>
      </c>
      <c r="G17" s="60">
        <v>4748000</v>
      </c>
      <c r="H17" s="60">
        <v>4359290</v>
      </c>
      <c r="I17" s="60"/>
      <c r="J17" s="60"/>
      <c r="K17" s="60">
        <v>4518788</v>
      </c>
      <c r="L17" s="60">
        <v>9079492</v>
      </c>
      <c r="M17" s="60">
        <v>4560788</v>
      </c>
      <c r="N17" s="60">
        <v>4560788</v>
      </c>
      <c r="O17" s="60">
        <v>9079492</v>
      </c>
      <c r="P17" s="60">
        <v>4560788</v>
      </c>
      <c r="Q17" s="60">
        <v>4560788</v>
      </c>
      <c r="R17" s="60">
        <v>4560788</v>
      </c>
      <c r="S17" s="60">
        <v>4560788</v>
      </c>
      <c r="T17" s="60">
        <v>4560788</v>
      </c>
      <c r="U17" s="60"/>
      <c r="V17" s="60">
        <v>4560788</v>
      </c>
      <c r="W17" s="60">
        <v>4560788</v>
      </c>
      <c r="X17" s="60">
        <v>5028000</v>
      </c>
      <c r="Y17" s="60">
        <v>-467212</v>
      </c>
      <c r="Z17" s="140">
        <v>-9.29</v>
      </c>
      <c r="AA17" s="62">
        <v>5028000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303109421</v>
      </c>
      <c r="D19" s="155"/>
      <c r="E19" s="59">
        <v>273482000</v>
      </c>
      <c r="F19" s="60">
        <v>273482000</v>
      </c>
      <c r="G19" s="60">
        <v>261923000</v>
      </c>
      <c r="H19" s="60">
        <v>759305182</v>
      </c>
      <c r="I19" s="60"/>
      <c r="J19" s="60"/>
      <c r="K19" s="60">
        <v>301008779</v>
      </c>
      <c r="L19" s="60">
        <v>301008779</v>
      </c>
      <c r="M19" s="60">
        <v>301008779</v>
      </c>
      <c r="N19" s="60">
        <v>301008779</v>
      </c>
      <c r="O19" s="60">
        <v>289313605</v>
      </c>
      <c r="P19" s="60">
        <v>289313605</v>
      </c>
      <c r="Q19" s="60">
        <v>291414247</v>
      </c>
      <c r="R19" s="60">
        <v>291414247</v>
      </c>
      <c r="S19" s="60">
        <v>291414247</v>
      </c>
      <c r="T19" s="60">
        <v>291414247</v>
      </c>
      <c r="U19" s="60"/>
      <c r="V19" s="60">
        <v>291414247</v>
      </c>
      <c r="W19" s="60">
        <v>291414247</v>
      </c>
      <c r="X19" s="60">
        <v>273482000</v>
      </c>
      <c r="Y19" s="60">
        <v>17932247</v>
      </c>
      <c r="Z19" s="140">
        <v>6.56</v>
      </c>
      <c r="AA19" s="62">
        <v>273482000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749138</v>
      </c>
      <c r="D22" s="155"/>
      <c r="E22" s="59">
        <v>64000</v>
      </c>
      <c r="F22" s="60">
        <v>64000</v>
      </c>
      <c r="G22" s="60">
        <v>121000</v>
      </c>
      <c r="H22" s="60">
        <v>102518</v>
      </c>
      <c r="I22" s="60"/>
      <c r="J22" s="60"/>
      <c r="K22" s="60">
        <v>1329904</v>
      </c>
      <c r="L22" s="60">
        <v>749138</v>
      </c>
      <c r="M22" s="60">
        <v>749042</v>
      </c>
      <c r="N22" s="60">
        <v>749042</v>
      </c>
      <c r="O22" s="60">
        <v>749138</v>
      </c>
      <c r="P22" s="60">
        <v>749042</v>
      </c>
      <c r="Q22" s="60">
        <v>749042</v>
      </c>
      <c r="R22" s="60">
        <v>749042</v>
      </c>
      <c r="S22" s="60">
        <v>749042</v>
      </c>
      <c r="T22" s="60">
        <v>749042</v>
      </c>
      <c r="U22" s="60"/>
      <c r="V22" s="60">
        <v>749042</v>
      </c>
      <c r="W22" s="60">
        <v>749042</v>
      </c>
      <c r="X22" s="60">
        <v>64000</v>
      </c>
      <c r="Y22" s="60">
        <v>685042</v>
      </c>
      <c r="Z22" s="140">
        <v>1070.38</v>
      </c>
      <c r="AA22" s="62">
        <v>64000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308419263</v>
      </c>
      <c r="D24" s="168">
        <f>SUM(D15:D23)</f>
        <v>0</v>
      </c>
      <c r="E24" s="76">
        <f t="shared" si="1"/>
        <v>278574000</v>
      </c>
      <c r="F24" s="77">
        <f t="shared" si="1"/>
        <v>278574000</v>
      </c>
      <c r="G24" s="77">
        <f t="shared" si="1"/>
        <v>266792000</v>
      </c>
      <c r="H24" s="77">
        <f t="shared" si="1"/>
        <v>763766990</v>
      </c>
      <c r="I24" s="77">
        <f t="shared" si="1"/>
        <v>0</v>
      </c>
      <c r="J24" s="77">
        <f t="shared" si="1"/>
        <v>0</v>
      </c>
      <c r="K24" s="77">
        <f t="shared" si="1"/>
        <v>306857471</v>
      </c>
      <c r="L24" s="77">
        <f t="shared" si="1"/>
        <v>310837409</v>
      </c>
      <c r="M24" s="77">
        <f t="shared" si="1"/>
        <v>306318609</v>
      </c>
      <c r="N24" s="77">
        <f t="shared" si="1"/>
        <v>306318609</v>
      </c>
      <c r="O24" s="77">
        <f t="shared" si="1"/>
        <v>299142235</v>
      </c>
      <c r="P24" s="77">
        <f t="shared" si="1"/>
        <v>294623435</v>
      </c>
      <c r="Q24" s="77">
        <f t="shared" si="1"/>
        <v>296724077</v>
      </c>
      <c r="R24" s="77">
        <f t="shared" si="1"/>
        <v>296724077</v>
      </c>
      <c r="S24" s="77">
        <f t="shared" si="1"/>
        <v>296724077</v>
      </c>
      <c r="T24" s="77">
        <f t="shared" si="1"/>
        <v>296724077</v>
      </c>
      <c r="U24" s="77">
        <f t="shared" si="1"/>
        <v>0</v>
      </c>
      <c r="V24" s="77">
        <f t="shared" si="1"/>
        <v>296724077</v>
      </c>
      <c r="W24" s="77">
        <f t="shared" si="1"/>
        <v>296724077</v>
      </c>
      <c r="X24" s="77">
        <f t="shared" si="1"/>
        <v>278574000</v>
      </c>
      <c r="Y24" s="77">
        <f t="shared" si="1"/>
        <v>18150077</v>
      </c>
      <c r="Z24" s="212">
        <f>+IF(X24&lt;&gt;0,+(Y24/X24)*100,0)</f>
        <v>6.515352114698428</v>
      </c>
      <c r="AA24" s="79">
        <f>SUM(AA15:AA23)</f>
        <v>278574000</v>
      </c>
    </row>
    <row r="25" spans="1:27" ht="13.5">
      <c r="A25" s="250" t="s">
        <v>159</v>
      </c>
      <c r="B25" s="251"/>
      <c r="C25" s="168">
        <f aca="true" t="shared" si="2" ref="C25:Y25">+C12+C24</f>
        <v>433978163</v>
      </c>
      <c r="D25" s="168">
        <f>+D12+D24</f>
        <v>0</v>
      </c>
      <c r="E25" s="72">
        <f t="shared" si="2"/>
        <v>452479000</v>
      </c>
      <c r="F25" s="73">
        <f t="shared" si="2"/>
        <v>452479000</v>
      </c>
      <c r="G25" s="73">
        <f t="shared" si="2"/>
        <v>440385102</v>
      </c>
      <c r="H25" s="73">
        <f t="shared" si="2"/>
        <v>969081121</v>
      </c>
      <c r="I25" s="73">
        <f t="shared" si="2"/>
        <v>0</v>
      </c>
      <c r="J25" s="73">
        <f t="shared" si="2"/>
        <v>0</v>
      </c>
      <c r="K25" s="73">
        <f t="shared" si="2"/>
        <v>496929298</v>
      </c>
      <c r="L25" s="73">
        <f t="shared" si="2"/>
        <v>1914823687</v>
      </c>
      <c r="M25" s="73">
        <f t="shared" si="2"/>
        <v>466372229</v>
      </c>
      <c r="N25" s="73">
        <f t="shared" si="2"/>
        <v>466372229</v>
      </c>
      <c r="O25" s="73">
        <f t="shared" si="2"/>
        <v>2082228765</v>
      </c>
      <c r="P25" s="73">
        <f t="shared" si="2"/>
        <v>614733532</v>
      </c>
      <c r="Q25" s="73">
        <f t="shared" si="2"/>
        <v>475770027</v>
      </c>
      <c r="R25" s="73">
        <f t="shared" si="2"/>
        <v>475770027</v>
      </c>
      <c r="S25" s="73">
        <f t="shared" si="2"/>
        <v>303689820</v>
      </c>
      <c r="T25" s="73">
        <f t="shared" si="2"/>
        <v>495579823</v>
      </c>
      <c r="U25" s="73">
        <f t="shared" si="2"/>
        <v>0</v>
      </c>
      <c r="V25" s="73">
        <f t="shared" si="2"/>
        <v>495579823</v>
      </c>
      <c r="W25" s="73">
        <f t="shared" si="2"/>
        <v>495579823</v>
      </c>
      <c r="X25" s="73">
        <f t="shared" si="2"/>
        <v>452479000</v>
      </c>
      <c r="Y25" s="73">
        <f t="shared" si="2"/>
        <v>43100823</v>
      </c>
      <c r="Z25" s="170">
        <f>+IF(X25&lt;&gt;0,+(Y25/X25)*100,0)</f>
        <v>9.525485823651485</v>
      </c>
      <c r="AA25" s="74">
        <f>+AA12+AA24</f>
        <v>452479000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5893625</v>
      </c>
      <c r="D29" s="155"/>
      <c r="E29" s="59">
        <v>6000000</v>
      </c>
      <c r="F29" s="60">
        <v>6000000</v>
      </c>
      <c r="G29" s="60">
        <v>6000000</v>
      </c>
      <c r="H29" s="60">
        <v>17907341</v>
      </c>
      <c r="I29" s="60"/>
      <c r="J29" s="60"/>
      <c r="K29" s="60">
        <v>3424000</v>
      </c>
      <c r="L29" s="60">
        <v>45332698</v>
      </c>
      <c r="M29" s="60">
        <v>5899561</v>
      </c>
      <c r="N29" s="60">
        <v>5899561</v>
      </c>
      <c r="O29" s="60">
        <v>10902000</v>
      </c>
      <c r="P29" s="60">
        <v>900000</v>
      </c>
      <c r="Q29" s="60">
        <v>13021241</v>
      </c>
      <c r="R29" s="60">
        <v>13021241</v>
      </c>
      <c r="S29" s="60">
        <v>12962241</v>
      </c>
      <c r="T29" s="60">
        <v>10875393</v>
      </c>
      <c r="U29" s="60"/>
      <c r="V29" s="60">
        <v>10875393</v>
      </c>
      <c r="W29" s="60">
        <v>10875393</v>
      </c>
      <c r="X29" s="60">
        <v>6000000</v>
      </c>
      <c r="Y29" s="60">
        <v>4875393</v>
      </c>
      <c r="Z29" s="140">
        <v>81.26</v>
      </c>
      <c r="AA29" s="62">
        <v>6000000</v>
      </c>
    </row>
    <row r="30" spans="1:27" ht="13.5">
      <c r="A30" s="249" t="s">
        <v>52</v>
      </c>
      <c r="B30" s="182"/>
      <c r="C30" s="155">
        <v>3182006</v>
      </c>
      <c r="D30" s="155"/>
      <c r="E30" s="59">
        <v>3404000</v>
      </c>
      <c r="F30" s="60">
        <v>3404000</v>
      </c>
      <c r="G30" s="60">
        <v>2604000</v>
      </c>
      <c r="H30" s="60">
        <v>8262480</v>
      </c>
      <c r="I30" s="60"/>
      <c r="J30" s="60"/>
      <c r="K30" s="60">
        <v>3131578</v>
      </c>
      <c r="L30" s="60">
        <v>6094247</v>
      </c>
      <c r="M30" s="60">
        <v>3131577</v>
      </c>
      <c r="N30" s="60">
        <v>3131577</v>
      </c>
      <c r="O30" s="60">
        <v>3131578</v>
      </c>
      <c r="P30" s="60">
        <v>3131578</v>
      </c>
      <c r="Q30" s="60">
        <v>3131578</v>
      </c>
      <c r="R30" s="60">
        <v>3131578</v>
      </c>
      <c r="S30" s="60">
        <v>3131578</v>
      </c>
      <c r="T30" s="60">
        <v>3131578</v>
      </c>
      <c r="U30" s="60"/>
      <c r="V30" s="60">
        <v>3131578</v>
      </c>
      <c r="W30" s="60">
        <v>3131578</v>
      </c>
      <c r="X30" s="60">
        <v>3404000</v>
      </c>
      <c r="Y30" s="60">
        <v>-272422</v>
      </c>
      <c r="Z30" s="140">
        <v>-8</v>
      </c>
      <c r="AA30" s="62">
        <v>3404000</v>
      </c>
    </row>
    <row r="31" spans="1:27" ht="13.5">
      <c r="A31" s="249" t="s">
        <v>163</v>
      </c>
      <c r="B31" s="182"/>
      <c r="C31" s="155">
        <v>7008435</v>
      </c>
      <c r="D31" s="155"/>
      <c r="E31" s="59">
        <v>7661000</v>
      </c>
      <c r="F31" s="60">
        <v>7661000</v>
      </c>
      <c r="G31" s="60">
        <v>6964000</v>
      </c>
      <c r="H31" s="60">
        <v>6147087</v>
      </c>
      <c r="I31" s="60"/>
      <c r="J31" s="60"/>
      <c r="K31" s="60">
        <v>6964000</v>
      </c>
      <c r="L31" s="60">
        <v>14468421</v>
      </c>
      <c r="M31" s="60">
        <v>7882378</v>
      </c>
      <c r="N31" s="60">
        <v>7882378</v>
      </c>
      <c r="O31" s="60">
        <v>7584621</v>
      </c>
      <c r="P31" s="60">
        <v>7584621</v>
      </c>
      <c r="Q31" s="60">
        <v>6307734</v>
      </c>
      <c r="R31" s="60">
        <v>6307734</v>
      </c>
      <c r="S31" s="60">
        <v>4957360</v>
      </c>
      <c r="T31" s="60">
        <v>6163772</v>
      </c>
      <c r="U31" s="60"/>
      <c r="V31" s="60">
        <v>6163772</v>
      </c>
      <c r="W31" s="60">
        <v>6163772</v>
      </c>
      <c r="X31" s="60">
        <v>7661000</v>
      </c>
      <c r="Y31" s="60">
        <v>-1497228</v>
      </c>
      <c r="Z31" s="140">
        <v>-19.54</v>
      </c>
      <c r="AA31" s="62">
        <v>7661000</v>
      </c>
    </row>
    <row r="32" spans="1:27" ht="13.5">
      <c r="A32" s="249" t="s">
        <v>164</v>
      </c>
      <c r="B32" s="182"/>
      <c r="C32" s="155">
        <v>65109168</v>
      </c>
      <c r="D32" s="155"/>
      <c r="E32" s="59">
        <v>77213000</v>
      </c>
      <c r="F32" s="60">
        <v>77213000</v>
      </c>
      <c r="G32" s="60">
        <v>80126758</v>
      </c>
      <c r="H32" s="60">
        <v>46068399</v>
      </c>
      <c r="I32" s="60"/>
      <c r="J32" s="60"/>
      <c r="K32" s="60">
        <v>86700713</v>
      </c>
      <c r="L32" s="60">
        <v>159921059</v>
      </c>
      <c r="M32" s="60">
        <v>81985921</v>
      </c>
      <c r="N32" s="60">
        <v>81985921</v>
      </c>
      <c r="O32" s="60">
        <v>142013098</v>
      </c>
      <c r="P32" s="60">
        <v>141982685</v>
      </c>
      <c r="Q32" s="60">
        <v>134947723</v>
      </c>
      <c r="R32" s="60">
        <v>134947723</v>
      </c>
      <c r="S32" s="60">
        <v>127947723</v>
      </c>
      <c r="T32" s="60">
        <v>133458798</v>
      </c>
      <c r="U32" s="60"/>
      <c r="V32" s="60">
        <v>133458798</v>
      </c>
      <c r="W32" s="60">
        <v>133458798</v>
      </c>
      <c r="X32" s="60">
        <v>77213000</v>
      </c>
      <c r="Y32" s="60">
        <v>56245798</v>
      </c>
      <c r="Z32" s="140">
        <v>72.84</v>
      </c>
      <c r="AA32" s="62">
        <v>77213000</v>
      </c>
    </row>
    <row r="33" spans="1:27" ht="13.5">
      <c r="A33" s="249" t="s">
        <v>165</v>
      </c>
      <c r="B33" s="182"/>
      <c r="C33" s="155"/>
      <c r="D33" s="155"/>
      <c r="E33" s="59">
        <v>10956000</v>
      </c>
      <c r="F33" s="60">
        <v>10956000</v>
      </c>
      <c r="G33" s="60">
        <v>10346000</v>
      </c>
      <c r="H33" s="60">
        <v>39269609</v>
      </c>
      <c r="I33" s="60"/>
      <c r="J33" s="60"/>
      <c r="K33" s="60">
        <v>32405210</v>
      </c>
      <c r="L33" s="60">
        <v>32405210</v>
      </c>
      <c r="M33" s="60">
        <v>32405210</v>
      </c>
      <c r="N33" s="60">
        <v>32405210</v>
      </c>
      <c r="O33" s="60">
        <v>32405210</v>
      </c>
      <c r="P33" s="60">
        <v>32405210</v>
      </c>
      <c r="Q33" s="60">
        <v>32405211</v>
      </c>
      <c r="R33" s="60">
        <v>32405211</v>
      </c>
      <c r="S33" s="60">
        <v>32405211</v>
      </c>
      <c r="T33" s="60">
        <v>32405210</v>
      </c>
      <c r="U33" s="60"/>
      <c r="V33" s="60">
        <v>32405210</v>
      </c>
      <c r="W33" s="60">
        <v>32405210</v>
      </c>
      <c r="X33" s="60">
        <v>10956000</v>
      </c>
      <c r="Y33" s="60">
        <v>21449210</v>
      </c>
      <c r="Z33" s="140">
        <v>195.78</v>
      </c>
      <c r="AA33" s="62">
        <v>10956000</v>
      </c>
    </row>
    <row r="34" spans="1:27" ht="13.5">
      <c r="A34" s="250" t="s">
        <v>58</v>
      </c>
      <c r="B34" s="251"/>
      <c r="C34" s="168">
        <f aca="true" t="shared" si="3" ref="C34:Y34">SUM(C29:C33)</f>
        <v>81193234</v>
      </c>
      <c r="D34" s="168">
        <f>SUM(D29:D33)</f>
        <v>0</v>
      </c>
      <c r="E34" s="72">
        <f t="shared" si="3"/>
        <v>105234000</v>
      </c>
      <c r="F34" s="73">
        <f t="shared" si="3"/>
        <v>105234000</v>
      </c>
      <c r="G34" s="73">
        <f t="shared" si="3"/>
        <v>106040758</v>
      </c>
      <c r="H34" s="73">
        <f t="shared" si="3"/>
        <v>117654916</v>
      </c>
      <c r="I34" s="73">
        <f t="shared" si="3"/>
        <v>0</v>
      </c>
      <c r="J34" s="73">
        <f t="shared" si="3"/>
        <v>0</v>
      </c>
      <c r="K34" s="73">
        <f t="shared" si="3"/>
        <v>132625501</v>
      </c>
      <c r="L34" s="73">
        <f t="shared" si="3"/>
        <v>258221635</v>
      </c>
      <c r="M34" s="73">
        <f t="shared" si="3"/>
        <v>131304647</v>
      </c>
      <c r="N34" s="73">
        <f t="shared" si="3"/>
        <v>131304647</v>
      </c>
      <c r="O34" s="73">
        <f t="shared" si="3"/>
        <v>196036507</v>
      </c>
      <c r="P34" s="73">
        <f t="shared" si="3"/>
        <v>186004094</v>
      </c>
      <c r="Q34" s="73">
        <f t="shared" si="3"/>
        <v>189813487</v>
      </c>
      <c r="R34" s="73">
        <f t="shared" si="3"/>
        <v>189813487</v>
      </c>
      <c r="S34" s="73">
        <f t="shared" si="3"/>
        <v>181404113</v>
      </c>
      <c r="T34" s="73">
        <f t="shared" si="3"/>
        <v>186034751</v>
      </c>
      <c r="U34" s="73">
        <f t="shared" si="3"/>
        <v>0</v>
      </c>
      <c r="V34" s="73">
        <f t="shared" si="3"/>
        <v>186034751</v>
      </c>
      <c r="W34" s="73">
        <f t="shared" si="3"/>
        <v>186034751</v>
      </c>
      <c r="X34" s="73">
        <f t="shared" si="3"/>
        <v>105234000</v>
      </c>
      <c r="Y34" s="73">
        <f t="shared" si="3"/>
        <v>80800751</v>
      </c>
      <c r="Z34" s="170">
        <f>+IF(X34&lt;&gt;0,+(Y34/X34)*100,0)</f>
        <v>76.78198205903036</v>
      </c>
      <c r="AA34" s="74">
        <f>SUM(AA29:AA33)</f>
        <v>105234000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36226343</v>
      </c>
      <c r="D37" s="155"/>
      <c r="E37" s="59">
        <v>11366000</v>
      </c>
      <c r="F37" s="60">
        <v>11366000</v>
      </c>
      <c r="G37" s="60">
        <v>7959011</v>
      </c>
      <c r="H37" s="60">
        <v>6040252</v>
      </c>
      <c r="I37" s="60"/>
      <c r="J37" s="60"/>
      <c r="K37" s="60">
        <v>6547314</v>
      </c>
      <c r="L37" s="60">
        <v>11836980</v>
      </c>
      <c r="M37" s="60">
        <v>6532861</v>
      </c>
      <c r="N37" s="60">
        <v>6532861</v>
      </c>
      <c r="O37" s="60">
        <v>6532861</v>
      </c>
      <c r="P37" s="60">
        <v>6532861</v>
      </c>
      <c r="Q37" s="60">
        <v>6532861</v>
      </c>
      <c r="R37" s="60">
        <v>6532861</v>
      </c>
      <c r="S37" s="60">
        <v>6532861</v>
      </c>
      <c r="T37" s="60">
        <v>6532861</v>
      </c>
      <c r="U37" s="60"/>
      <c r="V37" s="60">
        <v>6532861</v>
      </c>
      <c r="W37" s="60">
        <v>6532861</v>
      </c>
      <c r="X37" s="60">
        <v>11366000</v>
      </c>
      <c r="Y37" s="60">
        <v>-4833139</v>
      </c>
      <c r="Z37" s="140">
        <v>-42.52</v>
      </c>
      <c r="AA37" s="62">
        <v>11366000</v>
      </c>
    </row>
    <row r="38" spans="1:27" ht="13.5">
      <c r="A38" s="249" t="s">
        <v>165</v>
      </c>
      <c r="B38" s="182"/>
      <c r="C38" s="155">
        <v>23874662</v>
      </c>
      <c r="D38" s="155"/>
      <c r="E38" s="59">
        <v>23540000</v>
      </c>
      <c r="F38" s="60">
        <v>23540000</v>
      </c>
      <c r="G38" s="60">
        <v>20991000</v>
      </c>
      <c r="H38" s="60"/>
      <c r="I38" s="60"/>
      <c r="J38" s="60"/>
      <c r="K38" s="60">
        <v>54612660</v>
      </c>
      <c r="L38" s="60">
        <v>54612660</v>
      </c>
      <c r="M38" s="60">
        <v>54612660</v>
      </c>
      <c r="N38" s="60">
        <v>54612660</v>
      </c>
      <c r="O38" s="60">
        <v>54612660</v>
      </c>
      <c r="P38" s="60">
        <v>54612660</v>
      </c>
      <c r="Q38" s="60">
        <v>54612660</v>
      </c>
      <c r="R38" s="60">
        <v>54612660</v>
      </c>
      <c r="S38" s="60">
        <v>54612660</v>
      </c>
      <c r="T38" s="60">
        <v>54612660</v>
      </c>
      <c r="U38" s="60"/>
      <c r="V38" s="60">
        <v>54612660</v>
      </c>
      <c r="W38" s="60">
        <v>54612660</v>
      </c>
      <c r="X38" s="60">
        <v>23540000</v>
      </c>
      <c r="Y38" s="60">
        <v>31072660</v>
      </c>
      <c r="Z38" s="140">
        <v>132</v>
      </c>
      <c r="AA38" s="62">
        <v>23540000</v>
      </c>
    </row>
    <row r="39" spans="1:27" ht="13.5">
      <c r="A39" s="250" t="s">
        <v>59</v>
      </c>
      <c r="B39" s="253"/>
      <c r="C39" s="168">
        <f aca="true" t="shared" si="4" ref="C39:Y39">SUM(C37:C38)</f>
        <v>60101005</v>
      </c>
      <c r="D39" s="168">
        <f>SUM(D37:D38)</f>
        <v>0</v>
      </c>
      <c r="E39" s="76">
        <f t="shared" si="4"/>
        <v>34906000</v>
      </c>
      <c r="F39" s="77">
        <f t="shared" si="4"/>
        <v>34906000</v>
      </c>
      <c r="G39" s="77">
        <f t="shared" si="4"/>
        <v>28950011</v>
      </c>
      <c r="H39" s="77">
        <f t="shared" si="4"/>
        <v>6040252</v>
      </c>
      <c r="I39" s="77">
        <f t="shared" si="4"/>
        <v>0</v>
      </c>
      <c r="J39" s="77">
        <f t="shared" si="4"/>
        <v>0</v>
      </c>
      <c r="K39" s="77">
        <f t="shared" si="4"/>
        <v>61159974</v>
      </c>
      <c r="L39" s="77">
        <f t="shared" si="4"/>
        <v>66449640</v>
      </c>
      <c r="M39" s="77">
        <f t="shared" si="4"/>
        <v>61145521</v>
      </c>
      <c r="N39" s="77">
        <f t="shared" si="4"/>
        <v>61145521</v>
      </c>
      <c r="O39" s="77">
        <f t="shared" si="4"/>
        <v>61145521</v>
      </c>
      <c r="P39" s="77">
        <f t="shared" si="4"/>
        <v>61145521</v>
      </c>
      <c r="Q39" s="77">
        <f t="shared" si="4"/>
        <v>61145521</v>
      </c>
      <c r="R39" s="77">
        <f t="shared" si="4"/>
        <v>61145521</v>
      </c>
      <c r="S39" s="77">
        <f t="shared" si="4"/>
        <v>61145521</v>
      </c>
      <c r="T39" s="77">
        <f t="shared" si="4"/>
        <v>61145521</v>
      </c>
      <c r="U39" s="77">
        <f t="shared" si="4"/>
        <v>0</v>
      </c>
      <c r="V39" s="77">
        <f t="shared" si="4"/>
        <v>61145521</v>
      </c>
      <c r="W39" s="77">
        <f t="shared" si="4"/>
        <v>61145521</v>
      </c>
      <c r="X39" s="77">
        <f t="shared" si="4"/>
        <v>34906000</v>
      </c>
      <c r="Y39" s="77">
        <f t="shared" si="4"/>
        <v>26239521</v>
      </c>
      <c r="Z39" s="212">
        <f>+IF(X39&lt;&gt;0,+(Y39/X39)*100,0)</f>
        <v>75.17195038102332</v>
      </c>
      <c r="AA39" s="79">
        <f>SUM(AA37:AA38)</f>
        <v>34906000</v>
      </c>
    </row>
    <row r="40" spans="1:27" ht="13.5">
      <c r="A40" s="250" t="s">
        <v>167</v>
      </c>
      <c r="B40" s="251"/>
      <c r="C40" s="168">
        <f aca="true" t="shared" si="5" ref="C40:Y40">+C34+C39</f>
        <v>141294239</v>
      </c>
      <c r="D40" s="168">
        <f>+D34+D39</f>
        <v>0</v>
      </c>
      <c r="E40" s="72">
        <f t="shared" si="5"/>
        <v>140140000</v>
      </c>
      <c r="F40" s="73">
        <f t="shared" si="5"/>
        <v>140140000</v>
      </c>
      <c r="G40" s="73">
        <f t="shared" si="5"/>
        <v>134990769</v>
      </c>
      <c r="H40" s="73">
        <f t="shared" si="5"/>
        <v>123695168</v>
      </c>
      <c r="I40" s="73">
        <f t="shared" si="5"/>
        <v>0</v>
      </c>
      <c r="J40" s="73">
        <f t="shared" si="5"/>
        <v>0</v>
      </c>
      <c r="K40" s="73">
        <f t="shared" si="5"/>
        <v>193785475</v>
      </c>
      <c r="L40" s="73">
        <f t="shared" si="5"/>
        <v>324671275</v>
      </c>
      <c r="M40" s="73">
        <f t="shared" si="5"/>
        <v>192450168</v>
      </c>
      <c r="N40" s="73">
        <f t="shared" si="5"/>
        <v>192450168</v>
      </c>
      <c r="O40" s="73">
        <f t="shared" si="5"/>
        <v>257182028</v>
      </c>
      <c r="P40" s="73">
        <f t="shared" si="5"/>
        <v>247149615</v>
      </c>
      <c r="Q40" s="73">
        <f t="shared" si="5"/>
        <v>250959008</v>
      </c>
      <c r="R40" s="73">
        <f t="shared" si="5"/>
        <v>250959008</v>
      </c>
      <c r="S40" s="73">
        <f t="shared" si="5"/>
        <v>242549634</v>
      </c>
      <c r="T40" s="73">
        <f t="shared" si="5"/>
        <v>247180272</v>
      </c>
      <c r="U40" s="73">
        <f t="shared" si="5"/>
        <v>0</v>
      </c>
      <c r="V40" s="73">
        <f t="shared" si="5"/>
        <v>247180272</v>
      </c>
      <c r="W40" s="73">
        <f t="shared" si="5"/>
        <v>247180272</v>
      </c>
      <c r="X40" s="73">
        <f t="shared" si="5"/>
        <v>140140000</v>
      </c>
      <c r="Y40" s="73">
        <f t="shared" si="5"/>
        <v>107040272</v>
      </c>
      <c r="Z40" s="170">
        <f>+IF(X40&lt;&gt;0,+(Y40/X40)*100,0)</f>
        <v>76.38095618667047</v>
      </c>
      <c r="AA40" s="74">
        <f>+AA34+AA39</f>
        <v>140140000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292683924</v>
      </c>
      <c r="D42" s="257">
        <f>+D25-D40</f>
        <v>0</v>
      </c>
      <c r="E42" s="258">
        <f t="shared" si="6"/>
        <v>312339000</v>
      </c>
      <c r="F42" s="259">
        <f t="shared" si="6"/>
        <v>312339000</v>
      </c>
      <c r="G42" s="259">
        <f t="shared" si="6"/>
        <v>305394333</v>
      </c>
      <c r="H42" s="259">
        <f t="shared" si="6"/>
        <v>845385953</v>
      </c>
      <c r="I42" s="259">
        <f t="shared" si="6"/>
        <v>0</v>
      </c>
      <c r="J42" s="259">
        <f t="shared" si="6"/>
        <v>0</v>
      </c>
      <c r="K42" s="259">
        <f t="shared" si="6"/>
        <v>303143823</v>
      </c>
      <c r="L42" s="259">
        <f t="shared" si="6"/>
        <v>1590152412</v>
      </c>
      <c r="M42" s="259">
        <f t="shared" si="6"/>
        <v>273922061</v>
      </c>
      <c r="N42" s="259">
        <f t="shared" si="6"/>
        <v>273922061</v>
      </c>
      <c r="O42" s="259">
        <f t="shared" si="6"/>
        <v>1825046737</v>
      </c>
      <c r="P42" s="259">
        <f t="shared" si="6"/>
        <v>367583917</v>
      </c>
      <c r="Q42" s="259">
        <f t="shared" si="6"/>
        <v>224811019</v>
      </c>
      <c r="R42" s="259">
        <f t="shared" si="6"/>
        <v>224811019</v>
      </c>
      <c r="S42" s="259">
        <f t="shared" si="6"/>
        <v>61140186</v>
      </c>
      <c r="T42" s="259">
        <f t="shared" si="6"/>
        <v>248399551</v>
      </c>
      <c r="U42" s="259">
        <f t="shared" si="6"/>
        <v>0</v>
      </c>
      <c r="V42" s="259">
        <f t="shared" si="6"/>
        <v>248399551</v>
      </c>
      <c r="W42" s="259">
        <f t="shared" si="6"/>
        <v>248399551</v>
      </c>
      <c r="X42" s="259">
        <f t="shared" si="6"/>
        <v>312339000</v>
      </c>
      <c r="Y42" s="259">
        <f t="shared" si="6"/>
        <v>-63939449</v>
      </c>
      <c r="Z42" s="260">
        <f>+IF(X42&lt;&gt;0,+(Y42/X42)*100,0)</f>
        <v>-20.471170427003994</v>
      </c>
      <c r="AA42" s="261">
        <f>+AA25-AA40</f>
        <v>312339000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>
        <v>305394333</v>
      </c>
      <c r="H45" s="60">
        <v>845385953</v>
      </c>
      <c r="I45" s="60"/>
      <c r="J45" s="60"/>
      <c r="K45" s="60">
        <v>303143823</v>
      </c>
      <c r="L45" s="60">
        <v>1590152412</v>
      </c>
      <c r="M45" s="60">
        <v>273922061</v>
      </c>
      <c r="N45" s="60">
        <v>273922061</v>
      </c>
      <c r="O45" s="60">
        <v>1825046737</v>
      </c>
      <c r="P45" s="60">
        <v>367583917</v>
      </c>
      <c r="Q45" s="60">
        <v>224811019</v>
      </c>
      <c r="R45" s="60">
        <v>224811019</v>
      </c>
      <c r="S45" s="60">
        <v>61140186</v>
      </c>
      <c r="T45" s="60">
        <v>248399551</v>
      </c>
      <c r="U45" s="60"/>
      <c r="V45" s="60">
        <v>248399551</v>
      </c>
      <c r="W45" s="60">
        <v>248399551</v>
      </c>
      <c r="X45" s="60"/>
      <c r="Y45" s="60">
        <v>248399551</v>
      </c>
      <c r="Z45" s="139"/>
      <c r="AA45" s="62"/>
    </row>
    <row r="46" spans="1:27" ht="13.5">
      <c r="A46" s="249" t="s">
        <v>171</v>
      </c>
      <c r="B46" s="182"/>
      <c r="C46" s="155">
        <v>292683924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>
        <v>312339000</v>
      </c>
      <c r="F47" s="60">
        <v>312339000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312339000</v>
      </c>
      <c r="Y47" s="60">
        <v>-312339000</v>
      </c>
      <c r="Z47" s="139">
        <v>-100</v>
      </c>
      <c r="AA47" s="62">
        <v>312339000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292683924</v>
      </c>
      <c r="D48" s="217">
        <f>SUM(D45:D47)</f>
        <v>0</v>
      </c>
      <c r="E48" s="264">
        <f t="shared" si="7"/>
        <v>312339000</v>
      </c>
      <c r="F48" s="219">
        <f t="shared" si="7"/>
        <v>312339000</v>
      </c>
      <c r="G48" s="219">
        <f t="shared" si="7"/>
        <v>305394333</v>
      </c>
      <c r="H48" s="219">
        <f t="shared" si="7"/>
        <v>845385953</v>
      </c>
      <c r="I48" s="219">
        <f t="shared" si="7"/>
        <v>0</v>
      </c>
      <c r="J48" s="219">
        <f t="shared" si="7"/>
        <v>0</v>
      </c>
      <c r="K48" s="219">
        <f t="shared" si="7"/>
        <v>303143823</v>
      </c>
      <c r="L48" s="219">
        <f t="shared" si="7"/>
        <v>1590152412</v>
      </c>
      <c r="M48" s="219">
        <f t="shared" si="7"/>
        <v>273922061</v>
      </c>
      <c r="N48" s="219">
        <f t="shared" si="7"/>
        <v>273922061</v>
      </c>
      <c r="O48" s="219">
        <f t="shared" si="7"/>
        <v>1825046737</v>
      </c>
      <c r="P48" s="219">
        <f t="shared" si="7"/>
        <v>367583917</v>
      </c>
      <c r="Q48" s="219">
        <f t="shared" si="7"/>
        <v>224811019</v>
      </c>
      <c r="R48" s="219">
        <f t="shared" si="7"/>
        <v>224811019</v>
      </c>
      <c r="S48" s="219">
        <f t="shared" si="7"/>
        <v>61140186</v>
      </c>
      <c r="T48" s="219">
        <f t="shared" si="7"/>
        <v>248399551</v>
      </c>
      <c r="U48" s="219">
        <f t="shared" si="7"/>
        <v>0</v>
      </c>
      <c r="V48" s="219">
        <f t="shared" si="7"/>
        <v>248399551</v>
      </c>
      <c r="W48" s="219">
        <f t="shared" si="7"/>
        <v>248399551</v>
      </c>
      <c r="X48" s="219">
        <f t="shared" si="7"/>
        <v>312339000</v>
      </c>
      <c r="Y48" s="219">
        <f t="shared" si="7"/>
        <v>-63939449</v>
      </c>
      <c r="Z48" s="265">
        <f>+IF(X48&lt;&gt;0,+(Y48/X48)*100,0)</f>
        <v>-20.471170427003994</v>
      </c>
      <c r="AA48" s="232">
        <f>SUM(AA45:AA47)</f>
        <v>312339000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237110388</v>
      </c>
      <c r="D6" s="155"/>
      <c r="E6" s="59">
        <v>312012</v>
      </c>
      <c r="F6" s="60">
        <v>312012</v>
      </c>
      <c r="G6" s="60">
        <v>23954986</v>
      </c>
      <c r="H6" s="60">
        <v>23801398</v>
      </c>
      <c r="I6" s="60">
        <v>24840613</v>
      </c>
      <c r="J6" s="60">
        <v>72596997</v>
      </c>
      <c r="K6" s="60">
        <v>26027376</v>
      </c>
      <c r="L6" s="60">
        <v>23415553</v>
      </c>
      <c r="M6" s="60">
        <v>23105264</v>
      </c>
      <c r="N6" s="60">
        <v>72548193</v>
      </c>
      <c r="O6" s="60">
        <v>22936156</v>
      </c>
      <c r="P6" s="60">
        <v>21986847</v>
      </c>
      <c r="Q6" s="60">
        <v>21469870</v>
      </c>
      <c r="R6" s="60">
        <v>66392873</v>
      </c>
      <c r="S6" s="60">
        <v>29018701</v>
      </c>
      <c r="T6" s="60">
        <v>25415458</v>
      </c>
      <c r="U6" s="60"/>
      <c r="V6" s="60">
        <v>54434159</v>
      </c>
      <c r="W6" s="60">
        <v>265972222</v>
      </c>
      <c r="X6" s="60">
        <v>312012</v>
      </c>
      <c r="Y6" s="60">
        <v>265660210</v>
      </c>
      <c r="Z6" s="140">
        <v>85144.23</v>
      </c>
      <c r="AA6" s="62">
        <v>312012</v>
      </c>
    </row>
    <row r="7" spans="1:27" ht="13.5">
      <c r="A7" s="249" t="s">
        <v>178</v>
      </c>
      <c r="B7" s="182"/>
      <c r="C7" s="155">
        <v>138548750</v>
      </c>
      <c r="D7" s="155"/>
      <c r="E7" s="59">
        <v>111205</v>
      </c>
      <c r="F7" s="60">
        <v>111205</v>
      </c>
      <c r="G7" s="60">
        <v>45949278</v>
      </c>
      <c r="H7" s="60">
        <v>1500000</v>
      </c>
      <c r="I7" s="60">
        <v>1222000</v>
      </c>
      <c r="J7" s="60">
        <v>48671278</v>
      </c>
      <c r="K7" s="60">
        <v>518000</v>
      </c>
      <c r="L7" s="60"/>
      <c r="M7" s="60">
        <v>23222447</v>
      </c>
      <c r="N7" s="60">
        <v>23740447</v>
      </c>
      <c r="O7" s="60"/>
      <c r="P7" s="60">
        <v>253648</v>
      </c>
      <c r="Q7" s="60">
        <v>38325000</v>
      </c>
      <c r="R7" s="60">
        <v>38578648</v>
      </c>
      <c r="S7" s="60">
        <v>114401</v>
      </c>
      <c r="T7" s="60"/>
      <c r="U7" s="60"/>
      <c r="V7" s="60">
        <v>114401</v>
      </c>
      <c r="W7" s="60">
        <v>111104774</v>
      </c>
      <c r="X7" s="60">
        <v>111205</v>
      </c>
      <c r="Y7" s="60">
        <v>110993569</v>
      </c>
      <c r="Z7" s="140">
        <v>99809.87</v>
      </c>
      <c r="AA7" s="62">
        <v>111205</v>
      </c>
    </row>
    <row r="8" spans="1:27" ht="13.5">
      <c r="A8" s="249" t="s">
        <v>179</v>
      </c>
      <c r="B8" s="182"/>
      <c r="C8" s="155"/>
      <c r="D8" s="155"/>
      <c r="E8" s="59"/>
      <c r="F8" s="60"/>
      <c r="G8" s="60">
        <v>6140000</v>
      </c>
      <c r="H8" s="60">
        <v>1140000</v>
      </c>
      <c r="I8" s="60">
        <v>1140000</v>
      </c>
      <c r="J8" s="60">
        <v>8420000</v>
      </c>
      <c r="K8" s="60">
        <v>1140000</v>
      </c>
      <c r="L8" s="60">
        <v>27746000</v>
      </c>
      <c r="M8" s="60"/>
      <c r="N8" s="60">
        <v>28886000</v>
      </c>
      <c r="O8" s="60"/>
      <c r="P8" s="60"/>
      <c r="Q8" s="60">
        <v>7631000</v>
      </c>
      <c r="R8" s="60">
        <v>7631000</v>
      </c>
      <c r="S8" s="60"/>
      <c r="T8" s="60"/>
      <c r="U8" s="60"/>
      <c r="V8" s="60"/>
      <c r="W8" s="60">
        <v>44937000</v>
      </c>
      <c r="X8" s="60"/>
      <c r="Y8" s="60">
        <v>44937000</v>
      </c>
      <c r="Z8" s="140"/>
      <c r="AA8" s="62"/>
    </row>
    <row r="9" spans="1:27" ht="13.5">
      <c r="A9" s="249" t="s">
        <v>180</v>
      </c>
      <c r="B9" s="182"/>
      <c r="C9" s="155">
        <v>10713229</v>
      </c>
      <c r="D9" s="155"/>
      <c r="E9" s="59">
        <v>7788</v>
      </c>
      <c r="F9" s="60">
        <v>7788</v>
      </c>
      <c r="G9" s="60">
        <v>1037020</v>
      </c>
      <c r="H9" s="60">
        <v>782852</v>
      </c>
      <c r="I9" s="60">
        <v>773028</v>
      </c>
      <c r="J9" s="60">
        <v>2592900</v>
      </c>
      <c r="K9" s="60">
        <v>1098268</v>
      </c>
      <c r="L9" s="60">
        <v>1125483</v>
      </c>
      <c r="M9" s="60">
        <v>1073627</v>
      </c>
      <c r="N9" s="60">
        <v>3297378</v>
      </c>
      <c r="O9" s="60">
        <v>1086256</v>
      </c>
      <c r="P9" s="60">
        <v>1155081</v>
      </c>
      <c r="Q9" s="60">
        <v>1204873</v>
      </c>
      <c r="R9" s="60">
        <v>3446210</v>
      </c>
      <c r="S9" s="60">
        <v>1143019</v>
      </c>
      <c r="T9" s="60">
        <v>961465</v>
      </c>
      <c r="U9" s="60"/>
      <c r="V9" s="60">
        <v>2104484</v>
      </c>
      <c r="W9" s="60">
        <v>11440972</v>
      </c>
      <c r="X9" s="60">
        <v>7788</v>
      </c>
      <c r="Y9" s="60">
        <v>11433184</v>
      </c>
      <c r="Z9" s="140">
        <v>146805.14</v>
      </c>
      <c r="AA9" s="62">
        <v>7788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-302786893</v>
      </c>
      <c r="D12" s="155"/>
      <c r="E12" s="59">
        <v>-403222</v>
      </c>
      <c r="F12" s="60">
        <v>-403222</v>
      </c>
      <c r="G12" s="60">
        <v>-15941285</v>
      </c>
      <c r="H12" s="60">
        <v>-35858610</v>
      </c>
      <c r="I12" s="60">
        <v>-22154323</v>
      </c>
      <c r="J12" s="60">
        <v>-73954218</v>
      </c>
      <c r="K12" s="60">
        <v>-18235583</v>
      </c>
      <c r="L12" s="60">
        <v>-35778353</v>
      </c>
      <c r="M12" s="60">
        <v>-36762482</v>
      </c>
      <c r="N12" s="60">
        <v>-90776418</v>
      </c>
      <c r="O12" s="60">
        <v>-26747872</v>
      </c>
      <c r="P12" s="60">
        <v>-29559628</v>
      </c>
      <c r="Q12" s="60">
        <v>-59541228</v>
      </c>
      <c r="R12" s="60">
        <v>-115848728</v>
      </c>
      <c r="S12" s="60">
        <v>-32688204</v>
      </c>
      <c r="T12" s="60">
        <v>-25363022</v>
      </c>
      <c r="U12" s="60"/>
      <c r="V12" s="60">
        <v>-58051226</v>
      </c>
      <c r="W12" s="60">
        <v>-338630590</v>
      </c>
      <c r="X12" s="60">
        <v>-403222</v>
      </c>
      <c r="Y12" s="60">
        <v>-338227368</v>
      </c>
      <c r="Z12" s="140">
        <v>83881.18</v>
      </c>
      <c r="AA12" s="62">
        <v>-403222</v>
      </c>
    </row>
    <row r="13" spans="1:27" ht="13.5">
      <c r="A13" s="249" t="s">
        <v>40</v>
      </c>
      <c r="B13" s="182"/>
      <c r="C13" s="155">
        <v>-646695</v>
      </c>
      <c r="D13" s="155"/>
      <c r="E13" s="59">
        <v>-12490</v>
      </c>
      <c r="F13" s="60">
        <v>-12490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-12490</v>
      </c>
      <c r="Y13" s="60">
        <v>12490</v>
      </c>
      <c r="Z13" s="140">
        <v>-100</v>
      </c>
      <c r="AA13" s="62">
        <v>-12490</v>
      </c>
    </row>
    <row r="14" spans="1:27" ht="13.5">
      <c r="A14" s="249" t="s">
        <v>42</v>
      </c>
      <c r="B14" s="182"/>
      <c r="C14" s="155"/>
      <c r="D14" s="155"/>
      <c r="E14" s="59">
        <v>-37920</v>
      </c>
      <c r="F14" s="60">
        <v>-37920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-37920</v>
      </c>
      <c r="Y14" s="60">
        <v>37920</v>
      </c>
      <c r="Z14" s="140">
        <v>-100</v>
      </c>
      <c r="AA14" s="62">
        <v>-37920</v>
      </c>
    </row>
    <row r="15" spans="1:27" ht="13.5">
      <c r="A15" s="250" t="s">
        <v>184</v>
      </c>
      <c r="B15" s="251"/>
      <c r="C15" s="168">
        <f aca="true" t="shared" si="0" ref="C15:Y15">SUM(C6:C14)</f>
        <v>82938779</v>
      </c>
      <c r="D15" s="168">
        <f>SUM(D6:D14)</f>
        <v>0</v>
      </c>
      <c r="E15" s="72">
        <f t="shared" si="0"/>
        <v>-22627</v>
      </c>
      <c r="F15" s="73">
        <f t="shared" si="0"/>
        <v>-22627</v>
      </c>
      <c r="G15" s="73">
        <f t="shared" si="0"/>
        <v>61139999</v>
      </c>
      <c r="H15" s="73">
        <f t="shared" si="0"/>
        <v>-8634360</v>
      </c>
      <c r="I15" s="73">
        <f t="shared" si="0"/>
        <v>5821318</v>
      </c>
      <c r="J15" s="73">
        <f t="shared" si="0"/>
        <v>58326957</v>
      </c>
      <c r="K15" s="73">
        <f t="shared" si="0"/>
        <v>10548061</v>
      </c>
      <c r="L15" s="73">
        <f t="shared" si="0"/>
        <v>16508683</v>
      </c>
      <c r="M15" s="73">
        <f t="shared" si="0"/>
        <v>10638856</v>
      </c>
      <c r="N15" s="73">
        <f t="shared" si="0"/>
        <v>37695600</v>
      </c>
      <c r="O15" s="73">
        <f t="shared" si="0"/>
        <v>-2725460</v>
      </c>
      <c r="P15" s="73">
        <f t="shared" si="0"/>
        <v>-6164052</v>
      </c>
      <c r="Q15" s="73">
        <f t="shared" si="0"/>
        <v>9089515</v>
      </c>
      <c r="R15" s="73">
        <f t="shared" si="0"/>
        <v>200003</v>
      </c>
      <c r="S15" s="73">
        <f t="shared" si="0"/>
        <v>-2412083</v>
      </c>
      <c r="T15" s="73">
        <f t="shared" si="0"/>
        <v>1013901</v>
      </c>
      <c r="U15" s="73">
        <f t="shared" si="0"/>
        <v>0</v>
      </c>
      <c r="V15" s="73">
        <f t="shared" si="0"/>
        <v>-1398182</v>
      </c>
      <c r="W15" s="73">
        <f t="shared" si="0"/>
        <v>94824378</v>
      </c>
      <c r="X15" s="73">
        <f t="shared" si="0"/>
        <v>-22627</v>
      </c>
      <c r="Y15" s="73">
        <f t="shared" si="0"/>
        <v>94847005</v>
      </c>
      <c r="Z15" s="170">
        <f>+IF(X15&lt;&gt;0,+(Y15/X15)*100,0)</f>
        <v>-419176.22751579975</v>
      </c>
      <c r="AA15" s="74">
        <f>SUM(AA6:AA14)</f>
        <v>-22627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28748</v>
      </c>
      <c r="F19" s="60">
        <v>28748</v>
      </c>
      <c r="G19" s="159"/>
      <c r="H19" s="159">
        <v>6300</v>
      </c>
      <c r="I19" s="159">
        <v>777026</v>
      </c>
      <c r="J19" s="60">
        <v>783326</v>
      </c>
      <c r="K19" s="159"/>
      <c r="L19" s="159"/>
      <c r="M19" s="60"/>
      <c r="N19" s="159"/>
      <c r="O19" s="159"/>
      <c r="P19" s="159"/>
      <c r="Q19" s="60">
        <v>21000</v>
      </c>
      <c r="R19" s="159">
        <v>21000</v>
      </c>
      <c r="S19" s="159">
        <v>245614</v>
      </c>
      <c r="T19" s="60">
        <v>262500</v>
      </c>
      <c r="U19" s="159"/>
      <c r="V19" s="159">
        <v>508114</v>
      </c>
      <c r="W19" s="159">
        <v>1312440</v>
      </c>
      <c r="X19" s="60">
        <v>28748</v>
      </c>
      <c r="Y19" s="159">
        <v>1283692</v>
      </c>
      <c r="Z19" s="141">
        <v>4465.33</v>
      </c>
      <c r="AA19" s="225">
        <v>28748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-72420117</v>
      </c>
      <c r="D24" s="155"/>
      <c r="E24" s="59">
        <v>-66168</v>
      </c>
      <c r="F24" s="60">
        <v>-66168</v>
      </c>
      <c r="G24" s="60">
        <v>-1484794</v>
      </c>
      <c r="H24" s="60">
        <v>-2611139</v>
      </c>
      <c r="I24" s="60">
        <v>-6333449</v>
      </c>
      <c r="J24" s="60">
        <v>-10429382</v>
      </c>
      <c r="K24" s="60">
        <v>-4787410</v>
      </c>
      <c r="L24" s="60">
        <v>-5163222</v>
      </c>
      <c r="M24" s="60">
        <v>-6960334</v>
      </c>
      <c r="N24" s="60">
        <v>-16910966</v>
      </c>
      <c r="O24" s="60">
        <v>-2751331</v>
      </c>
      <c r="P24" s="60">
        <v>-2648116</v>
      </c>
      <c r="Q24" s="60">
        <v>-1560836</v>
      </c>
      <c r="R24" s="60">
        <v>-6960283</v>
      </c>
      <c r="S24" s="60">
        <v>-2196833</v>
      </c>
      <c r="T24" s="60">
        <v>-5065111</v>
      </c>
      <c r="U24" s="60"/>
      <c r="V24" s="60">
        <v>-7261944</v>
      </c>
      <c r="W24" s="60">
        <v>-41562575</v>
      </c>
      <c r="X24" s="60">
        <v>-66168</v>
      </c>
      <c r="Y24" s="60">
        <v>-41496407</v>
      </c>
      <c r="Z24" s="140">
        <v>62713.71</v>
      </c>
      <c r="AA24" s="62">
        <v>-66168</v>
      </c>
    </row>
    <row r="25" spans="1:27" ht="13.5">
      <c r="A25" s="250" t="s">
        <v>191</v>
      </c>
      <c r="B25" s="251"/>
      <c r="C25" s="168">
        <f aca="true" t="shared" si="1" ref="C25:Y25">SUM(C19:C24)</f>
        <v>-72420117</v>
      </c>
      <c r="D25" s="168">
        <f>SUM(D19:D24)</f>
        <v>0</v>
      </c>
      <c r="E25" s="72">
        <f t="shared" si="1"/>
        <v>-37420</v>
      </c>
      <c r="F25" s="73">
        <f t="shared" si="1"/>
        <v>-37420</v>
      </c>
      <c r="G25" s="73">
        <f t="shared" si="1"/>
        <v>-1484794</v>
      </c>
      <c r="H25" s="73">
        <f t="shared" si="1"/>
        <v>-2604839</v>
      </c>
      <c r="I25" s="73">
        <f t="shared" si="1"/>
        <v>-5556423</v>
      </c>
      <c r="J25" s="73">
        <f t="shared" si="1"/>
        <v>-9646056</v>
      </c>
      <c r="K25" s="73">
        <f t="shared" si="1"/>
        <v>-4787410</v>
      </c>
      <c r="L25" s="73">
        <f t="shared" si="1"/>
        <v>-5163222</v>
      </c>
      <c r="M25" s="73">
        <f t="shared" si="1"/>
        <v>-6960334</v>
      </c>
      <c r="N25" s="73">
        <f t="shared" si="1"/>
        <v>-16910966</v>
      </c>
      <c r="O25" s="73">
        <f t="shared" si="1"/>
        <v>-2751331</v>
      </c>
      <c r="P25" s="73">
        <f t="shared" si="1"/>
        <v>-2648116</v>
      </c>
      <c r="Q25" s="73">
        <f t="shared" si="1"/>
        <v>-1539836</v>
      </c>
      <c r="R25" s="73">
        <f t="shared" si="1"/>
        <v>-6939283</v>
      </c>
      <c r="S25" s="73">
        <f t="shared" si="1"/>
        <v>-1951219</v>
      </c>
      <c r="T25" s="73">
        <f t="shared" si="1"/>
        <v>-4802611</v>
      </c>
      <c r="U25" s="73">
        <f t="shared" si="1"/>
        <v>0</v>
      </c>
      <c r="V25" s="73">
        <f t="shared" si="1"/>
        <v>-6753830</v>
      </c>
      <c r="W25" s="73">
        <f t="shared" si="1"/>
        <v>-40250135</v>
      </c>
      <c r="X25" s="73">
        <f t="shared" si="1"/>
        <v>-37420</v>
      </c>
      <c r="Y25" s="73">
        <f t="shared" si="1"/>
        <v>-40212715</v>
      </c>
      <c r="Z25" s="170">
        <f>+IF(X25&lt;&gt;0,+(Y25/X25)*100,0)</f>
        <v>107463.16141101015</v>
      </c>
      <c r="AA25" s="74">
        <f>SUM(AA19:AA24)</f>
        <v>-37420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-2486879</v>
      </c>
      <c r="D33" s="155"/>
      <c r="E33" s="59">
        <v>-2000</v>
      </c>
      <c r="F33" s="60">
        <v>-2000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-2000</v>
      </c>
      <c r="Y33" s="60">
        <v>2000</v>
      </c>
      <c r="Z33" s="140">
        <v>-100</v>
      </c>
      <c r="AA33" s="62">
        <v>-2000</v>
      </c>
    </row>
    <row r="34" spans="1:27" ht="13.5">
      <c r="A34" s="250" t="s">
        <v>197</v>
      </c>
      <c r="B34" s="251"/>
      <c r="C34" s="168">
        <f aca="true" t="shared" si="2" ref="C34:Y34">SUM(C29:C33)</f>
        <v>-2486879</v>
      </c>
      <c r="D34" s="168">
        <f>SUM(D29:D33)</f>
        <v>0</v>
      </c>
      <c r="E34" s="72">
        <f t="shared" si="2"/>
        <v>-2000</v>
      </c>
      <c r="F34" s="73">
        <f t="shared" si="2"/>
        <v>-2000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-2000</v>
      </c>
      <c r="Y34" s="73">
        <f t="shared" si="2"/>
        <v>2000</v>
      </c>
      <c r="Z34" s="170">
        <f>+IF(X34&lt;&gt;0,+(Y34/X34)*100,0)</f>
        <v>-100</v>
      </c>
      <c r="AA34" s="74">
        <f>SUM(AA29:AA33)</f>
        <v>-2000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8031783</v>
      </c>
      <c r="D36" s="153">
        <f>+D15+D25+D34</f>
        <v>0</v>
      </c>
      <c r="E36" s="99">
        <f t="shared" si="3"/>
        <v>-62047</v>
      </c>
      <c r="F36" s="100">
        <f t="shared" si="3"/>
        <v>-62047</v>
      </c>
      <c r="G36" s="100">
        <f t="shared" si="3"/>
        <v>59655205</v>
      </c>
      <c r="H36" s="100">
        <f t="shared" si="3"/>
        <v>-11239199</v>
      </c>
      <c r="I36" s="100">
        <f t="shared" si="3"/>
        <v>264895</v>
      </c>
      <c r="J36" s="100">
        <f t="shared" si="3"/>
        <v>48680901</v>
      </c>
      <c r="K36" s="100">
        <f t="shared" si="3"/>
        <v>5760651</v>
      </c>
      <c r="L36" s="100">
        <f t="shared" si="3"/>
        <v>11345461</v>
      </c>
      <c r="M36" s="100">
        <f t="shared" si="3"/>
        <v>3678522</v>
      </c>
      <c r="N36" s="100">
        <f t="shared" si="3"/>
        <v>20784634</v>
      </c>
      <c r="O36" s="100">
        <f t="shared" si="3"/>
        <v>-5476791</v>
      </c>
      <c r="P36" s="100">
        <f t="shared" si="3"/>
        <v>-8812168</v>
      </c>
      <c r="Q36" s="100">
        <f t="shared" si="3"/>
        <v>7549679</v>
      </c>
      <c r="R36" s="100">
        <f t="shared" si="3"/>
        <v>-6739280</v>
      </c>
      <c r="S36" s="100">
        <f t="shared" si="3"/>
        <v>-4363302</v>
      </c>
      <c r="T36" s="100">
        <f t="shared" si="3"/>
        <v>-3788710</v>
      </c>
      <c r="U36" s="100">
        <f t="shared" si="3"/>
        <v>0</v>
      </c>
      <c r="V36" s="100">
        <f t="shared" si="3"/>
        <v>-8152012</v>
      </c>
      <c r="W36" s="100">
        <f t="shared" si="3"/>
        <v>54574243</v>
      </c>
      <c r="X36" s="100">
        <f t="shared" si="3"/>
        <v>-62047</v>
      </c>
      <c r="Y36" s="100">
        <f t="shared" si="3"/>
        <v>54636290</v>
      </c>
      <c r="Z36" s="137">
        <f>+IF(X36&lt;&gt;0,+(Y36/X36)*100,0)</f>
        <v>-88056.2960336519</v>
      </c>
      <c r="AA36" s="102">
        <f>+AA15+AA25+AA34</f>
        <v>-62047</v>
      </c>
    </row>
    <row r="37" spans="1:27" ht="13.5">
      <c r="A37" s="249" t="s">
        <v>199</v>
      </c>
      <c r="B37" s="182"/>
      <c r="C37" s="153">
        <v>-13892838</v>
      </c>
      <c r="D37" s="153"/>
      <c r="E37" s="99"/>
      <c r="F37" s="100"/>
      <c r="G37" s="100">
        <v>-13893000</v>
      </c>
      <c r="H37" s="100">
        <v>45762205</v>
      </c>
      <c r="I37" s="100">
        <v>34523006</v>
      </c>
      <c r="J37" s="100">
        <v>-13893000</v>
      </c>
      <c r="K37" s="100">
        <v>34787901</v>
      </c>
      <c r="L37" s="100">
        <v>40548552</v>
      </c>
      <c r="M37" s="100">
        <v>51894013</v>
      </c>
      <c r="N37" s="100">
        <v>34787901</v>
      </c>
      <c r="O37" s="100">
        <v>55572535</v>
      </c>
      <c r="P37" s="100">
        <v>50095744</v>
      </c>
      <c r="Q37" s="100">
        <v>41283576</v>
      </c>
      <c r="R37" s="100">
        <v>55572535</v>
      </c>
      <c r="S37" s="100">
        <v>48833255</v>
      </c>
      <c r="T37" s="100">
        <v>44469953</v>
      </c>
      <c r="U37" s="100"/>
      <c r="V37" s="100">
        <v>48833255</v>
      </c>
      <c r="W37" s="100">
        <v>-13893000</v>
      </c>
      <c r="X37" s="100"/>
      <c r="Y37" s="100">
        <v>-13893000</v>
      </c>
      <c r="Z37" s="137"/>
      <c r="AA37" s="102"/>
    </row>
    <row r="38" spans="1:27" ht="13.5">
      <c r="A38" s="269" t="s">
        <v>200</v>
      </c>
      <c r="B38" s="256"/>
      <c r="C38" s="257">
        <v>-5861055</v>
      </c>
      <c r="D38" s="257"/>
      <c r="E38" s="258">
        <v>-62047</v>
      </c>
      <c r="F38" s="259">
        <v>-62047</v>
      </c>
      <c r="G38" s="259">
        <v>45762205</v>
      </c>
      <c r="H38" s="259">
        <v>34523006</v>
      </c>
      <c r="I38" s="259">
        <v>34787901</v>
      </c>
      <c r="J38" s="259">
        <v>34787901</v>
      </c>
      <c r="K38" s="259">
        <v>40548552</v>
      </c>
      <c r="L38" s="259">
        <v>51894013</v>
      </c>
      <c r="M38" s="259">
        <v>55572535</v>
      </c>
      <c r="N38" s="259">
        <v>55572535</v>
      </c>
      <c r="O38" s="259">
        <v>50095744</v>
      </c>
      <c r="P38" s="259">
        <v>41283576</v>
      </c>
      <c r="Q38" s="259">
        <v>48833255</v>
      </c>
      <c r="R38" s="259">
        <v>50095744</v>
      </c>
      <c r="S38" s="259">
        <v>44469953</v>
      </c>
      <c r="T38" s="259">
        <v>40681243</v>
      </c>
      <c r="U38" s="259"/>
      <c r="V38" s="259">
        <v>40681243</v>
      </c>
      <c r="W38" s="259">
        <v>40681243</v>
      </c>
      <c r="X38" s="259">
        <v>-62047</v>
      </c>
      <c r="Y38" s="259">
        <v>40743290</v>
      </c>
      <c r="Z38" s="260">
        <v>-65665.21</v>
      </c>
      <c r="AA38" s="261">
        <v>-62047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62574110</v>
      </c>
      <c r="D5" s="200">
        <f t="shared" si="0"/>
        <v>0</v>
      </c>
      <c r="E5" s="106">
        <f t="shared" si="0"/>
        <v>81862150</v>
      </c>
      <c r="F5" s="106">
        <f t="shared" si="0"/>
        <v>81862150</v>
      </c>
      <c r="G5" s="106">
        <f t="shared" si="0"/>
        <v>840843</v>
      </c>
      <c r="H5" s="106">
        <f t="shared" si="0"/>
        <v>1438553</v>
      </c>
      <c r="I5" s="106">
        <f t="shared" si="0"/>
        <v>0</v>
      </c>
      <c r="J5" s="106">
        <f t="shared" si="0"/>
        <v>2279396</v>
      </c>
      <c r="K5" s="106">
        <f t="shared" si="0"/>
        <v>3318813</v>
      </c>
      <c r="L5" s="106">
        <f t="shared" si="0"/>
        <v>4276844</v>
      </c>
      <c r="M5" s="106">
        <f t="shared" si="0"/>
        <v>5806846</v>
      </c>
      <c r="N5" s="106">
        <f t="shared" si="0"/>
        <v>13402503</v>
      </c>
      <c r="O5" s="106">
        <f t="shared" si="0"/>
        <v>0</v>
      </c>
      <c r="P5" s="106">
        <f t="shared" si="0"/>
        <v>1076114</v>
      </c>
      <c r="Q5" s="106">
        <f t="shared" si="0"/>
        <v>420580</v>
      </c>
      <c r="R5" s="106">
        <f t="shared" si="0"/>
        <v>1496694</v>
      </c>
      <c r="S5" s="106">
        <f t="shared" si="0"/>
        <v>716199</v>
      </c>
      <c r="T5" s="106">
        <f t="shared" si="0"/>
        <v>0</v>
      </c>
      <c r="U5" s="106">
        <f t="shared" si="0"/>
        <v>81005</v>
      </c>
      <c r="V5" s="106">
        <f t="shared" si="0"/>
        <v>797204</v>
      </c>
      <c r="W5" s="106">
        <f t="shared" si="0"/>
        <v>17975797</v>
      </c>
      <c r="X5" s="106">
        <f t="shared" si="0"/>
        <v>81862150</v>
      </c>
      <c r="Y5" s="106">
        <f t="shared" si="0"/>
        <v>-63886353</v>
      </c>
      <c r="Z5" s="201">
        <f>+IF(X5&lt;&gt;0,+(Y5/X5)*100,0)</f>
        <v>-78.04138176190095</v>
      </c>
      <c r="AA5" s="199">
        <f>SUM(AA11:AA18)</f>
        <v>81862150</v>
      </c>
    </row>
    <row r="6" spans="1:27" ht="13.5">
      <c r="A6" s="291" t="s">
        <v>204</v>
      </c>
      <c r="B6" s="142"/>
      <c r="C6" s="62">
        <v>15158930</v>
      </c>
      <c r="D6" s="156"/>
      <c r="E6" s="60">
        <v>39614000</v>
      </c>
      <c r="F6" s="60">
        <v>39614000</v>
      </c>
      <c r="G6" s="60">
        <v>472457</v>
      </c>
      <c r="H6" s="60"/>
      <c r="I6" s="60"/>
      <c r="J6" s="60">
        <v>472457</v>
      </c>
      <c r="K6" s="60">
        <v>1371354</v>
      </c>
      <c r="L6" s="60">
        <v>669920</v>
      </c>
      <c r="M6" s="60">
        <v>2907159</v>
      </c>
      <c r="N6" s="60">
        <v>4948433</v>
      </c>
      <c r="O6" s="60"/>
      <c r="P6" s="60">
        <v>1048754</v>
      </c>
      <c r="Q6" s="60">
        <v>419966</v>
      </c>
      <c r="R6" s="60">
        <v>1468720</v>
      </c>
      <c r="S6" s="60">
        <v>474213</v>
      </c>
      <c r="T6" s="60"/>
      <c r="U6" s="60">
        <v>41615</v>
      </c>
      <c r="V6" s="60">
        <v>515828</v>
      </c>
      <c r="W6" s="60">
        <v>7405438</v>
      </c>
      <c r="X6" s="60">
        <v>39614000</v>
      </c>
      <c r="Y6" s="60">
        <v>-32208562</v>
      </c>
      <c r="Z6" s="140">
        <v>-81.31</v>
      </c>
      <c r="AA6" s="155">
        <v>39614000</v>
      </c>
    </row>
    <row r="7" spans="1:27" ht="13.5">
      <c r="A7" s="291" t="s">
        <v>205</v>
      </c>
      <c r="B7" s="142"/>
      <c r="C7" s="62">
        <v>8324174</v>
      </c>
      <c r="D7" s="156"/>
      <c r="E7" s="60">
        <v>20390000</v>
      </c>
      <c r="F7" s="60">
        <v>20390000</v>
      </c>
      <c r="G7" s="60">
        <v>320579</v>
      </c>
      <c r="H7" s="60">
        <v>1251407</v>
      </c>
      <c r="I7" s="60"/>
      <c r="J7" s="60">
        <v>1571986</v>
      </c>
      <c r="K7" s="60">
        <v>1079392</v>
      </c>
      <c r="L7" s="60"/>
      <c r="M7" s="60">
        <v>936536</v>
      </c>
      <c r="N7" s="60">
        <v>2015928</v>
      </c>
      <c r="O7" s="60"/>
      <c r="P7" s="60"/>
      <c r="Q7" s="60"/>
      <c r="R7" s="60"/>
      <c r="S7" s="60">
        <v>123485</v>
      </c>
      <c r="T7" s="60"/>
      <c r="U7" s="60">
        <v>20390</v>
      </c>
      <c r="V7" s="60">
        <v>143875</v>
      </c>
      <c r="W7" s="60">
        <v>3731789</v>
      </c>
      <c r="X7" s="60">
        <v>20390000</v>
      </c>
      <c r="Y7" s="60">
        <v>-16658211</v>
      </c>
      <c r="Z7" s="140">
        <v>-81.7</v>
      </c>
      <c r="AA7" s="155">
        <v>20390000</v>
      </c>
    </row>
    <row r="8" spans="1:27" ht="13.5">
      <c r="A8" s="291" t="s">
        <v>206</v>
      </c>
      <c r="B8" s="142"/>
      <c r="C8" s="62">
        <v>15822470</v>
      </c>
      <c r="D8" s="156"/>
      <c r="E8" s="60">
        <v>14264711</v>
      </c>
      <c r="F8" s="60">
        <v>14264711</v>
      </c>
      <c r="G8" s="60">
        <v>43860</v>
      </c>
      <c r="H8" s="60">
        <v>187146</v>
      </c>
      <c r="I8" s="60"/>
      <c r="J8" s="60">
        <v>231006</v>
      </c>
      <c r="K8" s="60"/>
      <c r="L8" s="60">
        <v>2109666</v>
      </c>
      <c r="M8" s="60">
        <v>607745</v>
      </c>
      <c r="N8" s="60">
        <v>2717411</v>
      </c>
      <c r="O8" s="60"/>
      <c r="P8" s="60">
        <v>13680</v>
      </c>
      <c r="Q8" s="60"/>
      <c r="R8" s="60">
        <v>13680</v>
      </c>
      <c r="S8" s="60"/>
      <c r="T8" s="60"/>
      <c r="U8" s="60">
        <v>12265</v>
      </c>
      <c r="V8" s="60">
        <v>12265</v>
      </c>
      <c r="W8" s="60">
        <v>2974362</v>
      </c>
      <c r="X8" s="60">
        <v>14264711</v>
      </c>
      <c r="Y8" s="60">
        <v>-11290349</v>
      </c>
      <c r="Z8" s="140">
        <v>-79.15</v>
      </c>
      <c r="AA8" s="155">
        <v>14264711</v>
      </c>
    </row>
    <row r="9" spans="1:27" ht="13.5">
      <c r="A9" s="291" t="s">
        <v>207</v>
      </c>
      <c r="B9" s="142"/>
      <c r="C9" s="62">
        <v>8189510</v>
      </c>
      <c r="D9" s="156"/>
      <c r="E9" s="60"/>
      <c r="F9" s="60"/>
      <c r="G9" s="60"/>
      <c r="H9" s="60"/>
      <c r="I9" s="60"/>
      <c r="J9" s="60"/>
      <c r="K9" s="60"/>
      <c r="L9" s="60">
        <v>1099458</v>
      </c>
      <c r="M9" s="60">
        <v>480696</v>
      </c>
      <c r="N9" s="60">
        <v>1580154</v>
      </c>
      <c r="O9" s="60"/>
      <c r="P9" s="60">
        <v>13680</v>
      </c>
      <c r="Q9" s="60"/>
      <c r="R9" s="60">
        <v>13680</v>
      </c>
      <c r="S9" s="60"/>
      <c r="T9" s="60"/>
      <c r="U9" s="60"/>
      <c r="V9" s="60"/>
      <c r="W9" s="60">
        <v>1593834</v>
      </c>
      <c r="X9" s="60"/>
      <c r="Y9" s="60">
        <v>1593834</v>
      </c>
      <c r="Z9" s="140"/>
      <c r="AA9" s="155"/>
    </row>
    <row r="10" spans="1:27" ht="13.5">
      <c r="A10" s="291" t="s">
        <v>208</v>
      </c>
      <c r="B10" s="142"/>
      <c r="C10" s="62">
        <v>14928168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62423252</v>
      </c>
      <c r="D11" s="294">
        <f t="shared" si="1"/>
        <v>0</v>
      </c>
      <c r="E11" s="295">
        <f t="shared" si="1"/>
        <v>74268711</v>
      </c>
      <c r="F11" s="295">
        <f t="shared" si="1"/>
        <v>74268711</v>
      </c>
      <c r="G11" s="295">
        <f t="shared" si="1"/>
        <v>836896</v>
      </c>
      <c r="H11" s="295">
        <f t="shared" si="1"/>
        <v>1438553</v>
      </c>
      <c r="I11" s="295">
        <f t="shared" si="1"/>
        <v>0</v>
      </c>
      <c r="J11" s="295">
        <f t="shared" si="1"/>
        <v>2275449</v>
      </c>
      <c r="K11" s="295">
        <f t="shared" si="1"/>
        <v>2450746</v>
      </c>
      <c r="L11" s="295">
        <f t="shared" si="1"/>
        <v>3879044</v>
      </c>
      <c r="M11" s="295">
        <f t="shared" si="1"/>
        <v>4932136</v>
      </c>
      <c r="N11" s="295">
        <f t="shared" si="1"/>
        <v>11261926</v>
      </c>
      <c r="O11" s="295">
        <f t="shared" si="1"/>
        <v>0</v>
      </c>
      <c r="P11" s="295">
        <f t="shared" si="1"/>
        <v>1076114</v>
      </c>
      <c r="Q11" s="295">
        <f t="shared" si="1"/>
        <v>419966</v>
      </c>
      <c r="R11" s="295">
        <f t="shared" si="1"/>
        <v>1496080</v>
      </c>
      <c r="S11" s="295">
        <f t="shared" si="1"/>
        <v>597698</v>
      </c>
      <c r="T11" s="295">
        <f t="shared" si="1"/>
        <v>0</v>
      </c>
      <c r="U11" s="295">
        <f t="shared" si="1"/>
        <v>74270</v>
      </c>
      <c r="V11" s="295">
        <f t="shared" si="1"/>
        <v>671968</v>
      </c>
      <c r="W11" s="295">
        <f t="shared" si="1"/>
        <v>15705423</v>
      </c>
      <c r="X11" s="295">
        <f t="shared" si="1"/>
        <v>74268711</v>
      </c>
      <c r="Y11" s="295">
        <f t="shared" si="1"/>
        <v>-58563288</v>
      </c>
      <c r="Z11" s="296">
        <f>+IF(X11&lt;&gt;0,+(Y11/X11)*100,0)</f>
        <v>-78.85324413399339</v>
      </c>
      <c r="AA11" s="297">
        <f>SUM(AA6:AA10)</f>
        <v>74268711</v>
      </c>
    </row>
    <row r="12" spans="1:27" ht="13.5">
      <c r="A12" s="298" t="s">
        <v>210</v>
      </c>
      <c r="B12" s="136"/>
      <c r="C12" s="62">
        <v>150858</v>
      </c>
      <c r="D12" s="156"/>
      <c r="E12" s="60">
        <v>3593439</v>
      </c>
      <c r="F12" s="60">
        <v>3593439</v>
      </c>
      <c r="G12" s="60"/>
      <c r="H12" s="60"/>
      <c r="I12" s="60"/>
      <c r="J12" s="60"/>
      <c r="K12" s="60">
        <v>864355</v>
      </c>
      <c r="L12" s="60">
        <v>397800</v>
      </c>
      <c r="M12" s="60">
        <v>874710</v>
      </c>
      <c r="N12" s="60">
        <v>2136865</v>
      </c>
      <c r="O12" s="60"/>
      <c r="P12" s="60"/>
      <c r="Q12" s="60"/>
      <c r="R12" s="60"/>
      <c r="S12" s="60"/>
      <c r="T12" s="60"/>
      <c r="U12" s="60">
        <v>2735</v>
      </c>
      <c r="V12" s="60">
        <v>2735</v>
      </c>
      <c r="W12" s="60">
        <v>2139600</v>
      </c>
      <c r="X12" s="60">
        <v>3593439</v>
      </c>
      <c r="Y12" s="60">
        <v>-1453839</v>
      </c>
      <c r="Z12" s="140">
        <v>-40.46</v>
      </c>
      <c r="AA12" s="155">
        <v>3593439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4000000</v>
      </c>
      <c r="F15" s="60">
        <v>4000000</v>
      </c>
      <c r="G15" s="60">
        <v>3947</v>
      </c>
      <c r="H15" s="60"/>
      <c r="I15" s="60"/>
      <c r="J15" s="60">
        <v>3947</v>
      </c>
      <c r="K15" s="60">
        <v>3712</v>
      </c>
      <c r="L15" s="60"/>
      <c r="M15" s="60"/>
      <c r="N15" s="60">
        <v>3712</v>
      </c>
      <c r="O15" s="60"/>
      <c r="P15" s="60"/>
      <c r="Q15" s="60">
        <v>614</v>
      </c>
      <c r="R15" s="60">
        <v>614</v>
      </c>
      <c r="S15" s="60">
        <v>118501</v>
      </c>
      <c r="T15" s="60"/>
      <c r="U15" s="60">
        <v>4000</v>
      </c>
      <c r="V15" s="60">
        <v>122501</v>
      </c>
      <c r="W15" s="60">
        <v>130774</v>
      </c>
      <c r="X15" s="60">
        <v>4000000</v>
      </c>
      <c r="Y15" s="60">
        <v>-3869226</v>
      </c>
      <c r="Z15" s="140">
        <v>-96.73</v>
      </c>
      <c r="AA15" s="155">
        <v>4000000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15158930</v>
      </c>
      <c r="D36" s="156">
        <f t="shared" si="4"/>
        <v>0</v>
      </c>
      <c r="E36" s="60">
        <f t="shared" si="4"/>
        <v>39614000</v>
      </c>
      <c r="F36" s="60">
        <f t="shared" si="4"/>
        <v>39614000</v>
      </c>
      <c r="G36" s="60">
        <f t="shared" si="4"/>
        <v>472457</v>
      </c>
      <c r="H36" s="60">
        <f t="shared" si="4"/>
        <v>0</v>
      </c>
      <c r="I36" s="60">
        <f t="shared" si="4"/>
        <v>0</v>
      </c>
      <c r="J36" s="60">
        <f t="shared" si="4"/>
        <v>472457</v>
      </c>
      <c r="K36" s="60">
        <f t="shared" si="4"/>
        <v>1371354</v>
      </c>
      <c r="L36" s="60">
        <f t="shared" si="4"/>
        <v>669920</v>
      </c>
      <c r="M36" s="60">
        <f t="shared" si="4"/>
        <v>2907159</v>
      </c>
      <c r="N36" s="60">
        <f t="shared" si="4"/>
        <v>4948433</v>
      </c>
      <c r="O36" s="60">
        <f t="shared" si="4"/>
        <v>0</v>
      </c>
      <c r="P36" s="60">
        <f t="shared" si="4"/>
        <v>1048754</v>
      </c>
      <c r="Q36" s="60">
        <f t="shared" si="4"/>
        <v>419966</v>
      </c>
      <c r="R36" s="60">
        <f t="shared" si="4"/>
        <v>1468720</v>
      </c>
      <c r="S36" s="60">
        <f t="shared" si="4"/>
        <v>474213</v>
      </c>
      <c r="T36" s="60">
        <f t="shared" si="4"/>
        <v>0</v>
      </c>
      <c r="U36" s="60">
        <f t="shared" si="4"/>
        <v>41615</v>
      </c>
      <c r="V36" s="60">
        <f t="shared" si="4"/>
        <v>515828</v>
      </c>
      <c r="W36" s="60">
        <f t="shared" si="4"/>
        <v>7405438</v>
      </c>
      <c r="X36" s="60">
        <f t="shared" si="4"/>
        <v>39614000</v>
      </c>
      <c r="Y36" s="60">
        <f t="shared" si="4"/>
        <v>-32208562</v>
      </c>
      <c r="Z36" s="140">
        <f aca="true" t="shared" si="5" ref="Z36:Z49">+IF(X36&lt;&gt;0,+(Y36/X36)*100,0)</f>
        <v>-81.30600797697784</v>
      </c>
      <c r="AA36" s="155">
        <f>AA6+AA21</f>
        <v>39614000</v>
      </c>
    </row>
    <row r="37" spans="1:27" ht="13.5">
      <c r="A37" s="291" t="s">
        <v>205</v>
      </c>
      <c r="B37" s="142"/>
      <c r="C37" s="62">
        <f t="shared" si="4"/>
        <v>8324174</v>
      </c>
      <c r="D37" s="156">
        <f t="shared" si="4"/>
        <v>0</v>
      </c>
      <c r="E37" s="60">
        <f t="shared" si="4"/>
        <v>20390000</v>
      </c>
      <c r="F37" s="60">
        <f t="shared" si="4"/>
        <v>20390000</v>
      </c>
      <c r="G37" s="60">
        <f t="shared" si="4"/>
        <v>320579</v>
      </c>
      <c r="H37" s="60">
        <f t="shared" si="4"/>
        <v>1251407</v>
      </c>
      <c r="I37" s="60">
        <f t="shared" si="4"/>
        <v>0</v>
      </c>
      <c r="J37" s="60">
        <f t="shared" si="4"/>
        <v>1571986</v>
      </c>
      <c r="K37" s="60">
        <f t="shared" si="4"/>
        <v>1079392</v>
      </c>
      <c r="L37" s="60">
        <f t="shared" si="4"/>
        <v>0</v>
      </c>
      <c r="M37" s="60">
        <f t="shared" si="4"/>
        <v>936536</v>
      </c>
      <c r="N37" s="60">
        <f t="shared" si="4"/>
        <v>2015928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123485</v>
      </c>
      <c r="T37" s="60">
        <f t="shared" si="4"/>
        <v>0</v>
      </c>
      <c r="U37" s="60">
        <f t="shared" si="4"/>
        <v>20390</v>
      </c>
      <c r="V37" s="60">
        <f t="shared" si="4"/>
        <v>143875</v>
      </c>
      <c r="W37" s="60">
        <f t="shared" si="4"/>
        <v>3731789</v>
      </c>
      <c r="X37" s="60">
        <f t="shared" si="4"/>
        <v>20390000</v>
      </c>
      <c r="Y37" s="60">
        <f t="shared" si="4"/>
        <v>-16658211</v>
      </c>
      <c r="Z37" s="140">
        <f t="shared" si="5"/>
        <v>-81.69794507111328</v>
      </c>
      <c r="AA37" s="155">
        <f>AA7+AA22</f>
        <v>20390000</v>
      </c>
    </row>
    <row r="38" spans="1:27" ht="13.5">
      <c r="A38" s="291" t="s">
        <v>206</v>
      </c>
      <c r="B38" s="142"/>
      <c r="C38" s="62">
        <f t="shared" si="4"/>
        <v>15822470</v>
      </c>
      <c r="D38" s="156">
        <f t="shared" si="4"/>
        <v>0</v>
      </c>
      <c r="E38" s="60">
        <f t="shared" si="4"/>
        <v>14264711</v>
      </c>
      <c r="F38" s="60">
        <f t="shared" si="4"/>
        <v>14264711</v>
      </c>
      <c r="G38" s="60">
        <f t="shared" si="4"/>
        <v>43860</v>
      </c>
      <c r="H38" s="60">
        <f t="shared" si="4"/>
        <v>187146</v>
      </c>
      <c r="I38" s="60">
        <f t="shared" si="4"/>
        <v>0</v>
      </c>
      <c r="J38" s="60">
        <f t="shared" si="4"/>
        <v>231006</v>
      </c>
      <c r="K38" s="60">
        <f t="shared" si="4"/>
        <v>0</v>
      </c>
      <c r="L38" s="60">
        <f t="shared" si="4"/>
        <v>2109666</v>
      </c>
      <c r="M38" s="60">
        <f t="shared" si="4"/>
        <v>607745</v>
      </c>
      <c r="N38" s="60">
        <f t="shared" si="4"/>
        <v>2717411</v>
      </c>
      <c r="O38" s="60">
        <f t="shared" si="4"/>
        <v>0</v>
      </c>
      <c r="P38" s="60">
        <f t="shared" si="4"/>
        <v>13680</v>
      </c>
      <c r="Q38" s="60">
        <f t="shared" si="4"/>
        <v>0</v>
      </c>
      <c r="R38" s="60">
        <f t="shared" si="4"/>
        <v>13680</v>
      </c>
      <c r="S38" s="60">
        <f t="shared" si="4"/>
        <v>0</v>
      </c>
      <c r="T38" s="60">
        <f t="shared" si="4"/>
        <v>0</v>
      </c>
      <c r="U38" s="60">
        <f t="shared" si="4"/>
        <v>12265</v>
      </c>
      <c r="V38" s="60">
        <f t="shared" si="4"/>
        <v>12265</v>
      </c>
      <c r="W38" s="60">
        <f t="shared" si="4"/>
        <v>2974362</v>
      </c>
      <c r="X38" s="60">
        <f t="shared" si="4"/>
        <v>14264711</v>
      </c>
      <c r="Y38" s="60">
        <f t="shared" si="4"/>
        <v>-11290349</v>
      </c>
      <c r="Z38" s="140">
        <f t="shared" si="5"/>
        <v>-79.14880995485993</v>
      </c>
      <c r="AA38" s="155">
        <f>AA8+AA23</f>
        <v>14264711</v>
      </c>
    </row>
    <row r="39" spans="1:27" ht="13.5">
      <c r="A39" s="291" t="s">
        <v>207</v>
      </c>
      <c r="B39" s="142"/>
      <c r="C39" s="62">
        <f t="shared" si="4"/>
        <v>8189510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1099458</v>
      </c>
      <c r="M39" s="60">
        <f t="shared" si="4"/>
        <v>480696</v>
      </c>
      <c r="N39" s="60">
        <f t="shared" si="4"/>
        <v>1580154</v>
      </c>
      <c r="O39" s="60">
        <f t="shared" si="4"/>
        <v>0</v>
      </c>
      <c r="P39" s="60">
        <f t="shared" si="4"/>
        <v>13680</v>
      </c>
      <c r="Q39" s="60">
        <f t="shared" si="4"/>
        <v>0</v>
      </c>
      <c r="R39" s="60">
        <f t="shared" si="4"/>
        <v>13680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1593834</v>
      </c>
      <c r="X39" s="60">
        <f t="shared" si="4"/>
        <v>0</v>
      </c>
      <c r="Y39" s="60">
        <f t="shared" si="4"/>
        <v>1593834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14928168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62423252</v>
      </c>
      <c r="D41" s="294">
        <f t="shared" si="6"/>
        <v>0</v>
      </c>
      <c r="E41" s="295">
        <f t="shared" si="6"/>
        <v>74268711</v>
      </c>
      <c r="F41" s="295">
        <f t="shared" si="6"/>
        <v>74268711</v>
      </c>
      <c r="G41" s="295">
        <f t="shared" si="6"/>
        <v>836896</v>
      </c>
      <c r="H41" s="295">
        <f t="shared" si="6"/>
        <v>1438553</v>
      </c>
      <c r="I41" s="295">
        <f t="shared" si="6"/>
        <v>0</v>
      </c>
      <c r="J41" s="295">
        <f t="shared" si="6"/>
        <v>2275449</v>
      </c>
      <c r="K41" s="295">
        <f t="shared" si="6"/>
        <v>2450746</v>
      </c>
      <c r="L41" s="295">
        <f t="shared" si="6"/>
        <v>3879044</v>
      </c>
      <c r="M41" s="295">
        <f t="shared" si="6"/>
        <v>4932136</v>
      </c>
      <c r="N41" s="295">
        <f t="shared" si="6"/>
        <v>11261926</v>
      </c>
      <c r="O41" s="295">
        <f t="shared" si="6"/>
        <v>0</v>
      </c>
      <c r="P41" s="295">
        <f t="shared" si="6"/>
        <v>1076114</v>
      </c>
      <c r="Q41" s="295">
        <f t="shared" si="6"/>
        <v>419966</v>
      </c>
      <c r="R41" s="295">
        <f t="shared" si="6"/>
        <v>1496080</v>
      </c>
      <c r="S41" s="295">
        <f t="shared" si="6"/>
        <v>597698</v>
      </c>
      <c r="T41" s="295">
        <f t="shared" si="6"/>
        <v>0</v>
      </c>
      <c r="U41" s="295">
        <f t="shared" si="6"/>
        <v>74270</v>
      </c>
      <c r="V41" s="295">
        <f t="shared" si="6"/>
        <v>671968</v>
      </c>
      <c r="W41" s="295">
        <f t="shared" si="6"/>
        <v>15705423</v>
      </c>
      <c r="X41" s="295">
        <f t="shared" si="6"/>
        <v>74268711</v>
      </c>
      <c r="Y41" s="295">
        <f t="shared" si="6"/>
        <v>-58563288</v>
      </c>
      <c r="Z41" s="296">
        <f t="shared" si="5"/>
        <v>-78.85324413399339</v>
      </c>
      <c r="AA41" s="297">
        <f>SUM(AA36:AA40)</f>
        <v>74268711</v>
      </c>
    </row>
    <row r="42" spans="1:27" ht="13.5">
      <c r="A42" s="298" t="s">
        <v>210</v>
      </c>
      <c r="B42" s="136"/>
      <c r="C42" s="95">
        <f aca="true" t="shared" si="7" ref="C42:Y48">C12+C27</f>
        <v>150858</v>
      </c>
      <c r="D42" s="129">
        <f t="shared" si="7"/>
        <v>0</v>
      </c>
      <c r="E42" s="54">
        <f t="shared" si="7"/>
        <v>3593439</v>
      </c>
      <c r="F42" s="54">
        <f t="shared" si="7"/>
        <v>3593439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864355</v>
      </c>
      <c r="L42" s="54">
        <f t="shared" si="7"/>
        <v>397800</v>
      </c>
      <c r="M42" s="54">
        <f t="shared" si="7"/>
        <v>874710</v>
      </c>
      <c r="N42" s="54">
        <f t="shared" si="7"/>
        <v>2136865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2735</v>
      </c>
      <c r="V42" s="54">
        <f t="shared" si="7"/>
        <v>2735</v>
      </c>
      <c r="W42" s="54">
        <f t="shared" si="7"/>
        <v>2139600</v>
      </c>
      <c r="X42" s="54">
        <f t="shared" si="7"/>
        <v>3593439</v>
      </c>
      <c r="Y42" s="54">
        <f t="shared" si="7"/>
        <v>-1453839</v>
      </c>
      <c r="Z42" s="184">
        <f t="shared" si="5"/>
        <v>-40.458151648045224</v>
      </c>
      <c r="AA42" s="130">
        <f aca="true" t="shared" si="8" ref="AA42:AA48">AA12+AA27</f>
        <v>3593439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4000000</v>
      </c>
      <c r="F45" s="54">
        <f t="shared" si="7"/>
        <v>4000000</v>
      </c>
      <c r="G45" s="54">
        <f t="shared" si="7"/>
        <v>3947</v>
      </c>
      <c r="H45" s="54">
        <f t="shared" si="7"/>
        <v>0</v>
      </c>
      <c r="I45" s="54">
        <f t="shared" si="7"/>
        <v>0</v>
      </c>
      <c r="J45" s="54">
        <f t="shared" si="7"/>
        <v>3947</v>
      </c>
      <c r="K45" s="54">
        <f t="shared" si="7"/>
        <v>3712</v>
      </c>
      <c r="L45" s="54">
        <f t="shared" si="7"/>
        <v>0</v>
      </c>
      <c r="M45" s="54">
        <f t="shared" si="7"/>
        <v>0</v>
      </c>
      <c r="N45" s="54">
        <f t="shared" si="7"/>
        <v>3712</v>
      </c>
      <c r="O45" s="54">
        <f t="shared" si="7"/>
        <v>0</v>
      </c>
      <c r="P45" s="54">
        <f t="shared" si="7"/>
        <v>0</v>
      </c>
      <c r="Q45" s="54">
        <f t="shared" si="7"/>
        <v>614</v>
      </c>
      <c r="R45" s="54">
        <f t="shared" si="7"/>
        <v>614</v>
      </c>
      <c r="S45" s="54">
        <f t="shared" si="7"/>
        <v>118501</v>
      </c>
      <c r="T45" s="54">
        <f t="shared" si="7"/>
        <v>0</v>
      </c>
      <c r="U45" s="54">
        <f t="shared" si="7"/>
        <v>4000</v>
      </c>
      <c r="V45" s="54">
        <f t="shared" si="7"/>
        <v>122501</v>
      </c>
      <c r="W45" s="54">
        <f t="shared" si="7"/>
        <v>130774</v>
      </c>
      <c r="X45" s="54">
        <f t="shared" si="7"/>
        <v>4000000</v>
      </c>
      <c r="Y45" s="54">
        <f t="shared" si="7"/>
        <v>-3869226</v>
      </c>
      <c r="Z45" s="184">
        <f t="shared" si="5"/>
        <v>-96.73065</v>
      </c>
      <c r="AA45" s="130">
        <f t="shared" si="8"/>
        <v>4000000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62574110</v>
      </c>
      <c r="D49" s="218">
        <f t="shared" si="9"/>
        <v>0</v>
      </c>
      <c r="E49" s="220">
        <f t="shared" si="9"/>
        <v>81862150</v>
      </c>
      <c r="F49" s="220">
        <f t="shared" si="9"/>
        <v>81862150</v>
      </c>
      <c r="G49" s="220">
        <f t="shared" si="9"/>
        <v>840843</v>
      </c>
      <c r="H49" s="220">
        <f t="shared" si="9"/>
        <v>1438553</v>
      </c>
      <c r="I49" s="220">
        <f t="shared" si="9"/>
        <v>0</v>
      </c>
      <c r="J49" s="220">
        <f t="shared" si="9"/>
        <v>2279396</v>
      </c>
      <c r="K49" s="220">
        <f t="shared" si="9"/>
        <v>3318813</v>
      </c>
      <c r="L49" s="220">
        <f t="shared" si="9"/>
        <v>4276844</v>
      </c>
      <c r="M49" s="220">
        <f t="shared" si="9"/>
        <v>5806846</v>
      </c>
      <c r="N49" s="220">
        <f t="shared" si="9"/>
        <v>13402503</v>
      </c>
      <c r="O49" s="220">
        <f t="shared" si="9"/>
        <v>0</v>
      </c>
      <c r="P49" s="220">
        <f t="shared" si="9"/>
        <v>1076114</v>
      </c>
      <c r="Q49" s="220">
        <f t="shared" si="9"/>
        <v>420580</v>
      </c>
      <c r="R49" s="220">
        <f t="shared" si="9"/>
        <v>1496694</v>
      </c>
      <c r="S49" s="220">
        <f t="shared" si="9"/>
        <v>716199</v>
      </c>
      <c r="T49" s="220">
        <f t="shared" si="9"/>
        <v>0</v>
      </c>
      <c r="U49" s="220">
        <f t="shared" si="9"/>
        <v>81005</v>
      </c>
      <c r="V49" s="220">
        <f t="shared" si="9"/>
        <v>797204</v>
      </c>
      <c r="W49" s="220">
        <f t="shared" si="9"/>
        <v>17975797</v>
      </c>
      <c r="X49" s="220">
        <f t="shared" si="9"/>
        <v>81862150</v>
      </c>
      <c r="Y49" s="220">
        <f t="shared" si="9"/>
        <v>-63886353</v>
      </c>
      <c r="Z49" s="221">
        <f t="shared" si="5"/>
        <v>-78.04138176190095</v>
      </c>
      <c r="AA49" s="222">
        <f>SUM(AA41:AA48)</f>
        <v>81862150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1472309</v>
      </c>
      <c r="L51" s="54">
        <f t="shared" si="10"/>
        <v>886377</v>
      </c>
      <c r="M51" s="54">
        <f t="shared" si="10"/>
        <v>1153486</v>
      </c>
      <c r="N51" s="54">
        <f t="shared" si="10"/>
        <v>3512172</v>
      </c>
      <c r="O51" s="54">
        <f t="shared" si="10"/>
        <v>2751332</v>
      </c>
      <c r="P51" s="54">
        <f t="shared" si="10"/>
        <v>1572001</v>
      </c>
      <c r="Q51" s="54">
        <f t="shared" si="10"/>
        <v>1140257</v>
      </c>
      <c r="R51" s="54">
        <f t="shared" si="10"/>
        <v>5463590</v>
      </c>
      <c r="S51" s="54">
        <f t="shared" si="10"/>
        <v>1480635</v>
      </c>
      <c r="T51" s="54">
        <f t="shared" si="10"/>
        <v>0</v>
      </c>
      <c r="U51" s="54">
        <f t="shared" si="10"/>
        <v>0</v>
      </c>
      <c r="V51" s="54">
        <f t="shared" si="10"/>
        <v>1480635</v>
      </c>
      <c r="W51" s="54">
        <f t="shared" si="10"/>
        <v>10456397</v>
      </c>
      <c r="X51" s="54">
        <f t="shared" si="10"/>
        <v>0</v>
      </c>
      <c r="Y51" s="54">
        <f t="shared" si="10"/>
        <v>10456397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>
        <v>168765</v>
      </c>
      <c r="L52" s="60">
        <v>790</v>
      </c>
      <c r="M52" s="60">
        <v>171762</v>
      </c>
      <c r="N52" s="60">
        <v>341317</v>
      </c>
      <c r="O52" s="60">
        <v>85212</v>
      </c>
      <c r="P52" s="60">
        <v>13249</v>
      </c>
      <c r="Q52" s="60">
        <v>9309</v>
      </c>
      <c r="R52" s="60">
        <v>107770</v>
      </c>
      <c r="S52" s="60">
        <v>17242</v>
      </c>
      <c r="T52" s="60"/>
      <c r="U52" s="60"/>
      <c r="V52" s="60">
        <v>17242</v>
      </c>
      <c r="W52" s="60">
        <v>466329</v>
      </c>
      <c r="X52" s="60"/>
      <c r="Y52" s="60">
        <v>466329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>
        <v>422619</v>
      </c>
      <c r="L53" s="60">
        <v>448780</v>
      </c>
      <c r="M53" s="60">
        <v>198512</v>
      </c>
      <c r="N53" s="60">
        <v>1069911</v>
      </c>
      <c r="O53" s="60">
        <v>1930580</v>
      </c>
      <c r="P53" s="60">
        <v>458530</v>
      </c>
      <c r="Q53" s="60">
        <v>404613</v>
      </c>
      <c r="R53" s="60">
        <v>2793723</v>
      </c>
      <c r="S53" s="60">
        <v>408028</v>
      </c>
      <c r="T53" s="60"/>
      <c r="U53" s="60"/>
      <c r="V53" s="60">
        <v>408028</v>
      </c>
      <c r="W53" s="60">
        <v>4271662</v>
      </c>
      <c r="X53" s="60"/>
      <c r="Y53" s="60">
        <v>4271662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>
        <v>273589</v>
      </c>
      <c r="L54" s="60">
        <v>162445</v>
      </c>
      <c r="M54" s="60">
        <v>242810</v>
      </c>
      <c r="N54" s="60">
        <v>678844</v>
      </c>
      <c r="O54" s="60">
        <v>510930</v>
      </c>
      <c r="P54" s="60">
        <v>644456</v>
      </c>
      <c r="Q54" s="60">
        <v>185083</v>
      </c>
      <c r="R54" s="60">
        <v>1340469</v>
      </c>
      <c r="S54" s="60">
        <v>136842</v>
      </c>
      <c r="T54" s="60"/>
      <c r="U54" s="60"/>
      <c r="V54" s="60">
        <v>136842</v>
      </c>
      <c r="W54" s="60">
        <v>2156155</v>
      </c>
      <c r="X54" s="60"/>
      <c r="Y54" s="60">
        <v>2156155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>
        <v>77874</v>
      </c>
      <c r="L55" s="60">
        <v>40330</v>
      </c>
      <c r="M55" s="60">
        <v>32999</v>
      </c>
      <c r="N55" s="60">
        <v>151203</v>
      </c>
      <c r="O55" s="60">
        <v>37050</v>
      </c>
      <c r="P55" s="60">
        <v>3165</v>
      </c>
      <c r="Q55" s="60">
        <v>108562</v>
      </c>
      <c r="R55" s="60">
        <v>148777</v>
      </c>
      <c r="S55" s="60">
        <v>91590</v>
      </c>
      <c r="T55" s="60"/>
      <c r="U55" s="60"/>
      <c r="V55" s="60">
        <v>91590</v>
      </c>
      <c r="W55" s="60">
        <v>391570</v>
      </c>
      <c r="X55" s="60"/>
      <c r="Y55" s="60">
        <v>391570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>
        <v>1200</v>
      </c>
      <c r="M56" s="60"/>
      <c r="N56" s="60">
        <v>1200</v>
      </c>
      <c r="O56" s="60"/>
      <c r="P56" s="60"/>
      <c r="Q56" s="60"/>
      <c r="R56" s="60"/>
      <c r="S56" s="60"/>
      <c r="T56" s="60"/>
      <c r="U56" s="60"/>
      <c r="V56" s="60"/>
      <c r="W56" s="60">
        <v>1200</v>
      </c>
      <c r="X56" s="60"/>
      <c r="Y56" s="60">
        <v>1200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942847</v>
      </c>
      <c r="L57" s="295">
        <f t="shared" si="11"/>
        <v>653545</v>
      </c>
      <c r="M57" s="295">
        <f t="shared" si="11"/>
        <v>646083</v>
      </c>
      <c r="N57" s="295">
        <f t="shared" si="11"/>
        <v>2242475</v>
      </c>
      <c r="O57" s="295">
        <f t="shared" si="11"/>
        <v>2563772</v>
      </c>
      <c r="P57" s="295">
        <f t="shared" si="11"/>
        <v>1119400</v>
      </c>
      <c r="Q57" s="295">
        <f t="shared" si="11"/>
        <v>707567</v>
      </c>
      <c r="R57" s="295">
        <f t="shared" si="11"/>
        <v>4390739</v>
      </c>
      <c r="S57" s="295">
        <f t="shared" si="11"/>
        <v>653702</v>
      </c>
      <c r="T57" s="295">
        <f t="shared" si="11"/>
        <v>0</v>
      </c>
      <c r="U57" s="295">
        <f t="shared" si="11"/>
        <v>0</v>
      </c>
      <c r="V57" s="295">
        <f t="shared" si="11"/>
        <v>653702</v>
      </c>
      <c r="W57" s="295">
        <f t="shared" si="11"/>
        <v>7286916</v>
      </c>
      <c r="X57" s="295">
        <f t="shared" si="11"/>
        <v>0</v>
      </c>
      <c r="Y57" s="295">
        <f t="shared" si="11"/>
        <v>7286916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>
        <v>87881</v>
      </c>
      <c r="L58" s="60">
        <v>1239</v>
      </c>
      <c r="M58" s="60"/>
      <c r="N58" s="60">
        <v>89120</v>
      </c>
      <c r="O58" s="60">
        <v>41358</v>
      </c>
      <c r="P58" s="60">
        <v>79914</v>
      </c>
      <c r="Q58" s="60">
        <v>11240</v>
      </c>
      <c r="R58" s="60">
        <v>132512</v>
      </c>
      <c r="S58" s="60">
        <v>43083</v>
      </c>
      <c r="T58" s="60"/>
      <c r="U58" s="60"/>
      <c r="V58" s="60">
        <v>43083</v>
      </c>
      <c r="W58" s="60">
        <v>264715</v>
      </c>
      <c r="X58" s="60"/>
      <c r="Y58" s="60">
        <v>264715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>
        <v>441581</v>
      </c>
      <c r="L61" s="60">
        <v>231593</v>
      </c>
      <c r="M61" s="60">
        <v>507403</v>
      </c>
      <c r="N61" s="60">
        <v>1180577</v>
      </c>
      <c r="O61" s="60">
        <v>146202</v>
      </c>
      <c r="P61" s="60">
        <v>372687</v>
      </c>
      <c r="Q61" s="60">
        <v>421450</v>
      </c>
      <c r="R61" s="60">
        <v>940339</v>
      </c>
      <c r="S61" s="60">
        <v>783850</v>
      </c>
      <c r="T61" s="60"/>
      <c r="U61" s="60"/>
      <c r="V61" s="60">
        <v>783850</v>
      </c>
      <c r="W61" s="60">
        <v>2904766</v>
      </c>
      <c r="X61" s="60"/>
      <c r="Y61" s="60">
        <v>2904766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643951</v>
      </c>
      <c r="H68" s="60">
        <v>1172586</v>
      </c>
      <c r="I68" s="60">
        <v>863965</v>
      </c>
      <c r="J68" s="60">
        <v>2680502</v>
      </c>
      <c r="K68" s="60">
        <v>1472309</v>
      </c>
      <c r="L68" s="60">
        <v>886377</v>
      </c>
      <c r="M68" s="60">
        <v>1153488</v>
      </c>
      <c r="N68" s="60">
        <v>3512174</v>
      </c>
      <c r="O68" s="60">
        <v>2751331</v>
      </c>
      <c r="P68" s="60">
        <v>1572001</v>
      </c>
      <c r="Q68" s="60">
        <v>1140257</v>
      </c>
      <c r="R68" s="60">
        <v>5463589</v>
      </c>
      <c r="S68" s="60">
        <v>1480633</v>
      </c>
      <c r="T68" s="60">
        <v>1465904</v>
      </c>
      <c r="U68" s="60"/>
      <c r="V68" s="60">
        <v>2946537</v>
      </c>
      <c r="W68" s="60">
        <v>14602802</v>
      </c>
      <c r="X68" s="60"/>
      <c r="Y68" s="60">
        <v>14602802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643951</v>
      </c>
      <c r="H69" s="220">
        <f t="shared" si="12"/>
        <v>1172586</v>
      </c>
      <c r="I69" s="220">
        <f t="shared" si="12"/>
        <v>863965</v>
      </c>
      <c r="J69" s="220">
        <f t="shared" si="12"/>
        <v>2680502</v>
      </c>
      <c r="K69" s="220">
        <f t="shared" si="12"/>
        <v>1472309</v>
      </c>
      <c r="L69" s="220">
        <f t="shared" si="12"/>
        <v>886377</v>
      </c>
      <c r="M69" s="220">
        <f t="shared" si="12"/>
        <v>1153488</v>
      </c>
      <c r="N69" s="220">
        <f t="shared" si="12"/>
        <v>3512174</v>
      </c>
      <c r="O69" s="220">
        <f t="shared" si="12"/>
        <v>2751331</v>
      </c>
      <c r="P69" s="220">
        <f t="shared" si="12"/>
        <v>1572001</v>
      </c>
      <c r="Q69" s="220">
        <f t="shared" si="12"/>
        <v>1140257</v>
      </c>
      <c r="R69" s="220">
        <f t="shared" si="12"/>
        <v>5463589</v>
      </c>
      <c r="S69" s="220">
        <f t="shared" si="12"/>
        <v>1480633</v>
      </c>
      <c r="T69" s="220">
        <f t="shared" si="12"/>
        <v>1465904</v>
      </c>
      <c r="U69" s="220">
        <f t="shared" si="12"/>
        <v>0</v>
      </c>
      <c r="V69" s="220">
        <f t="shared" si="12"/>
        <v>2946537</v>
      </c>
      <c r="W69" s="220">
        <f t="shared" si="12"/>
        <v>14602802</v>
      </c>
      <c r="X69" s="220">
        <f t="shared" si="12"/>
        <v>0</v>
      </c>
      <c r="Y69" s="220">
        <f t="shared" si="12"/>
        <v>14602802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62423252</v>
      </c>
      <c r="D5" s="344">
        <f t="shared" si="0"/>
        <v>0</v>
      </c>
      <c r="E5" s="343">
        <f t="shared" si="0"/>
        <v>74268711</v>
      </c>
      <c r="F5" s="345">
        <f t="shared" si="0"/>
        <v>74268711</v>
      </c>
      <c r="G5" s="345">
        <f t="shared" si="0"/>
        <v>836896</v>
      </c>
      <c r="H5" s="343">
        <f t="shared" si="0"/>
        <v>1438553</v>
      </c>
      <c r="I5" s="343">
        <f t="shared" si="0"/>
        <v>0</v>
      </c>
      <c r="J5" s="345">
        <f t="shared" si="0"/>
        <v>0</v>
      </c>
      <c r="K5" s="345">
        <f t="shared" si="0"/>
        <v>2450746</v>
      </c>
      <c r="L5" s="343">
        <f t="shared" si="0"/>
        <v>3879044</v>
      </c>
      <c r="M5" s="343">
        <f t="shared" si="0"/>
        <v>4932136</v>
      </c>
      <c r="N5" s="345">
        <f t="shared" si="0"/>
        <v>4948433</v>
      </c>
      <c r="O5" s="345">
        <f t="shared" si="0"/>
        <v>0</v>
      </c>
      <c r="P5" s="343">
        <f t="shared" si="0"/>
        <v>1076114</v>
      </c>
      <c r="Q5" s="343">
        <f t="shared" si="0"/>
        <v>419966</v>
      </c>
      <c r="R5" s="345">
        <f t="shared" si="0"/>
        <v>0</v>
      </c>
      <c r="S5" s="345">
        <f t="shared" si="0"/>
        <v>597698</v>
      </c>
      <c r="T5" s="343">
        <f t="shared" si="0"/>
        <v>0</v>
      </c>
      <c r="U5" s="343">
        <f t="shared" si="0"/>
        <v>74270</v>
      </c>
      <c r="V5" s="345">
        <f t="shared" si="0"/>
        <v>0</v>
      </c>
      <c r="W5" s="345">
        <f t="shared" si="0"/>
        <v>0</v>
      </c>
      <c r="X5" s="343">
        <f t="shared" si="0"/>
        <v>74268711</v>
      </c>
      <c r="Y5" s="345">
        <f t="shared" si="0"/>
        <v>-74268711</v>
      </c>
      <c r="Z5" s="346">
        <f>+IF(X5&lt;&gt;0,+(Y5/X5)*100,0)</f>
        <v>-100</v>
      </c>
      <c r="AA5" s="347">
        <f>+AA6+AA8+AA11+AA13+AA15</f>
        <v>74268711</v>
      </c>
    </row>
    <row r="6" spans="1:27" ht="13.5">
      <c r="A6" s="348" t="s">
        <v>204</v>
      </c>
      <c r="B6" s="142"/>
      <c r="C6" s="60">
        <f>+C7</f>
        <v>15158930</v>
      </c>
      <c r="D6" s="327">
        <f aca="true" t="shared" si="1" ref="D6:AA6">+D7</f>
        <v>0</v>
      </c>
      <c r="E6" s="60">
        <f t="shared" si="1"/>
        <v>39614000</v>
      </c>
      <c r="F6" s="59">
        <f t="shared" si="1"/>
        <v>39614000</v>
      </c>
      <c r="G6" s="59">
        <f t="shared" si="1"/>
        <v>472457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1371354</v>
      </c>
      <c r="L6" s="60">
        <f t="shared" si="1"/>
        <v>669920</v>
      </c>
      <c r="M6" s="60">
        <f t="shared" si="1"/>
        <v>2907159</v>
      </c>
      <c r="N6" s="59">
        <f t="shared" si="1"/>
        <v>4948433</v>
      </c>
      <c r="O6" s="59">
        <f t="shared" si="1"/>
        <v>0</v>
      </c>
      <c r="P6" s="60">
        <f t="shared" si="1"/>
        <v>1048754</v>
      </c>
      <c r="Q6" s="60">
        <f t="shared" si="1"/>
        <v>419966</v>
      </c>
      <c r="R6" s="59">
        <f t="shared" si="1"/>
        <v>0</v>
      </c>
      <c r="S6" s="59">
        <f t="shared" si="1"/>
        <v>474213</v>
      </c>
      <c r="T6" s="60">
        <f t="shared" si="1"/>
        <v>0</v>
      </c>
      <c r="U6" s="60">
        <f t="shared" si="1"/>
        <v>41615</v>
      </c>
      <c r="V6" s="59">
        <f t="shared" si="1"/>
        <v>0</v>
      </c>
      <c r="W6" s="59">
        <f t="shared" si="1"/>
        <v>0</v>
      </c>
      <c r="X6" s="60">
        <f t="shared" si="1"/>
        <v>39614000</v>
      </c>
      <c r="Y6" s="59">
        <f t="shared" si="1"/>
        <v>-39614000</v>
      </c>
      <c r="Z6" s="61">
        <f>+IF(X6&lt;&gt;0,+(Y6/X6)*100,0)</f>
        <v>-100</v>
      </c>
      <c r="AA6" s="62">
        <f t="shared" si="1"/>
        <v>39614000</v>
      </c>
    </row>
    <row r="7" spans="1:27" ht="13.5">
      <c r="A7" s="291" t="s">
        <v>228</v>
      </c>
      <c r="B7" s="142"/>
      <c r="C7" s="60">
        <v>15158930</v>
      </c>
      <c r="D7" s="327"/>
      <c r="E7" s="60">
        <v>39614000</v>
      </c>
      <c r="F7" s="59">
        <v>39614000</v>
      </c>
      <c r="G7" s="59">
        <v>472457</v>
      </c>
      <c r="H7" s="60"/>
      <c r="I7" s="60"/>
      <c r="J7" s="59"/>
      <c r="K7" s="59">
        <v>1371354</v>
      </c>
      <c r="L7" s="60">
        <v>669920</v>
      </c>
      <c r="M7" s="60">
        <v>2907159</v>
      </c>
      <c r="N7" s="59">
        <v>4948433</v>
      </c>
      <c r="O7" s="59"/>
      <c r="P7" s="60">
        <v>1048754</v>
      </c>
      <c r="Q7" s="60">
        <v>419966</v>
      </c>
      <c r="R7" s="59"/>
      <c r="S7" s="59">
        <v>474213</v>
      </c>
      <c r="T7" s="60"/>
      <c r="U7" s="60">
        <v>41615</v>
      </c>
      <c r="V7" s="59"/>
      <c r="W7" s="59"/>
      <c r="X7" s="60">
        <v>39614000</v>
      </c>
      <c r="Y7" s="59">
        <v>-39614000</v>
      </c>
      <c r="Z7" s="61">
        <v>-100</v>
      </c>
      <c r="AA7" s="62">
        <v>39614000</v>
      </c>
    </row>
    <row r="8" spans="1:27" ht="13.5">
      <c r="A8" s="348" t="s">
        <v>205</v>
      </c>
      <c r="B8" s="142"/>
      <c r="C8" s="60">
        <f aca="true" t="shared" si="2" ref="C8:Y8">SUM(C9:C10)</f>
        <v>8324174</v>
      </c>
      <c r="D8" s="327">
        <f t="shared" si="2"/>
        <v>0</v>
      </c>
      <c r="E8" s="60">
        <f t="shared" si="2"/>
        <v>20390000</v>
      </c>
      <c r="F8" s="59">
        <f t="shared" si="2"/>
        <v>20390000</v>
      </c>
      <c r="G8" s="59">
        <f t="shared" si="2"/>
        <v>320579</v>
      </c>
      <c r="H8" s="60">
        <f t="shared" si="2"/>
        <v>1251407</v>
      </c>
      <c r="I8" s="60">
        <f t="shared" si="2"/>
        <v>0</v>
      </c>
      <c r="J8" s="59">
        <f t="shared" si="2"/>
        <v>0</v>
      </c>
      <c r="K8" s="59">
        <f t="shared" si="2"/>
        <v>1079392</v>
      </c>
      <c r="L8" s="60">
        <f t="shared" si="2"/>
        <v>0</v>
      </c>
      <c r="M8" s="60">
        <f t="shared" si="2"/>
        <v>936536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123485</v>
      </c>
      <c r="T8" s="60">
        <f t="shared" si="2"/>
        <v>0</v>
      </c>
      <c r="U8" s="60">
        <f t="shared" si="2"/>
        <v>20390</v>
      </c>
      <c r="V8" s="59">
        <f t="shared" si="2"/>
        <v>0</v>
      </c>
      <c r="W8" s="59">
        <f t="shared" si="2"/>
        <v>0</v>
      </c>
      <c r="X8" s="60">
        <f t="shared" si="2"/>
        <v>20390000</v>
      </c>
      <c r="Y8" s="59">
        <f t="shared" si="2"/>
        <v>-20390000</v>
      </c>
      <c r="Z8" s="61">
        <f>+IF(X8&lt;&gt;0,+(Y8/X8)*100,0)</f>
        <v>-100</v>
      </c>
      <c r="AA8" s="62">
        <f>SUM(AA9:AA10)</f>
        <v>20390000</v>
      </c>
    </row>
    <row r="9" spans="1:27" ht="13.5">
      <c r="A9" s="291" t="s">
        <v>229</v>
      </c>
      <c r="B9" s="142"/>
      <c r="C9" s="60">
        <v>8324174</v>
      </c>
      <c r="D9" s="327"/>
      <c r="E9" s="60">
        <v>20390000</v>
      </c>
      <c r="F9" s="59">
        <v>20390000</v>
      </c>
      <c r="G9" s="59">
        <v>320579</v>
      </c>
      <c r="H9" s="60">
        <v>1251407</v>
      </c>
      <c r="I9" s="60"/>
      <c r="J9" s="59"/>
      <c r="K9" s="59">
        <v>1079392</v>
      </c>
      <c r="L9" s="60"/>
      <c r="M9" s="60">
        <v>936536</v>
      </c>
      <c r="N9" s="59"/>
      <c r="O9" s="59"/>
      <c r="P9" s="60"/>
      <c r="Q9" s="60"/>
      <c r="R9" s="59"/>
      <c r="S9" s="59">
        <v>123485</v>
      </c>
      <c r="T9" s="60"/>
      <c r="U9" s="60">
        <v>20390</v>
      </c>
      <c r="V9" s="59"/>
      <c r="W9" s="59"/>
      <c r="X9" s="60">
        <v>20390000</v>
      </c>
      <c r="Y9" s="59">
        <v>-20390000</v>
      </c>
      <c r="Z9" s="61">
        <v>-100</v>
      </c>
      <c r="AA9" s="62">
        <v>20390000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15822470</v>
      </c>
      <c r="D11" s="350">
        <f aca="true" t="shared" si="3" ref="D11:AA11">+D12</f>
        <v>0</v>
      </c>
      <c r="E11" s="349">
        <f t="shared" si="3"/>
        <v>14264711</v>
      </c>
      <c r="F11" s="351">
        <f t="shared" si="3"/>
        <v>14264711</v>
      </c>
      <c r="G11" s="351">
        <f t="shared" si="3"/>
        <v>43860</v>
      </c>
      <c r="H11" s="349">
        <f t="shared" si="3"/>
        <v>187146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2109666</v>
      </c>
      <c r="M11" s="349">
        <f t="shared" si="3"/>
        <v>607745</v>
      </c>
      <c r="N11" s="351">
        <f t="shared" si="3"/>
        <v>0</v>
      </c>
      <c r="O11" s="351">
        <f t="shared" si="3"/>
        <v>0</v>
      </c>
      <c r="P11" s="349">
        <f t="shared" si="3"/>
        <v>13680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12265</v>
      </c>
      <c r="V11" s="351">
        <f t="shared" si="3"/>
        <v>0</v>
      </c>
      <c r="W11" s="351">
        <f t="shared" si="3"/>
        <v>0</v>
      </c>
      <c r="X11" s="349">
        <f t="shared" si="3"/>
        <v>14264711</v>
      </c>
      <c r="Y11" s="351">
        <f t="shared" si="3"/>
        <v>-14264711</v>
      </c>
      <c r="Z11" s="352">
        <f>+IF(X11&lt;&gt;0,+(Y11/X11)*100,0)</f>
        <v>-100</v>
      </c>
      <c r="AA11" s="353">
        <f t="shared" si="3"/>
        <v>14264711</v>
      </c>
    </row>
    <row r="12" spans="1:27" ht="13.5">
      <c r="A12" s="291" t="s">
        <v>231</v>
      </c>
      <c r="B12" s="136"/>
      <c r="C12" s="60">
        <v>15822470</v>
      </c>
      <c r="D12" s="327"/>
      <c r="E12" s="60">
        <v>14264711</v>
      </c>
      <c r="F12" s="59">
        <v>14264711</v>
      </c>
      <c r="G12" s="59">
        <v>43860</v>
      </c>
      <c r="H12" s="60">
        <v>187146</v>
      </c>
      <c r="I12" s="60"/>
      <c r="J12" s="59"/>
      <c r="K12" s="59"/>
      <c r="L12" s="60">
        <v>2109666</v>
      </c>
      <c r="M12" s="60">
        <v>607745</v>
      </c>
      <c r="N12" s="59"/>
      <c r="O12" s="59"/>
      <c r="P12" s="60">
        <v>13680</v>
      </c>
      <c r="Q12" s="60"/>
      <c r="R12" s="59"/>
      <c r="S12" s="59"/>
      <c r="T12" s="60"/>
      <c r="U12" s="60">
        <v>12265</v>
      </c>
      <c r="V12" s="59"/>
      <c r="W12" s="59"/>
      <c r="X12" s="60">
        <v>14264711</v>
      </c>
      <c r="Y12" s="59">
        <v>-14264711</v>
      </c>
      <c r="Z12" s="61">
        <v>-100</v>
      </c>
      <c r="AA12" s="62">
        <v>14264711</v>
      </c>
    </row>
    <row r="13" spans="1:27" ht="13.5">
      <c r="A13" s="348" t="s">
        <v>207</v>
      </c>
      <c r="B13" s="136"/>
      <c r="C13" s="275">
        <f>+C14</f>
        <v>8189510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1099458</v>
      </c>
      <c r="M13" s="275">
        <f t="shared" si="4"/>
        <v>480696</v>
      </c>
      <c r="N13" s="329">
        <f t="shared" si="4"/>
        <v>0</v>
      </c>
      <c r="O13" s="329">
        <f t="shared" si="4"/>
        <v>0</v>
      </c>
      <c r="P13" s="275">
        <f t="shared" si="4"/>
        <v>13680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8189510</v>
      </c>
      <c r="D14" s="327"/>
      <c r="E14" s="60"/>
      <c r="F14" s="59"/>
      <c r="G14" s="59"/>
      <c r="H14" s="60"/>
      <c r="I14" s="60"/>
      <c r="J14" s="59"/>
      <c r="K14" s="59"/>
      <c r="L14" s="60">
        <v>1099458</v>
      </c>
      <c r="M14" s="60">
        <v>480696</v>
      </c>
      <c r="N14" s="59"/>
      <c r="O14" s="59"/>
      <c r="P14" s="60">
        <v>13680</v>
      </c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14928168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14928168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150858</v>
      </c>
      <c r="D22" s="331">
        <f t="shared" si="6"/>
        <v>0</v>
      </c>
      <c r="E22" s="330">
        <f t="shared" si="6"/>
        <v>3593439</v>
      </c>
      <c r="F22" s="332">
        <f t="shared" si="6"/>
        <v>3593439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864355</v>
      </c>
      <c r="L22" s="330">
        <f t="shared" si="6"/>
        <v>397800</v>
      </c>
      <c r="M22" s="330">
        <f t="shared" si="6"/>
        <v>874710</v>
      </c>
      <c r="N22" s="332">
        <f t="shared" si="6"/>
        <v>2136865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2735</v>
      </c>
      <c r="V22" s="332">
        <f t="shared" si="6"/>
        <v>0</v>
      </c>
      <c r="W22" s="332">
        <f t="shared" si="6"/>
        <v>0</v>
      </c>
      <c r="X22" s="330">
        <f t="shared" si="6"/>
        <v>3593439</v>
      </c>
      <c r="Y22" s="332">
        <f t="shared" si="6"/>
        <v>-3593439</v>
      </c>
      <c r="Z22" s="323">
        <f>+IF(X22&lt;&gt;0,+(Y22/X22)*100,0)</f>
        <v>-100</v>
      </c>
      <c r="AA22" s="337">
        <f>SUM(AA23:AA32)</f>
        <v>3593439</v>
      </c>
    </row>
    <row r="23" spans="1:27" ht="13.5">
      <c r="A23" s="348" t="s">
        <v>236</v>
      </c>
      <c r="B23" s="142"/>
      <c r="C23" s="60"/>
      <c r="D23" s="327"/>
      <c r="E23" s="60">
        <v>858150</v>
      </c>
      <c r="F23" s="59">
        <v>858150</v>
      </c>
      <c r="G23" s="59"/>
      <c r="H23" s="60"/>
      <c r="I23" s="60"/>
      <c r="J23" s="59"/>
      <c r="K23" s="59">
        <v>864355</v>
      </c>
      <c r="L23" s="60">
        <v>397800</v>
      </c>
      <c r="M23" s="60">
        <v>874710</v>
      </c>
      <c r="N23" s="59">
        <v>2136865</v>
      </c>
      <c r="O23" s="59"/>
      <c r="P23" s="60"/>
      <c r="Q23" s="60"/>
      <c r="R23" s="59"/>
      <c r="S23" s="59"/>
      <c r="T23" s="60"/>
      <c r="U23" s="60"/>
      <c r="V23" s="59"/>
      <c r="W23" s="59"/>
      <c r="X23" s="60">
        <v>858150</v>
      </c>
      <c r="Y23" s="59">
        <v>-858150</v>
      </c>
      <c r="Z23" s="61">
        <v>-100</v>
      </c>
      <c r="AA23" s="62">
        <v>858150</v>
      </c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150858</v>
      </c>
      <c r="D32" s="327"/>
      <c r="E32" s="60">
        <v>2735289</v>
      </c>
      <c r="F32" s="59">
        <v>2735289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2735</v>
      </c>
      <c r="V32" s="59"/>
      <c r="W32" s="59"/>
      <c r="X32" s="60">
        <v>2735289</v>
      </c>
      <c r="Y32" s="59">
        <v>-2735289</v>
      </c>
      <c r="Z32" s="61">
        <v>-100</v>
      </c>
      <c r="AA32" s="62">
        <v>2735289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4000000</v>
      </c>
      <c r="F40" s="332">
        <f t="shared" si="9"/>
        <v>4000000</v>
      </c>
      <c r="G40" s="332">
        <f t="shared" si="9"/>
        <v>3947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3712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614</v>
      </c>
      <c r="R40" s="332">
        <f t="shared" si="9"/>
        <v>0</v>
      </c>
      <c r="S40" s="332">
        <f t="shared" si="9"/>
        <v>118501</v>
      </c>
      <c r="T40" s="330">
        <f t="shared" si="9"/>
        <v>0</v>
      </c>
      <c r="U40" s="330">
        <f t="shared" si="9"/>
        <v>4000</v>
      </c>
      <c r="V40" s="332">
        <f t="shared" si="9"/>
        <v>0</v>
      </c>
      <c r="W40" s="332">
        <f t="shared" si="9"/>
        <v>0</v>
      </c>
      <c r="X40" s="330">
        <f t="shared" si="9"/>
        <v>4000000</v>
      </c>
      <c r="Y40" s="332">
        <f t="shared" si="9"/>
        <v>-4000000</v>
      </c>
      <c r="Z40" s="323">
        <f>+IF(X40&lt;&gt;0,+(Y40/X40)*100,0)</f>
        <v>-100</v>
      </c>
      <c r="AA40" s="337">
        <f>SUM(AA41:AA49)</f>
        <v>4000000</v>
      </c>
    </row>
    <row r="41" spans="1:27" ht="13.5">
      <c r="A41" s="348" t="s">
        <v>247</v>
      </c>
      <c r="B41" s="142"/>
      <c r="C41" s="349"/>
      <c r="D41" s="350"/>
      <c r="E41" s="349">
        <v>2000000</v>
      </c>
      <c r="F41" s="351">
        <v>2000000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>
        <v>2000</v>
      </c>
      <c r="V41" s="351"/>
      <c r="W41" s="351"/>
      <c r="X41" s="349">
        <v>2000000</v>
      </c>
      <c r="Y41" s="351">
        <v>-2000000</v>
      </c>
      <c r="Z41" s="352">
        <v>-100</v>
      </c>
      <c r="AA41" s="353">
        <v>2000000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3947</v>
      </c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1500000</v>
      </c>
      <c r="F44" s="53">
        <v>1500000</v>
      </c>
      <c r="G44" s="53"/>
      <c r="H44" s="54"/>
      <c r="I44" s="54"/>
      <c r="J44" s="53"/>
      <c r="K44" s="53">
        <v>3712</v>
      </c>
      <c r="L44" s="54"/>
      <c r="M44" s="54"/>
      <c r="N44" s="53"/>
      <c r="O44" s="53"/>
      <c r="P44" s="54"/>
      <c r="Q44" s="54">
        <v>614</v>
      </c>
      <c r="R44" s="53"/>
      <c r="S44" s="53">
        <v>118501</v>
      </c>
      <c r="T44" s="54"/>
      <c r="U44" s="54">
        <v>1500</v>
      </c>
      <c r="V44" s="53"/>
      <c r="W44" s="53"/>
      <c r="X44" s="54">
        <v>1500000</v>
      </c>
      <c r="Y44" s="53">
        <v>-1500000</v>
      </c>
      <c r="Z44" s="94">
        <v>-100</v>
      </c>
      <c r="AA44" s="95">
        <v>1500000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500000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500</v>
      </c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62574110</v>
      </c>
      <c r="D60" s="333">
        <f t="shared" si="14"/>
        <v>0</v>
      </c>
      <c r="E60" s="219">
        <f t="shared" si="14"/>
        <v>81862150</v>
      </c>
      <c r="F60" s="264">
        <f t="shared" si="14"/>
        <v>81862150</v>
      </c>
      <c r="G60" s="264">
        <f t="shared" si="14"/>
        <v>840843</v>
      </c>
      <c r="H60" s="219">
        <f t="shared" si="14"/>
        <v>1438553</v>
      </c>
      <c r="I60" s="219">
        <f t="shared" si="14"/>
        <v>0</v>
      </c>
      <c r="J60" s="264">
        <f t="shared" si="14"/>
        <v>0</v>
      </c>
      <c r="K60" s="264">
        <f t="shared" si="14"/>
        <v>3318813</v>
      </c>
      <c r="L60" s="219">
        <f t="shared" si="14"/>
        <v>4276844</v>
      </c>
      <c r="M60" s="219">
        <f t="shared" si="14"/>
        <v>5806846</v>
      </c>
      <c r="N60" s="264">
        <f t="shared" si="14"/>
        <v>7085298</v>
      </c>
      <c r="O60" s="264">
        <f t="shared" si="14"/>
        <v>0</v>
      </c>
      <c r="P60" s="219">
        <f t="shared" si="14"/>
        <v>1076114</v>
      </c>
      <c r="Q60" s="219">
        <f t="shared" si="14"/>
        <v>420580</v>
      </c>
      <c r="R60" s="264">
        <f t="shared" si="14"/>
        <v>0</v>
      </c>
      <c r="S60" s="264">
        <f t="shared" si="14"/>
        <v>716199</v>
      </c>
      <c r="T60" s="219">
        <f t="shared" si="14"/>
        <v>0</v>
      </c>
      <c r="U60" s="219">
        <f t="shared" si="14"/>
        <v>81005</v>
      </c>
      <c r="V60" s="264">
        <f t="shared" si="14"/>
        <v>0</v>
      </c>
      <c r="W60" s="264">
        <f t="shared" si="14"/>
        <v>0</v>
      </c>
      <c r="X60" s="219">
        <f t="shared" si="14"/>
        <v>81862150</v>
      </c>
      <c r="Y60" s="264">
        <f t="shared" si="14"/>
        <v>-81862150</v>
      </c>
      <c r="Z60" s="324">
        <f>+IF(X60&lt;&gt;0,+(Y60/X60)*100,0)</f>
        <v>-100</v>
      </c>
      <c r="AA60" s="232">
        <f>+AA57+AA54+AA51+AA40+AA37+AA34+AA22+AA5</f>
        <v>81862150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Sylvester Mohloli</cp:lastModifiedBy>
  <dcterms:created xsi:type="dcterms:W3CDTF">2013-08-07T11:58:14Z</dcterms:created>
  <dcterms:modified xsi:type="dcterms:W3CDTF">2013-08-07T12:26:01Z</dcterms:modified>
  <cp:category/>
  <cp:version/>
  <cp:contentType/>
  <cp:contentStatus/>
</cp:coreProperties>
</file>