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<sst xmlns="http://schemas.openxmlformats.org/spreadsheetml/2006/main" count="855" uniqueCount="302">
  <si>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Mpumalanga: Bushbuckridge(MP325)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</si>
  <si>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</si>
  <si>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</si>
  <si>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</si>
  <si>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</si>
  <si>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</si>
  <si>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</si>
  <si>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</si>
  <si>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</si>
  <si>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</si>
  <si>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</si>
  <si>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</si>
  <si>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</si>
  <si>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</si>
  <si>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</si>
  <si>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</si>
  <si>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</si>
  <si>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</si>
  <si>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</si>
  <si>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</si>
  <si>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</si>
  <si>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</si>
  <si>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</si>
  <si>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</si>
  <si>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</si>
  <si>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</si>
  <si>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</si>
  <si>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</si>
  <si>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</si>
  <si>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</si>
  <si>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</si>
  <si>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</si>
  <si>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</si>
  <si>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</si>
  <si>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</si>
  <si>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</si>
  <si>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</si>
  <si>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</si>
  <si>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</si>
  <si>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</si>
  <si>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</si>
  <si>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</si>
  <si>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</si>
  <si>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</si>
  <si>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</si>
  <si>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</si>
  <si>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</si>
  <si>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</si>
  <si>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</si>
  <si>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</si>
  <si>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</si>
  <si>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</si>
  <si>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</si>
  <si>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</si>
  <si>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</si>
  <si>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</si>
  <si>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</si>
  <si>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</si>
  <si>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</si>
  <si>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</si>
  <si>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</si>
  <si>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</si>
  <si>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</si>
  <si>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</si>
  <si>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</si>
  <si>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</si>
  <si>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</si>
  <si>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</si>
  <si>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</si>
  <si>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</si>
  <si>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Bushbuckridge(MP325)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</si>
  <si>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</si>
  <si>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</si>
  <si>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</si>
  <si>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</si>
  <si>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</si>
  <si>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</si>
  <si>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</si>
  <si>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</si>
  <si>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</si>
  <si>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</si>
  <si>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</si>
  <si>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</si>
  <si>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</si>
  <si>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</si>
  <si>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</si>
  <si>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</si>
  <si>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</si>
  <si>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</si>
  <si>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</si>
  <si>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</si>
  <si>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</si>
  <si>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</si>
  <si>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</si>
  <si>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</si>
  <si>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</si>
  <si>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</si>
  <si>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</si>
  <si>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</si>
  <si>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</si>
  <si>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Bushbuckridge(MP325)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</si>
  <si>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</si>
  <si>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</si>
  <si>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</si>
  <si>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</si>
  <si>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</si>
  <si>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</si>
  <si>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</si>
  <si>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</si>
  <si>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</si>
  <si>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</si>
  <si>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</si>
  <si>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</si>
  <si>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</si>
  <si>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</si>
  <si>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</si>
  <si>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</si>
  <si>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</si>
  <si>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</si>
  <si>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</si>
  <si>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</si>
  <si>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</si>
  <si>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</si>
  <si>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</si>
  <si>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</si>
  <si>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</si>
  <si>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</si>
  <si>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</si>
  <si>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</si>
  <si>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Bushbuckridge(MP325)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</si>
  <si>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</si>
  <si>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</si>
  <si>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</si>
  <si>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</si>
  <si>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</si>
  <si>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</si>
  <si>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</si>
  <si>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</si>
  <si>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</si>
  <si>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</si>
  <si>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Bushbuckridge(MP325)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</si>
  <si>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</si>
  <si>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</si>
  <si>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</si>
  <si>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</si>
  <si>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</si>
  <si>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</si>
  <si>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</si>
  <si>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</si>
  <si>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</si>
  <si>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</si>
  <si>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</si>
  <si>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</si>
  <si>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</si>
  <si>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</si>
  <si>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</si>
  <si>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</si>
  <si>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</si>
  <si>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</si>
  <si>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</si>
  <si>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</si>
  <si>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</si>
  <si>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</si>
  <si>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</si>
  <si>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</si>
  <si>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</si>
  <si>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</si>
  <si>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</si>
  <si>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</si>
  <si>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</si>
  <si>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</si>
  <si>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</si>
  <si>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</si>
  <si>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</si>
  <si>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Bushbuckridge(MP325)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</si>
  <si>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</si>
  <si>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</si>
  <si>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</si>
  <si>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</si>
  <si>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</si>
  <si>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</si>
  <si>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</si>
  <si>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</si>
  <si>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</si>
  <si>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</si>
  <si>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</si>
  <si>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</si>
  <si>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</si>
  <si>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</si>
  <si>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</si>
  <si>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</si>
  <si>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</si>
  <si>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</si>
  <si>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</si>
  <si>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</si>
  <si>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</si>
  <si>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</si>
  <si>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</si>
  <si>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</si>
  <si>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</si>
  <si>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</si>
  <si>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Bushbuckridge(MP325)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</si>
  <si>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</si>
  <si>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</si>
  <si>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</si>
  <si>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</si>
  <si>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</si>
  <si>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</si>
  <si>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</si>
  <si>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</si>
  <si>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</si>
  <si>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</si>
  <si>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</si>
  <si>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</si>
  <si>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</si>
  <si>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</si>
  <si>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</si>
  <si>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</si>
  <si>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</si>
  <si>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</si>
  <si>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</si>
  <si>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</si>
  <si>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</si>
  <si>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</si>
  <si>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</si>
  <si>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</si>
  <si>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Bushbuckridge(MP325)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</si>
  <si>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</si>
  <si>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</si>
  <si>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</si>
  <si>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</si>
  <si>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</si>
  <si>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</si>
  <si>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</si>
  <si>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</si>
  <si>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</si>
  <si>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</si>
  <si>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</si>
  <si>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</si>
  <si>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</si>
  <si>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</si>
  <si>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</si>
  <si>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</si>
  <si>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</si>
  <si>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</si>
  <si>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</si>
  <si>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</si>
  <si>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</si>
  <si>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</si>
  <si>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</si>
  <si>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</si>
  <si>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</si>
  <si>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</si>
  <si>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</si>
  <si>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</si>
  <si>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</si>
  <si>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</si>
  <si>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</si>
  <si>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</si>
  <si>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</si>
  <si>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</si>
  <si>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</si>
  <si>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Bushbuckridge(MP325)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</si>
  <si>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</si>
  <si>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</si>
  <si>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Mpumalanga: Bushbuckridge(MP325)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</si>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</sst>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252815619</v>
      </c>
      <c r="C5" s="19"/>
      <c r="D5" s="59">
        <v>90956000</v>
      </c>
      <c r="E5" s="60">
        <v>302049000</v>
      </c>
      <c r="F5" s="60">
        <v>223257344</v>
      </c>
      <c r="G5" s="60">
        <v>3790473</v>
      </c>
      <c r="H5" s="60">
        <v>0</v>
      </c>
      <c r="I5" s="60">
        <v>227047817</v>
      </c>
      <c r="J5" s="60">
        <v>1141250</v>
      </c>
      <c r="K5" s="60">
        <v>1138793</v>
      </c>
      <c r="L5" s="60">
        <v>1137392</v>
      </c>
      <c r="M5" s="60">
        <v>3417435</v>
      </c>
      <c r="N5" s="60">
        <v>2572872</v>
      </c>
      <c r="O5" s="60">
        <v>738714</v>
      </c>
      <c r="P5" s="60">
        <v>1445305</v>
      </c>
      <c r="Q5" s="60">
        <v>4756891</v>
      </c>
      <c r="R5" s="60">
        <v>-1445305</v>
      </c>
      <c r="S5" s="60">
        <v>1445305</v>
      </c>
      <c r="T5" s="60">
        <v>1438293</v>
      </c>
      <c r="U5" s="60">
        <v>1438293</v>
      </c>
      <c r="V5" s="60">
        <v>236660436</v>
      </c>
      <c r="W5" s="60">
        <v>302049000</v>
      </c>
      <c r="X5" s="60">
        <v>-65388564</v>
      </c>
      <c r="Y5" s="61">
        <v>-21.65</v>
      </c>
      <c r="Z5" s="62">
        <v>302049000</v>
      </c>
    </row>
    <row r="6" spans="1:26" ht="13.5">
      <c r="A6" s="58" t="s">
        <v>32</v>
      </c>
      <c r="B6" s="19">
        <v>31255698</v>
      </c>
      <c r="C6" s="19"/>
      <c r="D6" s="59">
        <v>38971000</v>
      </c>
      <c r="E6" s="60">
        <v>-15438500</v>
      </c>
      <c r="F6" s="60">
        <v>2914648</v>
      </c>
      <c r="G6" s="60">
        <v>1343551</v>
      </c>
      <c r="H6" s="60">
        <v>0</v>
      </c>
      <c r="I6" s="60">
        <v>4258199</v>
      </c>
      <c r="J6" s="60">
        <v>1939393</v>
      </c>
      <c r="K6" s="60">
        <v>3010086</v>
      </c>
      <c r="L6" s="60">
        <v>2165166</v>
      </c>
      <c r="M6" s="60">
        <v>7114645</v>
      </c>
      <c r="N6" s="60">
        <v>3205654</v>
      </c>
      <c r="O6" s="60">
        <v>642457</v>
      </c>
      <c r="P6" s="60">
        <v>5803841</v>
      </c>
      <c r="Q6" s="60">
        <v>9651952</v>
      </c>
      <c r="R6" s="60">
        <v>-4681322</v>
      </c>
      <c r="S6" s="60">
        <v>2630996</v>
      </c>
      <c r="T6" s="60">
        <v>3053006</v>
      </c>
      <c r="U6" s="60">
        <v>1002680</v>
      </c>
      <c r="V6" s="60">
        <v>22027476</v>
      </c>
      <c r="W6" s="60">
        <v>-15438500</v>
      </c>
      <c r="X6" s="60">
        <v>37465976</v>
      </c>
      <c r="Y6" s="61">
        <v>-242.68</v>
      </c>
      <c r="Z6" s="62">
        <v>-15438500</v>
      </c>
    </row>
    <row r="7" spans="1:26" ht="13.5">
      <c r="A7" s="58" t="s">
        <v>33</v>
      </c>
      <c r="B7" s="19">
        <v>1436871</v>
      </c>
      <c r="C7" s="19"/>
      <c r="D7" s="59">
        <v>1712000</v>
      </c>
      <c r="E7" s="60">
        <v>1712000</v>
      </c>
      <c r="F7" s="60">
        <v>8705</v>
      </c>
      <c r="G7" s="60">
        <v>0</v>
      </c>
      <c r="H7" s="60">
        <v>0</v>
      </c>
      <c r="I7" s="60">
        <v>8705</v>
      </c>
      <c r="J7" s="60">
        <v>1132434</v>
      </c>
      <c r="K7" s="60">
        <v>1167341</v>
      </c>
      <c r="L7" s="60">
        <v>1137940</v>
      </c>
      <c r="M7" s="60">
        <v>3437715</v>
      </c>
      <c r="N7" s="60">
        <v>0</v>
      </c>
      <c r="O7" s="60">
        <v>325556</v>
      </c>
      <c r="P7" s="60">
        <v>0</v>
      </c>
      <c r="Q7" s="60">
        <v>325556</v>
      </c>
      <c r="R7" s="60">
        <v>-418456</v>
      </c>
      <c r="S7" s="60">
        <v>506294</v>
      </c>
      <c r="T7" s="60">
        <v>0</v>
      </c>
      <c r="U7" s="60">
        <v>87838</v>
      </c>
      <c r="V7" s="60">
        <v>3859814</v>
      </c>
      <c r="W7" s="60">
        <v>1712000</v>
      </c>
      <c r="X7" s="60">
        <v>2147814</v>
      </c>
      <c r="Y7" s="61">
        <v>125.46</v>
      </c>
      <c r="Z7" s="62">
        <v>1712000</v>
      </c>
    </row>
    <row r="8" spans="1:26" ht="13.5">
      <c r="A8" s="58" t="s">
        <v>34</v>
      </c>
      <c r="B8" s="19">
        <v>400760786</v>
      </c>
      <c r="C8" s="19"/>
      <c r="D8" s="59">
        <v>457510000</v>
      </c>
      <c r="E8" s="60">
        <v>478822000</v>
      </c>
      <c r="F8" s="60">
        <v>0</v>
      </c>
      <c r="G8" s="60">
        <v>800000</v>
      </c>
      <c r="H8" s="60">
        <v>0</v>
      </c>
      <c r="I8" s="60">
        <v>800000</v>
      </c>
      <c r="J8" s="60">
        <v>0</v>
      </c>
      <c r="K8" s="60">
        <v>149359000</v>
      </c>
      <c r="L8" s="60">
        <v>0</v>
      </c>
      <c r="M8" s="60">
        <v>149359000</v>
      </c>
      <c r="N8" s="60">
        <v>0</v>
      </c>
      <c r="O8" s="60">
        <v>1014000</v>
      </c>
      <c r="P8" s="60">
        <v>118465000</v>
      </c>
      <c r="Q8" s="60">
        <v>119479000</v>
      </c>
      <c r="R8" s="60">
        <v>0</v>
      </c>
      <c r="S8" s="60">
        <v>0</v>
      </c>
      <c r="T8" s="60">
        <v>0</v>
      </c>
      <c r="U8" s="60">
        <v>0</v>
      </c>
      <c r="V8" s="60">
        <v>269638000</v>
      </c>
      <c r="W8" s="60">
        <v>478822000</v>
      </c>
      <c r="X8" s="60">
        <v>-209184000</v>
      </c>
      <c r="Y8" s="61">
        <v>-43.69</v>
      </c>
      <c r="Z8" s="62">
        <v>478822000</v>
      </c>
    </row>
    <row r="9" spans="1:26" ht="13.5">
      <c r="A9" s="58" t="s">
        <v>35</v>
      </c>
      <c r="B9" s="19">
        <v>43578861</v>
      </c>
      <c r="C9" s="19"/>
      <c r="D9" s="59">
        <v>16030000</v>
      </c>
      <c r="E9" s="60">
        <v>28911500</v>
      </c>
      <c r="F9" s="60">
        <v>237553</v>
      </c>
      <c r="G9" s="60">
        <v>104951</v>
      </c>
      <c r="H9" s="60">
        <v>0</v>
      </c>
      <c r="I9" s="60">
        <v>342504</v>
      </c>
      <c r="J9" s="60">
        <v>343672</v>
      </c>
      <c r="K9" s="60">
        <v>343261</v>
      </c>
      <c r="L9" s="60">
        <v>343518</v>
      </c>
      <c r="M9" s="60">
        <v>1030451</v>
      </c>
      <c r="N9" s="60">
        <v>43109</v>
      </c>
      <c r="O9" s="60">
        <v>102542</v>
      </c>
      <c r="P9" s="60">
        <v>173926</v>
      </c>
      <c r="Q9" s="60">
        <v>319577</v>
      </c>
      <c r="R9" s="60">
        <v>-358208</v>
      </c>
      <c r="S9" s="60">
        <v>2557059</v>
      </c>
      <c r="T9" s="60">
        <v>188262</v>
      </c>
      <c r="U9" s="60">
        <v>2387113</v>
      </c>
      <c r="V9" s="60">
        <v>4079645</v>
      </c>
      <c r="W9" s="60">
        <v>28911500</v>
      </c>
      <c r="X9" s="60">
        <v>-24831855</v>
      </c>
      <c r="Y9" s="61">
        <v>-85.89</v>
      </c>
      <c r="Z9" s="62">
        <v>28911500</v>
      </c>
    </row>
    <row r="10" spans="1:26" ht="25.5">
      <c r="A10" s="63" t="s">
        <v>277</v>
      </c>
      <c r="B10" s="64">
        <f>SUM(B5:B9)</f>
        <v>729847835</v>
      </c>
      <c r="C10" s="64">
        <f>SUM(C5:C9)</f>
        <v>0</v>
      </c>
      <c r="D10" s="65">
        <f aca="true" t="shared" si="0" ref="D10:Z10">SUM(D5:D9)</f>
        <v>605179000</v>
      </c>
      <c r="E10" s="66">
        <f t="shared" si="0"/>
        <v>796056000</v>
      </c>
      <c r="F10" s="66">
        <f t="shared" si="0"/>
        <v>226418250</v>
      </c>
      <c r="G10" s="66">
        <f t="shared" si="0"/>
        <v>6038975</v>
      </c>
      <c r="H10" s="66">
        <f t="shared" si="0"/>
        <v>0</v>
      </c>
      <c r="I10" s="66">
        <f t="shared" si="0"/>
        <v>232457225</v>
      </c>
      <c r="J10" s="66">
        <f t="shared" si="0"/>
        <v>4556749</v>
      </c>
      <c r="K10" s="66">
        <f t="shared" si="0"/>
        <v>155018481</v>
      </c>
      <c r="L10" s="66">
        <f t="shared" si="0"/>
        <v>4784016</v>
      </c>
      <c r="M10" s="66">
        <f t="shared" si="0"/>
        <v>164359246</v>
      </c>
      <c r="N10" s="66">
        <f t="shared" si="0"/>
        <v>5821635</v>
      </c>
      <c r="O10" s="66">
        <f t="shared" si="0"/>
        <v>2823269</v>
      </c>
      <c r="P10" s="66">
        <f t="shared" si="0"/>
        <v>125888072</v>
      </c>
      <c r="Q10" s="66">
        <f t="shared" si="0"/>
        <v>134532976</v>
      </c>
      <c r="R10" s="66">
        <f t="shared" si="0"/>
        <v>-6903291</v>
      </c>
      <c r="S10" s="66">
        <f t="shared" si="0"/>
        <v>7139654</v>
      </c>
      <c r="T10" s="66">
        <f t="shared" si="0"/>
        <v>4679561</v>
      </c>
      <c r="U10" s="66">
        <f t="shared" si="0"/>
        <v>4915924</v>
      </c>
      <c r="V10" s="66">
        <f t="shared" si="0"/>
        <v>536265371</v>
      </c>
      <c r="W10" s="66">
        <f t="shared" si="0"/>
        <v>796056000</v>
      </c>
      <c r="X10" s="66">
        <f t="shared" si="0"/>
        <v>-259790629</v>
      </c>
      <c r="Y10" s="67">
        <f>+IF(W10&lt;&gt;0,(X10/W10)*100,0)</f>
        <v>-32.63471778367351</v>
      </c>
      <c r="Z10" s="68">
        <f t="shared" si="0"/>
        <v>796056000</v>
      </c>
    </row>
    <row r="11" spans="1:26" ht="13.5">
      <c r="A11" s="58" t="s">
        <v>37</v>
      </c>
      <c r="B11" s="19">
        <v>189210316</v>
      </c>
      <c r="C11" s="19"/>
      <c r="D11" s="59">
        <v>176120000</v>
      </c>
      <c r="E11" s="60">
        <v>215573000</v>
      </c>
      <c r="F11" s="60">
        <v>14630540</v>
      </c>
      <c r="G11" s="60">
        <v>14630540</v>
      </c>
      <c r="H11" s="60">
        <v>0</v>
      </c>
      <c r="I11" s="60">
        <v>29261080</v>
      </c>
      <c r="J11" s="60">
        <v>10520988</v>
      </c>
      <c r="K11" s="60">
        <v>23125531</v>
      </c>
      <c r="L11" s="60">
        <v>25175318</v>
      </c>
      <c r="M11" s="60">
        <v>58821837</v>
      </c>
      <c r="N11" s="60">
        <v>15042443</v>
      </c>
      <c r="O11" s="60">
        <v>19247133</v>
      </c>
      <c r="P11" s="60">
        <v>16736551</v>
      </c>
      <c r="Q11" s="60">
        <v>51026127</v>
      </c>
      <c r="R11" s="60">
        <v>14350035</v>
      </c>
      <c r="S11" s="60">
        <v>14954723</v>
      </c>
      <c r="T11" s="60">
        <v>15046266</v>
      </c>
      <c r="U11" s="60">
        <v>44351024</v>
      </c>
      <c r="V11" s="60">
        <v>183460068</v>
      </c>
      <c r="W11" s="60">
        <v>215573000</v>
      </c>
      <c r="X11" s="60">
        <v>-32112932</v>
      </c>
      <c r="Y11" s="61">
        <v>-14.9</v>
      </c>
      <c r="Z11" s="62">
        <v>215573000</v>
      </c>
    </row>
    <row r="12" spans="1:26" ht="13.5">
      <c r="A12" s="58" t="s">
        <v>38</v>
      </c>
      <c r="B12" s="19">
        <v>19991962</v>
      </c>
      <c r="C12" s="19"/>
      <c r="D12" s="59">
        <v>18318000</v>
      </c>
      <c r="E12" s="60">
        <v>12800000</v>
      </c>
      <c r="F12" s="60">
        <v>1843538</v>
      </c>
      <c r="G12" s="60">
        <v>1858338</v>
      </c>
      <c r="H12" s="60">
        <v>0</v>
      </c>
      <c r="I12" s="60">
        <v>3701876</v>
      </c>
      <c r="J12" s="60">
        <v>2895055</v>
      </c>
      <c r="K12" s="60">
        <v>1978298</v>
      </c>
      <c r="L12" s="60">
        <v>1683616</v>
      </c>
      <c r="M12" s="60">
        <v>6556969</v>
      </c>
      <c r="N12" s="60">
        <v>2202861</v>
      </c>
      <c r="O12" s="60">
        <v>1718857</v>
      </c>
      <c r="P12" s="60">
        <v>1740890</v>
      </c>
      <c r="Q12" s="60">
        <v>5662608</v>
      </c>
      <c r="R12" s="60">
        <v>1704812</v>
      </c>
      <c r="S12" s="60">
        <v>1705512</v>
      </c>
      <c r="T12" s="60">
        <v>1749270</v>
      </c>
      <c r="U12" s="60">
        <v>5159594</v>
      </c>
      <c r="V12" s="60">
        <v>21081047</v>
      </c>
      <c r="W12" s="60">
        <v>12800000</v>
      </c>
      <c r="X12" s="60">
        <v>8281047</v>
      </c>
      <c r="Y12" s="61">
        <v>64.7</v>
      </c>
      <c r="Z12" s="62">
        <v>12800000</v>
      </c>
    </row>
    <row r="13" spans="1:26" ht="13.5">
      <c r="A13" s="58" t="s">
        <v>278</v>
      </c>
      <c r="B13" s="19">
        <v>139083567</v>
      </c>
      <c r="C13" s="19"/>
      <c r="D13" s="59">
        <v>34100000</v>
      </c>
      <c r="E13" s="60">
        <v>34100000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34100000</v>
      </c>
      <c r="X13" s="60">
        <v>-34100000</v>
      </c>
      <c r="Y13" s="61">
        <v>-100</v>
      </c>
      <c r="Z13" s="62">
        <v>34100000</v>
      </c>
    </row>
    <row r="14" spans="1:26" ht="13.5">
      <c r="A14" s="58" t="s">
        <v>40</v>
      </c>
      <c r="B14" s="19">
        <v>0</v>
      </c>
      <c r="C14" s="19"/>
      <c r="D14" s="59">
        <v>310000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143346146</v>
      </c>
      <c r="C15" s="19"/>
      <c r="D15" s="59">
        <v>120610000</v>
      </c>
      <c r="E15" s="60">
        <v>90000000</v>
      </c>
      <c r="F15" s="60">
        <v>1781177</v>
      </c>
      <c r="G15" s="60">
        <v>5785746</v>
      </c>
      <c r="H15" s="60">
        <v>0</v>
      </c>
      <c r="I15" s="60">
        <v>7566923</v>
      </c>
      <c r="J15" s="60">
        <v>0</v>
      </c>
      <c r="K15" s="60">
        <v>5000000</v>
      </c>
      <c r="L15" s="60">
        <v>25000000</v>
      </c>
      <c r="M15" s="60">
        <v>30000000</v>
      </c>
      <c r="N15" s="60">
        <v>6088</v>
      </c>
      <c r="O15" s="60">
        <v>11116078</v>
      </c>
      <c r="P15" s="60">
        <v>8743</v>
      </c>
      <c r="Q15" s="60">
        <v>11130909</v>
      </c>
      <c r="R15" s="60">
        <v>6306865</v>
      </c>
      <c r="S15" s="60">
        <v>12697</v>
      </c>
      <c r="T15" s="60">
        <v>7009951</v>
      </c>
      <c r="U15" s="60">
        <v>13329513</v>
      </c>
      <c r="V15" s="60">
        <v>62027345</v>
      </c>
      <c r="W15" s="60">
        <v>90000000</v>
      </c>
      <c r="X15" s="60">
        <v>-27972655</v>
      </c>
      <c r="Y15" s="61">
        <v>-31.08</v>
      </c>
      <c r="Z15" s="62">
        <v>90000000</v>
      </c>
    </row>
    <row r="16" spans="1:26" ht="13.5">
      <c r="A16" s="69" t="s">
        <v>42</v>
      </c>
      <c r="B16" s="19">
        <v>0</v>
      </c>
      <c r="C16" s="19"/>
      <c r="D16" s="59">
        <v>0</v>
      </c>
      <c r="E16" s="60">
        <v>0</v>
      </c>
      <c r="F16" s="60">
        <v>10087</v>
      </c>
      <c r="G16" s="60">
        <v>4974486</v>
      </c>
      <c r="H16" s="60">
        <v>0</v>
      </c>
      <c r="I16" s="60">
        <v>4984573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11057501</v>
      </c>
      <c r="U16" s="60">
        <v>11057501</v>
      </c>
      <c r="V16" s="60">
        <v>16042074</v>
      </c>
      <c r="W16" s="60">
        <v>0</v>
      </c>
      <c r="X16" s="60">
        <v>16042074</v>
      </c>
      <c r="Y16" s="61">
        <v>0</v>
      </c>
      <c r="Z16" s="62">
        <v>0</v>
      </c>
    </row>
    <row r="17" spans="1:26" ht="13.5">
      <c r="A17" s="58" t="s">
        <v>43</v>
      </c>
      <c r="B17" s="19">
        <v>336481324</v>
      </c>
      <c r="C17" s="19"/>
      <c r="D17" s="59">
        <v>37000000</v>
      </c>
      <c r="E17" s="60">
        <v>410415696</v>
      </c>
      <c r="F17" s="60">
        <v>6648972</v>
      </c>
      <c r="G17" s="60">
        <v>5420365</v>
      </c>
      <c r="H17" s="60">
        <v>0</v>
      </c>
      <c r="I17" s="60">
        <v>12069337</v>
      </c>
      <c r="J17" s="60">
        <v>5454083</v>
      </c>
      <c r="K17" s="60">
        <v>11442329</v>
      </c>
      <c r="L17" s="60">
        <v>14197872</v>
      </c>
      <c r="M17" s="60">
        <v>31094284</v>
      </c>
      <c r="N17" s="60">
        <v>9615221</v>
      </c>
      <c r="O17" s="60">
        <v>3701308</v>
      </c>
      <c r="P17" s="60">
        <v>4875565</v>
      </c>
      <c r="Q17" s="60">
        <v>18192094</v>
      </c>
      <c r="R17" s="60">
        <v>14492856</v>
      </c>
      <c r="S17" s="60">
        <v>11145242</v>
      </c>
      <c r="T17" s="60">
        <v>10654700</v>
      </c>
      <c r="U17" s="60">
        <v>36292798</v>
      </c>
      <c r="V17" s="60">
        <v>97648513</v>
      </c>
      <c r="W17" s="60">
        <v>410415696</v>
      </c>
      <c r="X17" s="60">
        <v>-312767183</v>
      </c>
      <c r="Y17" s="61">
        <v>-76.21</v>
      </c>
      <c r="Z17" s="62">
        <v>410415696</v>
      </c>
    </row>
    <row r="18" spans="1:26" ht="13.5">
      <c r="A18" s="70" t="s">
        <v>44</v>
      </c>
      <c r="B18" s="71">
        <f>SUM(B11:B17)</f>
        <v>828113315</v>
      </c>
      <c r="C18" s="71">
        <f>SUM(C11:C17)</f>
        <v>0</v>
      </c>
      <c r="D18" s="72">
        <f aca="true" t="shared" si="1" ref="D18:Z18">SUM(D11:D17)</f>
        <v>386458000</v>
      </c>
      <c r="E18" s="73">
        <f t="shared" si="1"/>
        <v>762888696</v>
      </c>
      <c r="F18" s="73">
        <f t="shared" si="1"/>
        <v>24914314</v>
      </c>
      <c r="G18" s="73">
        <f t="shared" si="1"/>
        <v>32669475</v>
      </c>
      <c r="H18" s="73">
        <f t="shared" si="1"/>
        <v>0</v>
      </c>
      <c r="I18" s="73">
        <f t="shared" si="1"/>
        <v>57583789</v>
      </c>
      <c r="J18" s="73">
        <f t="shared" si="1"/>
        <v>18870126</v>
      </c>
      <c r="K18" s="73">
        <f t="shared" si="1"/>
        <v>41546158</v>
      </c>
      <c r="L18" s="73">
        <f t="shared" si="1"/>
        <v>66056806</v>
      </c>
      <c r="M18" s="73">
        <f t="shared" si="1"/>
        <v>126473090</v>
      </c>
      <c r="N18" s="73">
        <f t="shared" si="1"/>
        <v>26866613</v>
      </c>
      <c r="O18" s="73">
        <f t="shared" si="1"/>
        <v>35783376</v>
      </c>
      <c r="P18" s="73">
        <f t="shared" si="1"/>
        <v>23361749</v>
      </c>
      <c r="Q18" s="73">
        <f t="shared" si="1"/>
        <v>86011738</v>
      </c>
      <c r="R18" s="73">
        <f t="shared" si="1"/>
        <v>36854568</v>
      </c>
      <c r="S18" s="73">
        <f t="shared" si="1"/>
        <v>27818174</v>
      </c>
      <c r="T18" s="73">
        <f t="shared" si="1"/>
        <v>45517688</v>
      </c>
      <c r="U18" s="73">
        <f t="shared" si="1"/>
        <v>110190430</v>
      </c>
      <c r="V18" s="73">
        <f t="shared" si="1"/>
        <v>380259047</v>
      </c>
      <c r="W18" s="73">
        <f t="shared" si="1"/>
        <v>762888696</v>
      </c>
      <c r="X18" s="73">
        <f t="shared" si="1"/>
        <v>-382629649</v>
      </c>
      <c r="Y18" s="67">
        <f>+IF(W18&lt;&gt;0,(X18/W18)*100,0)</f>
        <v>-50.155370109193484</v>
      </c>
      <c r="Z18" s="74">
        <f t="shared" si="1"/>
        <v>762888696</v>
      </c>
    </row>
    <row r="19" spans="1:26" ht="13.5">
      <c r="A19" s="70" t="s">
        <v>45</v>
      </c>
      <c r="B19" s="75">
        <f>+B10-B18</f>
        <v>-98265480</v>
      </c>
      <c r="C19" s="75">
        <f>+C10-C18</f>
        <v>0</v>
      </c>
      <c r="D19" s="76">
        <f aca="true" t="shared" si="2" ref="D19:Z19">+D10-D18</f>
        <v>218721000</v>
      </c>
      <c r="E19" s="77">
        <f t="shared" si="2"/>
        <v>33167304</v>
      </c>
      <c r="F19" s="77">
        <f t="shared" si="2"/>
        <v>201503936</v>
      </c>
      <c r="G19" s="77">
        <f t="shared" si="2"/>
        <v>-26630500</v>
      </c>
      <c r="H19" s="77">
        <f t="shared" si="2"/>
        <v>0</v>
      </c>
      <c r="I19" s="77">
        <f t="shared" si="2"/>
        <v>174873436</v>
      </c>
      <c r="J19" s="77">
        <f t="shared" si="2"/>
        <v>-14313377</v>
      </c>
      <c r="K19" s="77">
        <f t="shared" si="2"/>
        <v>113472323</v>
      </c>
      <c r="L19" s="77">
        <f t="shared" si="2"/>
        <v>-61272790</v>
      </c>
      <c r="M19" s="77">
        <f t="shared" si="2"/>
        <v>37886156</v>
      </c>
      <c r="N19" s="77">
        <f t="shared" si="2"/>
        <v>-21044978</v>
      </c>
      <c r="O19" s="77">
        <f t="shared" si="2"/>
        <v>-32960107</v>
      </c>
      <c r="P19" s="77">
        <f t="shared" si="2"/>
        <v>102526323</v>
      </c>
      <c r="Q19" s="77">
        <f t="shared" si="2"/>
        <v>48521238</v>
      </c>
      <c r="R19" s="77">
        <f t="shared" si="2"/>
        <v>-43757859</v>
      </c>
      <c r="S19" s="77">
        <f t="shared" si="2"/>
        <v>-20678520</v>
      </c>
      <c r="T19" s="77">
        <f t="shared" si="2"/>
        <v>-40838127</v>
      </c>
      <c r="U19" s="77">
        <f t="shared" si="2"/>
        <v>-105274506</v>
      </c>
      <c r="V19" s="77">
        <f t="shared" si="2"/>
        <v>156006324</v>
      </c>
      <c r="W19" s="77">
        <f>IF(E10=E18,0,W10-W18)</f>
        <v>33167304</v>
      </c>
      <c r="X19" s="77">
        <f t="shared" si="2"/>
        <v>122839020</v>
      </c>
      <c r="Y19" s="78">
        <f>+IF(W19&lt;&gt;0,(X19/W19)*100,0)</f>
        <v>370.36178762072433</v>
      </c>
      <c r="Z19" s="79">
        <f t="shared" si="2"/>
        <v>33167304</v>
      </c>
    </row>
    <row r="20" spans="1:26" ht="13.5">
      <c r="A20" s="58" t="s">
        <v>46</v>
      </c>
      <c r="B20" s="19">
        <v>144493121</v>
      </c>
      <c r="C20" s="19"/>
      <c r="D20" s="59">
        <v>0</v>
      </c>
      <c r="E20" s="60">
        <v>409390696</v>
      </c>
      <c r="F20" s="60">
        <v>0</v>
      </c>
      <c r="G20" s="60">
        <v>2612000</v>
      </c>
      <c r="H20" s="60">
        <v>0</v>
      </c>
      <c r="I20" s="60">
        <v>2612000</v>
      </c>
      <c r="J20" s="60">
        <v>0</v>
      </c>
      <c r="K20" s="60">
        <v>1200000</v>
      </c>
      <c r="L20" s="60">
        <v>119261000</v>
      </c>
      <c r="M20" s="60">
        <v>120461000</v>
      </c>
      <c r="N20" s="60">
        <v>1500000</v>
      </c>
      <c r="O20" s="60">
        <v>2880000</v>
      </c>
      <c r="P20" s="60">
        <v>118041000</v>
      </c>
      <c r="Q20" s="60">
        <v>122421000</v>
      </c>
      <c r="R20" s="60">
        <v>0</v>
      </c>
      <c r="S20" s="60">
        <v>0</v>
      </c>
      <c r="T20" s="60">
        <v>0</v>
      </c>
      <c r="U20" s="60">
        <v>0</v>
      </c>
      <c r="V20" s="60">
        <v>245494000</v>
      </c>
      <c r="W20" s="60">
        <v>409390696</v>
      </c>
      <c r="X20" s="60">
        <v>-163896696</v>
      </c>
      <c r="Y20" s="61">
        <v>-40.03</v>
      </c>
      <c r="Z20" s="62">
        <v>409390696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46227641</v>
      </c>
      <c r="C22" s="86">
        <f>SUM(C19:C21)</f>
        <v>0</v>
      </c>
      <c r="D22" s="87">
        <f aca="true" t="shared" si="3" ref="D22:Z22">SUM(D19:D21)</f>
        <v>218721000</v>
      </c>
      <c r="E22" s="88">
        <f t="shared" si="3"/>
        <v>442558000</v>
      </c>
      <c r="F22" s="88">
        <f t="shared" si="3"/>
        <v>201503936</v>
      </c>
      <c r="G22" s="88">
        <f t="shared" si="3"/>
        <v>-24018500</v>
      </c>
      <c r="H22" s="88">
        <f t="shared" si="3"/>
        <v>0</v>
      </c>
      <c r="I22" s="88">
        <f t="shared" si="3"/>
        <v>177485436</v>
      </c>
      <c r="J22" s="88">
        <f t="shared" si="3"/>
        <v>-14313377</v>
      </c>
      <c r="K22" s="88">
        <f t="shared" si="3"/>
        <v>114672323</v>
      </c>
      <c r="L22" s="88">
        <f t="shared" si="3"/>
        <v>57988210</v>
      </c>
      <c r="M22" s="88">
        <f t="shared" si="3"/>
        <v>158347156</v>
      </c>
      <c r="N22" s="88">
        <f t="shared" si="3"/>
        <v>-19544978</v>
      </c>
      <c r="O22" s="88">
        <f t="shared" si="3"/>
        <v>-30080107</v>
      </c>
      <c r="P22" s="88">
        <f t="shared" si="3"/>
        <v>220567323</v>
      </c>
      <c r="Q22" s="88">
        <f t="shared" si="3"/>
        <v>170942238</v>
      </c>
      <c r="R22" s="88">
        <f t="shared" si="3"/>
        <v>-43757859</v>
      </c>
      <c r="S22" s="88">
        <f t="shared" si="3"/>
        <v>-20678520</v>
      </c>
      <c r="T22" s="88">
        <f t="shared" si="3"/>
        <v>-40838127</v>
      </c>
      <c r="U22" s="88">
        <f t="shared" si="3"/>
        <v>-105274506</v>
      </c>
      <c r="V22" s="88">
        <f t="shared" si="3"/>
        <v>401500324</v>
      </c>
      <c r="W22" s="88">
        <f t="shared" si="3"/>
        <v>442558000</v>
      </c>
      <c r="X22" s="88">
        <f t="shared" si="3"/>
        <v>-41057676</v>
      </c>
      <c r="Y22" s="89">
        <f>+IF(W22&lt;&gt;0,(X22/W22)*100,0)</f>
        <v>-9.277354832586916</v>
      </c>
      <c r="Z22" s="90">
        <f t="shared" si="3"/>
        <v>442558000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46227641</v>
      </c>
      <c r="C24" s="75">
        <f>SUM(C22:C23)</f>
        <v>0</v>
      </c>
      <c r="D24" s="76">
        <f aca="true" t="shared" si="4" ref="D24:Z24">SUM(D22:D23)</f>
        <v>218721000</v>
      </c>
      <c r="E24" s="77">
        <f t="shared" si="4"/>
        <v>442558000</v>
      </c>
      <c r="F24" s="77">
        <f t="shared" si="4"/>
        <v>201503936</v>
      </c>
      <c r="G24" s="77">
        <f t="shared" si="4"/>
        <v>-24018500</v>
      </c>
      <c r="H24" s="77">
        <f t="shared" si="4"/>
        <v>0</v>
      </c>
      <c r="I24" s="77">
        <f t="shared" si="4"/>
        <v>177485436</v>
      </c>
      <c r="J24" s="77">
        <f t="shared" si="4"/>
        <v>-14313377</v>
      </c>
      <c r="K24" s="77">
        <f t="shared" si="4"/>
        <v>114672323</v>
      </c>
      <c r="L24" s="77">
        <f t="shared" si="4"/>
        <v>57988210</v>
      </c>
      <c r="M24" s="77">
        <f t="shared" si="4"/>
        <v>158347156</v>
      </c>
      <c r="N24" s="77">
        <f t="shared" si="4"/>
        <v>-19544978</v>
      </c>
      <c r="O24" s="77">
        <f t="shared" si="4"/>
        <v>-30080107</v>
      </c>
      <c r="P24" s="77">
        <f t="shared" si="4"/>
        <v>220567323</v>
      </c>
      <c r="Q24" s="77">
        <f t="shared" si="4"/>
        <v>170942238</v>
      </c>
      <c r="R24" s="77">
        <f t="shared" si="4"/>
        <v>-43757859</v>
      </c>
      <c r="S24" s="77">
        <f t="shared" si="4"/>
        <v>-20678520</v>
      </c>
      <c r="T24" s="77">
        <f t="shared" si="4"/>
        <v>-40838127</v>
      </c>
      <c r="U24" s="77">
        <f t="shared" si="4"/>
        <v>-105274506</v>
      </c>
      <c r="V24" s="77">
        <f t="shared" si="4"/>
        <v>401500324</v>
      </c>
      <c r="W24" s="77">
        <f t="shared" si="4"/>
        <v>442558000</v>
      </c>
      <c r="X24" s="77">
        <f t="shared" si="4"/>
        <v>-41057676</v>
      </c>
      <c r="Y24" s="78">
        <f>+IF(W24&lt;&gt;0,(X24/W24)*100,0)</f>
        <v>-9.277354832586916</v>
      </c>
      <c r="Z24" s="79">
        <f t="shared" si="4"/>
        <v>442558000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580080763</v>
      </c>
      <c r="C27" s="22"/>
      <c r="D27" s="99">
        <v>510808000</v>
      </c>
      <c r="E27" s="100">
        <v>510808000</v>
      </c>
      <c r="F27" s="100">
        <v>4875871</v>
      </c>
      <c r="G27" s="100">
        <v>9412613</v>
      </c>
      <c r="H27" s="100">
        <v>2071241</v>
      </c>
      <c r="I27" s="100">
        <v>16359725</v>
      </c>
      <c r="J27" s="100">
        <v>4570842</v>
      </c>
      <c r="K27" s="100">
        <v>0</v>
      </c>
      <c r="L27" s="100">
        <v>0</v>
      </c>
      <c r="M27" s="100">
        <v>4570842</v>
      </c>
      <c r="N27" s="100">
        <v>0</v>
      </c>
      <c r="O27" s="100">
        <v>0</v>
      </c>
      <c r="P27" s="100">
        <v>0</v>
      </c>
      <c r="Q27" s="100">
        <v>0</v>
      </c>
      <c r="R27" s="100">
        <v>30950993</v>
      </c>
      <c r="S27" s="100">
        <v>14253586</v>
      </c>
      <c r="T27" s="100">
        <v>30265741</v>
      </c>
      <c r="U27" s="100">
        <v>75470320</v>
      </c>
      <c r="V27" s="100">
        <v>96400887</v>
      </c>
      <c r="W27" s="100">
        <v>510808000</v>
      </c>
      <c r="X27" s="100">
        <v>-414407113</v>
      </c>
      <c r="Y27" s="101">
        <v>-81.13</v>
      </c>
      <c r="Z27" s="102">
        <v>510808000</v>
      </c>
    </row>
    <row r="28" spans="1:26" ht="13.5">
      <c r="A28" s="103" t="s">
        <v>46</v>
      </c>
      <c r="B28" s="19">
        <v>580080763</v>
      </c>
      <c r="C28" s="19"/>
      <c r="D28" s="59">
        <v>456605000</v>
      </c>
      <c r="E28" s="60">
        <v>456605000</v>
      </c>
      <c r="F28" s="60">
        <v>4875871</v>
      </c>
      <c r="G28" s="60">
        <v>0</v>
      </c>
      <c r="H28" s="60">
        <v>0</v>
      </c>
      <c r="I28" s="60">
        <v>4875871</v>
      </c>
      <c r="J28" s="60">
        <v>4570842</v>
      </c>
      <c r="K28" s="60">
        <v>0</v>
      </c>
      <c r="L28" s="60">
        <v>0</v>
      </c>
      <c r="M28" s="60">
        <v>4570842</v>
      </c>
      <c r="N28" s="60">
        <v>0</v>
      </c>
      <c r="O28" s="60">
        <v>0</v>
      </c>
      <c r="P28" s="60">
        <v>0</v>
      </c>
      <c r="Q28" s="60">
        <v>0</v>
      </c>
      <c r="R28" s="60">
        <v>30950993</v>
      </c>
      <c r="S28" s="60">
        <v>14253586</v>
      </c>
      <c r="T28" s="60">
        <v>30265741</v>
      </c>
      <c r="U28" s="60">
        <v>75470320</v>
      </c>
      <c r="V28" s="60">
        <v>84917033</v>
      </c>
      <c r="W28" s="60">
        <v>456605000</v>
      </c>
      <c r="X28" s="60">
        <v>-371687967</v>
      </c>
      <c r="Y28" s="61">
        <v>-81.4</v>
      </c>
      <c r="Z28" s="62">
        <v>456605000</v>
      </c>
    </row>
    <row r="29" spans="1:26" ht="13.5">
      <c r="A29" s="58" t="s">
        <v>282</v>
      </c>
      <c r="B29" s="19">
        <v>0</v>
      </c>
      <c r="C29" s="19"/>
      <c r="D29" s="59">
        <v>54203000</v>
      </c>
      <c r="E29" s="60">
        <v>54203000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54203000</v>
      </c>
      <c r="X29" s="60">
        <v>-54203000</v>
      </c>
      <c r="Y29" s="61">
        <v>-100</v>
      </c>
      <c r="Z29" s="62">
        <v>54203000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/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580080763</v>
      </c>
      <c r="C32" s="22">
        <f>SUM(C28:C31)</f>
        <v>0</v>
      </c>
      <c r="D32" s="99">
        <f aca="true" t="shared" si="5" ref="D32:Z32">SUM(D28:D31)</f>
        <v>510808000</v>
      </c>
      <c r="E32" s="100">
        <f t="shared" si="5"/>
        <v>510808000</v>
      </c>
      <c r="F32" s="100">
        <f t="shared" si="5"/>
        <v>4875871</v>
      </c>
      <c r="G32" s="100">
        <f t="shared" si="5"/>
        <v>0</v>
      </c>
      <c r="H32" s="100">
        <f t="shared" si="5"/>
        <v>0</v>
      </c>
      <c r="I32" s="100">
        <f t="shared" si="5"/>
        <v>4875871</v>
      </c>
      <c r="J32" s="100">
        <f t="shared" si="5"/>
        <v>4570842</v>
      </c>
      <c r="K32" s="100">
        <f t="shared" si="5"/>
        <v>0</v>
      </c>
      <c r="L32" s="100">
        <f t="shared" si="5"/>
        <v>0</v>
      </c>
      <c r="M32" s="100">
        <f t="shared" si="5"/>
        <v>4570842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30950993</v>
      </c>
      <c r="S32" s="100">
        <f t="shared" si="5"/>
        <v>14253586</v>
      </c>
      <c r="T32" s="100">
        <f t="shared" si="5"/>
        <v>30265741</v>
      </c>
      <c r="U32" s="100">
        <f t="shared" si="5"/>
        <v>75470320</v>
      </c>
      <c r="V32" s="100">
        <f t="shared" si="5"/>
        <v>84917033</v>
      </c>
      <c r="W32" s="100">
        <f t="shared" si="5"/>
        <v>510808000</v>
      </c>
      <c r="X32" s="100">
        <f t="shared" si="5"/>
        <v>-425890967</v>
      </c>
      <c r="Y32" s="101">
        <f>+IF(W32&lt;&gt;0,(X32/W32)*100,0)</f>
        <v>-83.37593910040563</v>
      </c>
      <c r="Z32" s="102">
        <f t="shared" si="5"/>
        <v>510808000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165930886</v>
      </c>
      <c r="C35" s="19"/>
      <c r="D35" s="59">
        <v>0</v>
      </c>
      <c r="E35" s="60">
        <v>433222071</v>
      </c>
      <c r="F35" s="60">
        <v>872411012</v>
      </c>
      <c r="G35" s="60">
        <v>0</v>
      </c>
      <c r="H35" s="60">
        <v>4416392</v>
      </c>
      <c r="I35" s="60">
        <v>4416392</v>
      </c>
      <c r="J35" s="60">
        <v>9163955</v>
      </c>
      <c r="K35" s="60">
        <v>15056868</v>
      </c>
      <c r="L35" s="60">
        <v>20054780</v>
      </c>
      <c r="M35" s="60">
        <v>20054780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433222071</v>
      </c>
      <c r="X35" s="60">
        <v>-433222071</v>
      </c>
      <c r="Y35" s="61">
        <v>-100</v>
      </c>
      <c r="Z35" s="62">
        <v>433222071</v>
      </c>
    </row>
    <row r="36" spans="1:26" ht="13.5">
      <c r="A36" s="58" t="s">
        <v>57</v>
      </c>
      <c r="B36" s="19">
        <v>1342332339</v>
      </c>
      <c r="C36" s="19"/>
      <c r="D36" s="59">
        <v>0</v>
      </c>
      <c r="E36" s="60">
        <v>1357321375</v>
      </c>
      <c r="F36" s="60">
        <v>37309259</v>
      </c>
      <c r="G36" s="60">
        <v>0</v>
      </c>
      <c r="H36" s="60">
        <v>2071241</v>
      </c>
      <c r="I36" s="60">
        <v>2071241</v>
      </c>
      <c r="J36" s="60">
        <v>7286570</v>
      </c>
      <c r="K36" s="60">
        <v>9390897</v>
      </c>
      <c r="L36" s="60">
        <v>12658171</v>
      </c>
      <c r="M36" s="60">
        <v>12658171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1357321375</v>
      </c>
      <c r="X36" s="60">
        <v>-1357321375</v>
      </c>
      <c r="Y36" s="61">
        <v>-100</v>
      </c>
      <c r="Z36" s="62">
        <v>1357321375</v>
      </c>
    </row>
    <row r="37" spans="1:26" ht="13.5">
      <c r="A37" s="58" t="s">
        <v>58</v>
      </c>
      <c r="B37" s="19">
        <v>620179317</v>
      </c>
      <c r="C37" s="19"/>
      <c r="D37" s="59">
        <v>0</v>
      </c>
      <c r="E37" s="60">
        <v>692156900</v>
      </c>
      <c r="F37" s="60">
        <v>563766642</v>
      </c>
      <c r="G37" s="60">
        <v>0</v>
      </c>
      <c r="H37" s="60">
        <v>7583941</v>
      </c>
      <c r="I37" s="60">
        <v>7583941</v>
      </c>
      <c r="J37" s="60">
        <v>31870215</v>
      </c>
      <c r="K37" s="60">
        <v>58557130</v>
      </c>
      <c r="L37" s="60">
        <v>75629078</v>
      </c>
      <c r="M37" s="60">
        <v>75629078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692156900</v>
      </c>
      <c r="X37" s="60">
        <v>-692156900</v>
      </c>
      <c r="Y37" s="61">
        <v>-100</v>
      </c>
      <c r="Z37" s="62">
        <v>692156900</v>
      </c>
    </row>
    <row r="38" spans="1:26" ht="13.5">
      <c r="A38" s="58" t="s">
        <v>59</v>
      </c>
      <c r="B38" s="19">
        <v>0</v>
      </c>
      <c r="C38" s="19"/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888083908</v>
      </c>
      <c r="C39" s="19"/>
      <c r="D39" s="59">
        <v>0</v>
      </c>
      <c r="E39" s="60">
        <v>1098386546</v>
      </c>
      <c r="F39" s="60">
        <v>420994380</v>
      </c>
      <c r="G39" s="60">
        <v>0</v>
      </c>
      <c r="H39" s="60">
        <v>-1096308</v>
      </c>
      <c r="I39" s="60">
        <v>-1096308</v>
      </c>
      <c r="J39" s="60">
        <v>-15419690</v>
      </c>
      <c r="K39" s="60">
        <v>-34109365</v>
      </c>
      <c r="L39" s="60">
        <v>-42916127</v>
      </c>
      <c r="M39" s="60">
        <v>-42916127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1098386546</v>
      </c>
      <c r="X39" s="60">
        <v>-1098386546</v>
      </c>
      <c r="Y39" s="61">
        <v>-100</v>
      </c>
      <c r="Z39" s="62">
        <v>1098386546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226312383</v>
      </c>
      <c r="C42" s="19"/>
      <c r="D42" s="59">
        <v>510637992</v>
      </c>
      <c r="E42" s="60">
        <v>497036918</v>
      </c>
      <c r="F42" s="60">
        <v>441309431</v>
      </c>
      <c r="G42" s="60">
        <v>-25508459</v>
      </c>
      <c r="H42" s="60">
        <v>-19003070</v>
      </c>
      <c r="I42" s="60">
        <v>396797902</v>
      </c>
      <c r="J42" s="60">
        <v>-14399212</v>
      </c>
      <c r="K42" s="60">
        <v>-18685459</v>
      </c>
      <c r="L42" s="60">
        <v>-9429288</v>
      </c>
      <c r="M42" s="60">
        <v>-42513959</v>
      </c>
      <c r="N42" s="60">
        <v>-18188526</v>
      </c>
      <c r="O42" s="60">
        <v>-18242880</v>
      </c>
      <c r="P42" s="60">
        <v>220907240</v>
      </c>
      <c r="Q42" s="60">
        <v>184475834</v>
      </c>
      <c r="R42" s="60">
        <v>-30032094</v>
      </c>
      <c r="S42" s="60">
        <v>-26207608</v>
      </c>
      <c r="T42" s="60">
        <v>-29306981</v>
      </c>
      <c r="U42" s="60">
        <v>-85546683</v>
      </c>
      <c r="V42" s="60">
        <v>453213094</v>
      </c>
      <c r="W42" s="60">
        <v>497036918</v>
      </c>
      <c r="X42" s="60">
        <v>-43823824</v>
      </c>
      <c r="Y42" s="61">
        <v>-8.82</v>
      </c>
      <c r="Z42" s="62">
        <v>497036918</v>
      </c>
    </row>
    <row r="43" spans="1:26" ht="13.5">
      <c r="A43" s="58" t="s">
        <v>63</v>
      </c>
      <c r="B43" s="19">
        <v>-226736592</v>
      </c>
      <c r="C43" s="19"/>
      <c r="D43" s="59">
        <v>150000</v>
      </c>
      <c r="E43" s="60">
        <v>-443668000</v>
      </c>
      <c r="F43" s="60">
        <v>-6739540</v>
      </c>
      <c r="G43" s="60">
        <v>-12546928</v>
      </c>
      <c r="H43" s="60">
        <v>-2071241</v>
      </c>
      <c r="I43" s="60">
        <v>-21357709</v>
      </c>
      <c r="J43" s="60">
        <v>-4570843</v>
      </c>
      <c r="K43" s="60">
        <v>-2104327</v>
      </c>
      <c r="L43" s="60">
        <v>-2115205</v>
      </c>
      <c r="M43" s="60">
        <v>-8790375</v>
      </c>
      <c r="N43" s="60">
        <v>0</v>
      </c>
      <c r="O43" s="60">
        <v>-15784528</v>
      </c>
      <c r="P43" s="60">
        <v>-5714543</v>
      </c>
      <c r="Q43" s="60">
        <v>-21499071</v>
      </c>
      <c r="R43" s="60">
        <v>-30950993</v>
      </c>
      <c r="S43" s="60">
        <v>-14253586</v>
      </c>
      <c r="T43" s="60">
        <v>-30265741</v>
      </c>
      <c r="U43" s="60">
        <v>-75470320</v>
      </c>
      <c r="V43" s="60">
        <v>-127117475</v>
      </c>
      <c r="W43" s="60">
        <v>-443668000</v>
      </c>
      <c r="X43" s="60">
        <v>316550525</v>
      </c>
      <c r="Y43" s="61">
        <v>-71.35</v>
      </c>
      <c r="Z43" s="62">
        <v>-443668000</v>
      </c>
    </row>
    <row r="44" spans="1:26" ht="13.5">
      <c r="A44" s="58" t="s">
        <v>64</v>
      </c>
      <c r="B44" s="19">
        <v>0</v>
      </c>
      <c r="C44" s="19"/>
      <c r="D44" s="59">
        <v>0</v>
      </c>
      <c r="E44" s="60">
        <v>0</v>
      </c>
      <c r="F44" s="60">
        <v>-2411208</v>
      </c>
      <c r="G44" s="60">
        <v>0</v>
      </c>
      <c r="H44" s="60">
        <v>0</v>
      </c>
      <c r="I44" s="60">
        <v>-2411208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-2411208</v>
      </c>
      <c r="W44" s="60">
        <v>0</v>
      </c>
      <c r="X44" s="60">
        <v>-2411208</v>
      </c>
      <c r="Y44" s="61">
        <v>0</v>
      </c>
      <c r="Z44" s="62">
        <v>0</v>
      </c>
    </row>
    <row r="45" spans="1:26" ht="13.5">
      <c r="A45" s="70" t="s">
        <v>65</v>
      </c>
      <c r="B45" s="22">
        <v>3934456</v>
      </c>
      <c r="C45" s="22"/>
      <c r="D45" s="99">
        <v>510787992</v>
      </c>
      <c r="E45" s="100">
        <v>53368918</v>
      </c>
      <c r="F45" s="100">
        <v>432158683</v>
      </c>
      <c r="G45" s="100">
        <v>394103296</v>
      </c>
      <c r="H45" s="100">
        <v>373028985</v>
      </c>
      <c r="I45" s="100">
        <v>373028985</v>
      </c>
      <c r="J45" s="100">
        <v>354058930</v>
      </c>
      <c r="K45" s="100">
        <v>333269144</v>
      </c>
      <c r="L45" s="100">
        <v>321724651</v>
      </c>
      <c r="M45" s="100">
        <v>321724651</v>
      </c>
      <c r="N45" s="100">
        <v>303536125</v>
      </c>
      <c r="O45" s="100">
        <v>269508717</v>
      </c>
      <c r="P45" s="100">
        <v>484701414</v>
      </c>
      <c r="Q45" s="100">
        <v>303536125</v>
      </c>
      <c r="R45" s="100">
        <v>423718327</v>
      </c>
      <c r="S45" s="100">
        <v>383257133</v>
      </c>
      <c r="T45" s="100">
        <v>323684411</v>
      </c>
      <c r="U45" s="100">
        <v>323684411</v>
      </c>
      <c r="V45" s="100">
        <v>323684411</v>
      </c>
      <c r="W45" s="100">
        <v>53368918</v>
      </c>
      <c r="X45" s="100">
        <v>270315493</v>
      </c>
      <c r="Y45" s="101">
        <v>506.5</v>
      </c>
      <c r="Z45" s="102">
        <v>53368918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9104683</v>
      </c>
      <c r="C49" s="52"/>
      <c r="D49" s="129">
        <v>-5044099</v>
      </c>
      <c r="E49" s="54">
        <v>2438661</v>
      </c>
      <c r="F49" s="54">
        <v>0</v>
      </c>
      <c r="G49" s="54">
        <v>0</v>
      </c>
      <c r="H49" s="54">
        <v>0</v>
      </c>
      <c r="I49" s="54">
        <v>4420053</v>
      </c>
      <c r="J49" s="54">
        <v>0</v>
      </c>
      <c r="K49" s="54">
        <v>0</v>
      </c>
      <c r="L49" s="54">
        <v>0</v>
      </c>
      <c r="M49" s="54">
        <v>8757128</v>
      </c>
      <c r="N49" s="54">
        <v>0</v>
      </c>
      <c r="O49" s="54">
        <v>0</v>
      </c>
      <c r="P49" s="54">
        <v>0</v>
      </c>
      <c r="Q49" s="54">
        <v>1803780</v>
      </c>
      <c r="R49" s="54">
        <v>0</v>
      </c>
      <c r="S49" s="54">
        <v>0</v>
      </c>
      <c r="T49" s="54">
        <v>0</v>
      </c>
      <c r="U49" s="54">
        <v>281659068</v>
      </c>
      <c r="V49" s="54">
        <v>694494911</v>
      </c>
      <c r="W49" s="54">
        <v>997634185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5781477</v>
      </c>
      <c r="C51" s="52"/>
      <c r="D51" s="129">
        <v>4457363</v>
      </c>
      <c r="E51" s="54">
        <v>5374245</v>
      </c>
      <c r="F51" s="54">
        <v>0</v>
      </c>
      <c r="G51" s="54">
        <v>0</v>
      </c>
      <c r="H51" s="54">
        <v>0</v>
      </c>
      <c r="I51" s="54">
        <v>-2186069</v>
      </c>
      <c r="J51" s="54">
        <v>0</v>
      </c>
      <c r="K51" s="54">
        <v>0</v>
      </c>
      <c r="L51" s="54">
        <v>0</v>
      </c>
      <c r="M51" s="54">
        <v>7928072</v>
      </c>
      <c r="N51" s="54">
        <v>0</v>
      </c>
      <c r="O51" s="54">
        <v>0</v>
      </c>
      <c r="P51" s="54">
        <v>0</v>
      </c>
      <c r="Q51" s="54">
        <v>321071340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342426428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83.31702722991878</v>
      </c>
      <c r="E58" s="7">
        <f t="shared" si="6"/>
        <v>108.42102012999027</v>
      </c>
      <c r="F58" s="7">
        <f t="shared" si="6"/>
        <v>100.84473147320558</v>
      </c>
      <c r="G58" s="7">
        <f t="shared" si="6"/>
        <v>105.39403399750371</v>
      </c>
      <c r="H58" s="7">
        <f t="shared" si="6"/>
        <v>0</v>
      </c>
      <c r="I58" s="7">
        <f t="shared" si="6"/>
        <v>102.25612592800006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107.27688620373064</v>
      </c>
      <c r="O58" s="7">
        <f t="shared" si="6"/>
        <v>115.33474131733146</v>
      </c>
      <c r="P58" s="7">
        <f t="shared" si="6"/>
        <v>104.56845537391577</v>
      </c>
      <c r="Q58" s="7">
        <f t="shared" si="6"/>
        <v>106.63585688337332</v>
      </c>
      <c r="R58" s="7">
        <f t="shared" si="6"/>
        <v>-105.57200560765327</v>
      </c>
      <c r="S58" s="7">
        <f t="shared" si="6"/>
        <v>117.96302579225626</v>
      </c>
      <c r="T58" s="7">
        <f t="shared" si="6"/>
        <v>107.50771658711655</v>
      </c>
      <c r="U58" s="7">
        <f t="shared" si="6"/>
        <v>659.7788668698917</v>
      </c>
      <c r="V58" s="7">
        <f t="shared" si="6"/>
        <v>107.67357282144015</v>
      </c>
      <c r="W58" s="7">
        <f t="shared" si="6"/>
        <v>108.42102012999027</v>
      </c>
      <c r="X58" s="7">
        <f t="shared" si="6"/>
        <v>0</v>
      </c>
      <c r="Y58" s="7">
        <f t="shared" si="6"/>
        <v>0</v>
      </c>
      <c r="Z58" s="8">
        <f t="shared" si="6"/>
        <v>108.42102012999027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84.16046879810018</v>
      </c>
      <c r="E59" s="10">
        <f t="shared" si="7"/>
        <v>80.46674546182903</v>
      </c>
      <c r="F59" s="10">
        <f t="shared" si="7"/>
        <v>99.99999955208641</v>
      </c>
      <c r="G59" s="10">
        <f t="shared" si="7"/>
        <v>100</v>
      </c>
      <c r="H59" s="10">
        <f t="shared" si="7"/>
        <v>0</v>
      </c>
      <c r="I59" s="10">
        <f t="shared" si="7"/>
        <v>100.50264654163136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-100</v>
      </c>
      <c r="S59" s="10">
        <f t="shared" si="7"/>
        <v>100</v>
      </c>
      <c r="T59" s="10">
        <f t="shared" si="7"/>
        <v>100</v>
      </c>
      <c r="U59" s="10">
        <f t="shared" si="7"/>
        <v>300.97504472315444</v>
      </c>
      <c r="V59" s="10">
        <f t="shared" si="7"/>
        <v>101.71190647111166</v>
      </c>
      <c r="W59" s="10">
        <f t="shared" si="7"/>
        <v>80.46674546182903</v>
      </c>
      <c r="X59" s="10">
        <f t="shared" si="7"/>
        <v>0</v>
      </c>
      <c r="Y59" s="10">
        <f t="shared" si="7"/>
        <v>0</v>
      </c>
      <c r="Z59" s="11">
        <f t="shared" si="7"/>
        <v>80.46674546182903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80.51371532678145</v>
      </c>
      <c r="E60" s="13">
        <f t="shared" si="7"/>
        <v>-442.8182789778799</v>
      </c>
      <c r="F60" s="13">
        <f t="shared" si="7"/>
        <v>165.54983654973088</v>
      </c>
      <c r="G60" s="13">
        <f t="shared" si="7"/>
        <v>120.61187107895421</v>
      </c>
      <c r="H60" s="13">
        <f t="shared" si="7"/>
        <v>0</v>
      </c>
      <c r="I60" s="13">
        <f t="shared" si="7"/>
        <v>195.7519129566279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110.52534053893528</v>
      </c>
      <c r="O60" s="13">
        <f t="shared" si="7"/>
        <v>132.9670312565666</v>
      </c>
      <c r="P60" s="13">
        <f t="shared" si="7"/>
        <v>105.7061177244518</v>
      </c>
      <c r="Q60" s="13">
        <f t="shared" si="7"/>
        <v>109.12125340034844</v>
      </c>
      <c r="R60" s="13">
        <f t="shared" si="7"/>
        <v>-107.2922990556941</v>
      </c>
      <c r="S60" s="13">
        <f t="shared" si="7"/>
        <v>127.83079107683935</v>
      </c>
      <c r="T60" s="13">
        <f t="shared" si="7"/>
        <v>111.04465566068326</v>
      </c>
      <c r="U60" s="13">
        <f t="shared" si="7"/>
        <v>1174.4645350460764</v>
      </c>
      <c r="V60" s="13">
        <f t="shared" si="7"/>
        <v>171.4159307221581</v>
      </c>
      <c r="W60" s="13">
        <f t="shared" si="7"/>
        <v>-442.8182789778799</v>
      </c>
      <c r="X60" s="13">
        <f t="shared" si="7"/>
        <v>0</v>
      </c>
      <c r="Y60" s="13">
        <f t="shared" si="7"/>
        <v>0</v>
      </c>
      <c r="Z60" s="14">
        <f t="shared" si="7"/>
        <v>-442.8182789778799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86.43564048582995</v>
      </c>
      <c r="E62" s="13">
        <f t="shared" si="7"/>
        <v>100</v>
      </c>
      <c r="F62" s="13">
        <f t="shared" si="7"/>
        <v>205.1749385078431</v>
      </c>
      <c r="G62" s="13">
        <f t="shared" si="7"/>
        <v>122.59554142199309</v>
      </c>
      <c r="H62" s="13">
        <f t="shared" si="7"/>
        <v>0</v>
      </c>
      <c r="I62" s="13">
        <f t="shared" si="7"/>
        <v>225.83126429019723</v>
      </c>
      <c r="J62" s="13">
        <f t="shared" si="7"/>
        <v>100.0396222927292</v>
      </c>
      <c r="K62" s="13">
        <f t="shared" si="7"/>
        <v>100</v>
      </c>
      <c r="L62" s="13">
        <f t="shared" si="7"/>
        <v>100</v>
      </c>
      <c r="M62" s="13">
        <f t="shared" si="7"/>
        <v>100.0099534149729</v>
      </c>
      <c r="N62" s="13">
        <f t="shared" si="7"/>
        <v>101.94750298521704</v>
      </c>
      <c r="O62" s="13">
        <f t="shared" si="7"/>
        <v>118.76344016513896</v>
      </c>
      <c r="P62" s="13">
        <f t="shared" si="7"/>
        <v>100.50457569935894</v>
      </c>
      <c r="Q62" s="13">
        <f t="shared" si="7"/>
        <v>101.47460166660804</v>
      </c>
      <c r="R62" s="13">
        <f t="shared" si="7"/>
        <v>-99.07136572163778</v>
      </c>
      <c r="S62" s="13">
        <f t="shared" si="7"/>
        <v>101.8671794660853</v>
      </c>
      <c r="T62" s="13">
        <f t="shared" si="7"/>
        <v>101.80870173259002</v>
      </c>
      <c r="U62" s="13">
        <f t="shared" si="7"/>
        <v>841.8993975466357</v>
      </c>
      <c r="V62" s="13">
        <f t="shared" si="7"/>
        <v>167.2796296372438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90.59410388394946</v>
      </c>
      <c r="E63" s="13">
        <f t="shared" si="7"/>
        <v>103.66191185863316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100.01620027678347</v>
      </c>
      <c r="O63" s="13">
        <f t="shared" si="7"/>
        <v>100.08314440125316</v>
      </c>
      <c r="P63" s="13">
        <f t="shared" si="7"/>
        <v>104.29836584080125</v>
      </c>
      <c r="Q63" s="13">
        <f t="shared" si="7"/>
        <v>100.84145181836124</v>
      </c>
      <c r="R63" s="13">
        <f t="shared" si="7"/>
        <v>-99.963365616309</v>
      </c>
      <c r="S63" s="13">
        <f t="shared" si="7"/>
        <v>100.34898988173391</v>
      </c>
      <c r="T63" s="13">
        <f t="shared" si="7"/>
        <v>100</v>
      </c>
      <c r="U63" s="13">
        <f t="shared" si="7"/>
        <v>250.4782649138038</v>
      </c>
      <c r="V63" s="13">
        <f t="shared" si="7"/>
        <v>42.379223015286335</v>
      </c>
      <c r="W63" s="13">
        <f t="shared" si="7"/>
        <v>103.66191185863316</v>
      </c>
      <c r="X63" s="13">
        <f t="shared" si="7"/>
        <v>0</v>
      </c>
      <c r="Y63" s="13">
        <f t="shared" si="7"/>
        <v>0</v>
      </c>
      <c r="Z63" s="14">
        <f t="shared" si="7"/>
        <v>103.66191185863316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57.27024463076703</v>
      </c>
      <c r="G64" s="13">
        <f t="shared" si="7"/>
        <v>0</v>
      </c>
      <c r="H64" s="13">
        <f t="shared" si="7"/>
        <v>0</v>
      </c>
      <c r="I64" s="13">
        <f t="shared" si="7"/>
        <v>171.81073389230107</v>
      </c>
      <c r="J64" s="13">
        <f t="shared" si="7"/>
        <v>-510757.8947368421</v>
      </c>
      <c r="K64" s="13">
        <f t="shared" si="7"/>
        <v>-421930.4347826087</v>
      </c>
      <c r="L64" s="13">
        <f t="shared" si="7"/>
        <v>-227915.88235294117</v>
      </c>
      <c r="M64" s="13">
        <f t="shared" si="7"/>
        <v>-344322.18934911245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-196.10670989712375</v>
      </c>
      <c r="S64" s="13">
        <f t="shared" si="7"/>
        <v>-232139.6449704142</v>
      </c>
      <c r="T64" s="13">
        <f t="shared" si="7"/>
        <v>100</v>
      </c>
      <c r="U64" s="13">
        <f t="shared" si="7"/>
        <v>16365.400313971742</v>
      </c>
      <c r="V64" s="13">
        <f t="shared" si="7"/>
        <v>292.9185562033585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-50.56743583748494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-6071.395544346364</v>
      </c>
      <c r="O65" s="13">
        <f t="shared" si="7"/>
        <v>-878.5443959243086</v>
      </c>
      <c r="P65" s="13">
        <f t="shared" si="7"/>
        <v>-3792.8477690288714</v>
      </c>
      <c r="Q65" s="13">
        <f t="shared" si="7"/>
        <v>-2466.016986431158</v>
      </c>
      <c r="R65" s="13">
        <f t="shared" si="7"/>
        <v>-99.9135163557868</v>
      </c>
      <c r="S65" s="13">
        <f t="shared" si="7"/>
        <v>-6002.11970074813</v>
      </c>
      <c r="T65" s="13">
        <f t="shared" si="7"/>
        <v>-6757.426436244745</v>
      </c>
      <c r="U65" s="13">
        <f t="shared" si="7"/>
        <v>-290.7766143691769</v>
      </c>
      <c r="V65" s="13">
        <f t="shared" si="7"/>
        <v>-964.8638010002471</v>
      </c>
      <c r="W65" s="13">
        <f t="shared" si="7"/>
        <v>-50.56743583748494</v>
      </c>
      <c r="X65" s="13">
        <f t="shared" si="7"/>
        <v>0</v>
      </c>
      <c r="Y65" s="13">
        <f t="shared" si="7"/>
        <v>0</v>
      </c>
      <c r="Z65" s="14">
        <f t="shared" si="7"/>
        <v>-50.56743583748494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100.02514465408805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100.02514465408805</v>
      </c>
      <c r="X66" s="16">
        <f t="shared" si="7"/>
        <v>0</v>
      </c>
      <c r="Y66" s="16">
        <f t="shared" si="7"/>
        <v>0</v>
      </c>
      <c r="Z66" s="17">
        <f t="shared" si="7"/>
        <v>100.02514465408805</v>
      </c>
    </row>
    <row r="67" spans="1:26" ht="13.5" hidden="1">
      <c r="A67" s="41" t="s">
        <v>285</v>
      </c>
      <c r="B67" s="24">
        <v>311007929</v>
      </c>
      <c r="C67" s="24"/>
      <c r="D67" s="25">
        <v>131877000</v>
      </c>
      <c r="E67" s="26">
        <v>294560500</v>
      </c>
      <c r="F67" s="26">
        <v>226171992</v>
      </c>
      <c r="G67" s="26">
        <v>5134024</v>
      </c>
      <c r="H67" s="26"/>
      <c r="I67" s="26">
        <v>231306016</v>
      </c>
      <c r="J67" s="26">
        <v>3080643</v>
      </c>
      <c r="K67" s="26">
        <v>4148879</v>
      </c>
      <c r="L67" s="26">
        <v>3302558</v>
      </c>
      <c r="M67" s="26">
        <v>10532080</v>
      </c>
      <c r="N67" s="26">
        <v>4636681</v>
      </c>
      <c r="O67" s="26">
        <v>1381171</v>
      </c>
      <c r="P67" s="26">
        <v>7249146</v>
      </c>
      <c r="Q67" s="26">
        <v>13266998</v>
      </c>
      <c r="R67" s="26">
        <v>-6126627</v>
      </c>
      <c r="S67" s="26">
        <v>4076301</v>
      </c>
      <c r="T67" s="26">
        <v>4491299</v>
      </c>
      <c r="U67" s="26">
        <v>2440973</v>
      </c>
      <c r="V67" s="26">
        <v>257546067</v>
      </c>
      <c r="W67" s="26">
        <v>294560500</v>
      </c>
      <c r="X67" s="26"/>
      <c r="Y67" s="25"/>
      <c r="Z67" s="27">
        <v>294560500</v>
      </c>
    </row>
    <row r="68" spans="1:26" ht="13.5" hidden="1">
      <c r="A68" s="37" t="s">
        <v>31</v>
      </c>
      <c r="B68" s="19">
        <v>252815619</v>
      </c>
      <c r="C68" s="19"/>
      <c r="D68" s="20">
        <v>90956000</v>
      </c>
      <c r="E68" s="21">
        <v>302049000</v>
      </c>
      <c r="F68" s="21">
        <v>223257344</v>
      </c>
      <c r="G68" s="21">
        <v>3790473</v>
      </c>
      <c r="H68" s="21"/>
      <c r="I68" s="21">
        <v>227047817</v>
      </c>
      <c r="J68" s="21">
        <v>1141250</v>
      </c>
      <c r="K68" s="21">
        <v>1138793</v>
      </c>
      <c r="L68" s="21">
        <v>1137392</v>
      </c>
      <c r="M68" s="21">
        <v>3417435</v>
      </c>
      <c r="N68" s="21">
        <v>1431027</v>
      </c>
      <c r="O68" s="21">
        <v>738714</v>
      </c>
      <c r="P68" s="21">
        <v>1445305</v>
      </c>
      <c r="Q68" s="21">
        <v>3615046</v>
      </c>
      <c r="R68" s="21">
        <v>-1445305</v>
      </c>
      <c r="S68" s="21">
        <v>1445305</v>
      </c>
      <c r="T68" s="21">
        <v>1438293</v>
      </c>
      <c r="U68" s="21">
        <v>1438293</v>
      </c>
      <c r="V68" s="21">
        <v>235518591</v>
      </c>
      <c r="W68" s="21">
        <v>302049000</v>
      </c>
      <c r="X68" s="21"/>
      <c r="Y68" s="20"/>
      <c r="Z68" s="23">
        <v>302049000</v>
      </c>
    </row>
    <row r="69" spans="1:26" ht="13.5" hidden="1">
      <c r="A69" s="38" t="s">
        <v>32</v>
      </c>
      <c r="B69" s="19">
        <v>31255698</v>
      </c>
      <c r="C69" s="19"/>
      <c r="D69" s="20">
        <v>38971000</v>
      </c>
      <c r="E69" s="21">
        <v>-15438500</v>
      </c>
      <c r="F69" s="21">
        <v>2914648</v>
      </c>
      <c r="G69" s="21">
        <v>1343551</v>
      </c>
      <c r="H69" s="21"/>
      <c r="I69" s="21">
        <v>4258199</v>
      </c>
      <c r="J69" s="21">
        <v>1939393</v>
      </c>
      <c r="K69" s="21">
        <v>3010086</v>
      </c>
      <c r="L69" s="21">
        <v>2165166</v>
      </c>
      <c r="M69" s="21">
        <v>7114645</v>
      </c>
      <c r="N69" s="21">
        <v>3205654</v>
      </c>
      <c r="O69" s="21">
        <v>642457</v>
      </c>
      <c r="P69" s="21">
        <v>5803841</v>
      </c>
      <c r="Q69" s="21">
        <v>9651952</v>
      </c>
      <c r="R69" s="21">
        <v>-4681322</v>
      </c>
      <c r="S69" s="21">
        <v>2630996</v>
      </c>
      <c r="T69" s="21">
        <v>3053006</v>
      </c>
      <c r="U69" s="21">
        <v>1002680</v>
      </c>
      <c r="V69" s="21">
        <v>22027476</v>
      </c>
      <c r="W69" s="21">
        <v>-15438500</v>
      </c>
      <c r="X69" s="21"/>
      <c r="Y69" s="20"/>
      <c r="Z69" s="23">
        <v>-15438500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23105165</v>
      </c>
      <c r="C71" s="19"/>
      <c r="D71" s="20">
        <v>30875000</v>
      </c>
      <c r="E71" s="21">
        <v>32960000</v>
      </c>
      <c r="F71" s="21">
        <v>2021396</v>
      </c>
      <c r="G71" s="21">
        <v>768541</v>
      </c>
      <c r="H71" s="21"/>
      <c r="I71" s="21">
        <v>2789937</v>
      </c>
      <c r="J71" s="21">
        <v>1319964</v>
      </c>
      <c r="K71" s="21">
        <v>2369830</v>
      </c>
      <c r="L71" s="21">
        <v>1564684</v>
      </c>
      <c r="M71" s="21">
        <v>5254478</v>
      </c>
      <c r="N71" s="21">
        <v>2242718</v>
      </c>
      <c r="O71" s="21">
        <v>232047</v>
      </c>
      <c r="P71" s="21">
        <v>5229146</v>
      </c>
      <c r="Q71" s="21">
        <v>7703911</v>
      </c>
      <c r="R71" s="21">
        <v>-3806127</v>
      </c>
      <c r="S71" s="21">
        <v>2431100</v>
      </c>
      <c r="T71" s="21">
        <v>2408302</v>
      </c>
      <c r="U71" s="21">
        <v>1033275</v>
      </c>
      <c r="V71" s="21">
        <v>16781601</v>
      </c>
      <c r="W71" s="21">
        <v>32960000</v>
      </c>
      <c r="X71" s="21"/>
      <c r="Y71" s="20"/>
      <c r="Z71" s="23">
        <v>32960000</v>
      </c>
    </row>
    <row r="72" spans="1:26" ht="13.5" hidden="1">
      <c r="A72" s="39" t="s">
        <v>105</v>
      </c>
      <c r="B72" s="19">
        <v>2618569</v>
      </c>
      <c r="C72" s="19"/>
      <c r="D72" s="20">
        <v>2137000</v>
      </c>
      <c r="E72" s="21">
        <v>2348500</v>
      </c>
      <c r="F72" s="21">
        <v>215455</v>
      </c>
      <c r="G72" s="21">
        <v>575010</v>
      </c>
      <c r="H72" s="21"/>
      <c r="I72" s="21">
        <v>790465</v>
      </c>
      <c r="J72" s="21">
        <v>619505</v>
      </c>
      <c r="K72" s="21">
        <v>640348</v>
      </c>
      <c r="L72" s="21">
        <v>600652</v>
      </c>
      <c r="M72" s="21">
        <v>1860505</v>
      </c>
      <c r="N72" s="21">
        <v>580237</v>
      </c>
      <c r="O72" s="21">
        <v>233329</v>
      </c>
      <c r="P72" s="21">
        <v>189700</v>
      </c>
      <c r="Q72" s="21">
        <v>1003266</v>
      </c>
      <c r="R72" s="21">
        <v>-193807</v>
      </c>
      <c r="S72" s="21">
        <v>204877</v>
      </c>
      <c r="T72" s="21">
        <v>246946</v>
      </c>
      <c r="U72" s="21">
        <v>258016</v>
      </c>
      <c r="V72" s="21">
        <v>3912252</v>
      </c>
      <c r="W72" s="21">
        <v>2348500</v>
      </c>
      <c r="X72" s="21"/>
      <c r="Y72" s="20"/>
      <c r="Z72" s="23">
        <v>2348500</v>
      </c>
    </row>
    <row r="73" spans="1:26" ht="13.5" hidden="1">
      <c r="A73" s="39" t="s">
        <v>106</v>
      </c>
      <c r="B73" s="19">
        <v>3440614</v>
      </c>
      <c r="C73" s="19"/>
      <c r="D73" s="20">
        <v>2754000</v>
      </c>
      <c r="E73" s="21">
        <v>4854000</v>
      </c>
      <c r="F73" s="21">
        <v>677797</v>
      </c>
      <c r="G73" s="21"/>
      <c r="H73" s="21"/>
      <c r="I73" s="21">
        <v>677797</v>
      </c>
      <c r="J73" s="21">
        <v>-76</v>
      </c>
      <c r="K73" s="21">
        <v>-92</v>
      </c>
      <c r="L73" s="21">
        <v>-170</v>
      </c>
      <c r="M73" s="21">
        <v>-338</v>
      </c>
      <c r="N73" s="21">
        <v>387457</v>
      </c>
      <c r="O73" s="21">
        <v>194256</v>
      </c>
      <c r="P73" s="21">
        <v>392615</v>
      </c>
      <c r="Q73" s="21">
        <v>974328</v>
      </c>
      <c r="R73" s="21">
        <v>-392316</v>
      </c>
      <c r="S73" s="21">
        <v>-169</v>
      </c>
      <c r="T73" s="21">
        <v>402040</v>
      </c>
      <c r="U73" s="21">
        <v>9555</v>
      </c>
      <c r="V73" s="21">
        <v>1661342</v>
      </c>
      <c r="W73" s="21">
        <v>4854000</v>
      </c>
      <c r="X73" s="21"/>
      <c r="Y73" s="20"/>
      <c r="Z73" s="23">
        <v>4854000</v>
      </c>
    </row>
    <row r="74" spans="1:26" ht="13.5" hidden="1">
      <c r="A74" s="39" t="s">
        <v>107</v>
      </c>
      <c r="B74" s="19">
        <v>2091350</v>
      </c>
      <c r="C74" s="19"/>
      <c r="D74" s="20">
        <v>3205000</v>
      </c>
      <c r="E74" s="21">
        <v>-55601000</v>
      </c>
      <c r="F74" s="21"/>
      <c r="G74" s="21"/>
      <c r="H74" s="21"/>
      <c r="I74" s="21"/>
      <c r="J74" s="21"/>
      <c r="K74" s="21"/>
      <c r="L74" s="21"/>
      <c r="M74" s="21"/>
      <c r="N74" s="21">
        <v>-4758</v>
      </c>
      <c r="O74" s="21">
        <v>-17175</v>
      </c>
      <c r="P74" s="21">
        <v>-7620</v>
      </c>
      <c r="Q74" s="21">
        <v>-29553</v>
      </c>
      <c r="R74" s="21">
        <v>-289072</v>
      </c>
      <c r="S74" s="21">
        <v>-4812</v>
      </c>
      <c r="T74" s="21">
        <v>-4282</v>
      </c>
      <c r="U74" s="21">
        <v>-298166</v>
      </c>
      <c r="V74" s="21">
        <v>-327719</v>
      </c>
      <c r="W74" s="21">
        <v>-55601000</v>
      </c>
      <c r="X74" s="21"/>
      <c r="Y74" s="20"/>
      <c r="Z74" s="23">
        <v>-55601000</v>
      </c>
    </row>
    <row r="75" spans="1:26" ht="13.5" hidden="1">
      <c r="A75" s="40" t="s">
        <v>110</v>
      </c>
      <c r="B75" s="28">
        <v>26936612</v>
      </c>
      <c r="C75" s="28"/>
      <c r="D75" s="29">
        <v>1950000</v>
      </c>
      <c r="E75" s="30">
        <v>7950000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7950000</v>
      </c>
      <c r="X75" s="30"/>
      <c r="Y75" s="29"/>
      <c r="Z75" s="31">
        <v>7950000</v>
      </c>
    </row>
    <row r="76" spans="1:26" ht="13.5" hidden="1">
      <c r="A76" s="42" t="s">
        <v>286</v>
      </c>
      <c r="B76" s="32">
        <v>311007929</v>
      </c>
      <c r="C76" s="32"/>
      <c r="D76" s="33">
        <v>109875996</v>
      </c>
      <c r="E76" s="34">
        <v>319365499</v>
      </c>
      <c r="F76" s="34">
        <v>228082538</v>
      </c>
      <c r="G76" s="34">
        <v>5410955</v>
      </c>
      <c r="H76" s="34">
        <v>3031078</v>
      </c>
      <c r="I76" s="34">
        <v>236524571</v>
      </c>
      <c r="J76" s="34">
        <v>3080643</v>
      </c>
      <c r="K76" s="34">
        <v>4148879</v>
      </c>
      <c r="L76" s="34">
        <v>3302558</v>
      </c>
      <c r="M76" s="34">
        <v>10532080</v>
      </c>
      <c r="N76" s="34">
        <v>4974087</v>
      </c>
      <c r="O76" s="34">
        <v>1592970</v>
      </c>
      <c r="P76" s="34">
        <v>7580320</v>
      </c>
      <c r="Q76" s="34">
        <v>14147377</v>
      </c>
      <c r="R76" s="34">
        <v>6468003</v>
      </c>
      <c r="S76" s="34">
        <v>4808528</v>
      </c>
      <c r="T76" s="34">
        <v>4828493</v>
      </c>
      <c r="U76" s="34">
        <v>16105024</v>
      </c>
      <c r="V76" s="34">
        <v>277309052</v>
      </c>
      <c r="W76" s="34">
        <v>319365499</v>
      </c>
      <c r="X76" s="34"/>
      <c r="Y76" s="33"/>
      <c r="Z76" s="35">
        <v>319365499</v>
      </c>
    </row>
    <row r="77" spans="1:26" ht="13.5" hidden="1">
      <c r="A77" s="37" t="s">
        <v>31</v>
      </c>
      <c r="B77" s="19">
        <v>252815619</v>
      </c>
      <c r="C77" s="19"/>
      <c r="D77" s="20">
        <v>76548996</v>
      </c>
      <c r="E77" s="21">
        <v>243049000</v>
      </c>
      <c r="F77" s="21">
        <v>223257343</v>
      </c>
      <c r="G77" s="21">
        <v>3790473</v>
      </c>
      <c r="H77" s="21">
        <v>1141249</v>
      </c>
      <c r="I77" s="21">
        <v>228189065</v>
      </c>
      <c r="J77" s="21">
        <v>1141250</v>
      </c>
      <c r="K77" s="21">
        <v>1138793</v>
      </c>
      <c r="L77" s="21">
        <v>1137392</v>
      </c>
      <c r="M77" s="21">
        <v>3417435</v>
      </c>
      <c r="N77" s="21">
        <v>1431027</v>
      </c>
      <c r="O77" s="21">
        <v>738714</v>
      </c>
      <c r="P77" s="21">
        <v>1445305</v>
      </c>
      <c r="Q77" s="21">
        <v>3615046</v>
      </c>
      <c r="R77" s="21">
        <v>1445305</v>
      </c>
      <c r="S77" s="21">
        <v>1445305</v>
      </c>
      <c r="T77" s="21">
        <v>1438293</v>
      </c>
      <c r="U77" s="21">
        <v>4328903</v>
      </c>
      <c r="V77" s="21">
        <v>239550449</v>
      </c>
      <c r="W77" s="21">
        <v>243049000</v>
      </c>
      <c r="X77" s="21"/>
      <c r="Y77" s="20"/>
      <c r="Z77" s="23">
        <v>243049000</v>
      </c>
    </row>
    <row r="78" spans="1:26" ht="13.5" hidden="1">
      <c r="A78" s="38" t="s">
        <v>32</v>
      </c>
      <c r="B78" s="19">
        <v>31255698</v>
      </c>
      <c r="C78" s="19"/>
      <c r="D78" s="20">
        <v>31377000</v>
      </c>
      <c r="E78" s="21">
        <v>68364500</v>
      </c>
      <c r="F78" s="21">
        <v>4825195</v>
      </c>
      <c r="G78" s="21">
        <v>1620482</v>
      </c>
      <c r="H78" s="21">
        <v>1889829</v>
      </c>
      <c r="I78" s="21">
        <v>8335506</v>
      </c>
      <c r="J78" s="21">
        <v>1939393</v>
      </c>
      <c r="K78" s="21">
        <v>3010086</v>
      </c>
      <c r="L78" s="21">
        <v>2165166</v>
      </c>
      <c r="M78" s="21">
        <v>7114645</v>
      </c>
      <c r="N78" s="21">
        <v>3543060</v>
      </c>
      <c r="O78" s="21">
        <v>854256</v>
      </c>
      <c r="P78" s="21">
        <v>6135015</v>
      </c>
      <c r="Q78" s="21">
        <v>10532331</v>
      </c>
      <c r="R78" s="21">
        <v>5022698</v>
      </c>
      <c r="S78" s="21">
        <v>3363223</v>
      </c>
      <c r="T78" s="21">
        <v>3390200</v>
      </c>
      <c r="U78" s="21">
        <v>11776121</v>
      </c>
      <c r="V78" s="21">
        <v>37758603</v>
      </c>
      <c r="W78" s="21">
        <v>68364500</v>
      </c>
      <c r="X78" s="21"/>
      <c r="Y78" s="20"/>
      <c r="Z78" s="23">
        <v>68364500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23105165</v>
      </c>
      <c r="C80" s="19"/>
      <c r="D80" s="20">
        <v>26687004</v>
      </c>
      <c r="E80" s="21">
        <v>32960000</v>
      </c>
      <c r="F80" s="21">
        <v>4147398</v>
      </c>
      <c r="G80" s="21">
        <v>942197</v>
      </c>
      <c r="H80" s="21">
        <v>1210955</v>
      </c>
      <c r="I80" s="21">
        <v>6300550</v>
      </c>
      <c r="J80" s="21">
        <v>1320487</v>
      </c>
      <c r="K80" s="21">
        <v>2369830</v>
      </c>
      <c r="L80" s="21">
        <v>1564684</v>
      </c>
      <c r="M80" s="21">
        <v>5255001</v>
      </c>
      <c r="N80" s="21">
        <v>2286395</v>
      </c>
      <c r="O80" s="21">
        <v>275587</v>
      </c>
      <c r="P80" s="21">
        <v>5255531</v>
      </c>
      <c r="Q80" s="21">
        <v>7817513</v>
      </c>
      <c r="R80" s="21">
        <v>3770782</v>
      </c>
      <c r="S80" s="21">
        <v>2476493</v>
      </c>
      <c r="T80" s="21">
        <v>2451861</v>
      </c>
      <c r="U80" s="21">
        <v>8699136</v>
      </c>
      <c r="V80" s="21">
        <v>28072200</v>
      </c>
      <c r="W80" s="21">
        <v>32960000</v>
      </c>
      <c r="X80" s="21"/>
      <c r="Y80" s="20"/>
      <c r="Z80" s="23">
        <v>32960000</v>
      </c>
    </row>
    <row r="81" spans="1:26" ht="13.5" hidden="1">
      <c r="A81" s="39" t="s">
        <v>105</v>
      </c>
      <c r="B81" s="19">
        <v>2618569</v>
      </c>
      <c r="C81" s="19"/>
      <c r="D81" s="20">
        <v>1935996</v>
      </c>
      <c r="E81" s="21">
        <v>2434500</v>
      </c>
      <c r="F81" s="21"/>
      <c r="G81" s="21"/>
      <c r="H81" s="21"/>
      <c r="I81" s="21"/>
      <c r="J81" s="21"/>
      <c r="K81" s="21"/>
      <c r="L81" s="21"/>
      <c r="M81" s="21"/>
      <c r="N81" s="21">
        <v>580331</v>
      </c>
      <c r="O81" s="21">
        <v>233523</v>
      </c>
      <c r="P81" s="21">
        <v>197854</v>
      </c>
      <c r="Q81" s="21">
        <v>1011708</v>
      </c>
      <c r="R81" s="21">
        <v>193736</v>
      </c>
      <c r="S81" s="21">
        <v>205592</v>
      </c>
      <c r="T81" s="21">
        <v>246946</v>
      </c>
      <c r="U81" s="21">
        <v>646274</v>
      </c>
      <c r="V81" s="21">
        <v>1657982</v>
      </c>
      <c r="W81" s="21">
        <v>2434500</v>
      </c>
      <c r="X81" s="21"/>
      <c r="Y81" s="20"/>
      <c r="Z81" s="23">
        <v>2434500</v>
      </c>
    </row>
    <row r="82" spans="1:26" ht="13.5" hidden="1">
      <c r="A82" s="39" t="s">
        <v>106</v>
      </c>
      <c r="B82" s="19">
        <v>3440614</v>
      </c>
      <c r="C82" s="19"/>
      <c r="D82" s="20">
        <v>2754000</v>
      </c>
      <c r="E82" s="21">
        <v>4854000</v>
      </c>
      <c r="F82" s="21">
        <v>388176</v>
      </c>
      <c r="G82" s="21">
        <v>388176</v>
      </c>
      <c r="H82" s="21">
        <v>388176</v>
      </c>
      <c r="I82" s="21">
        <v>1164528</v>
      </c>
      <c r="J82" s="21">
        <v>388176</v>
      </c>
      <c r="K82" s="21">
        <v>388176</v>
      </c>
      <c r="L82" s="21">
        <v>387457</v>
      </c>
      <c r="M82" s="21">
        <v>1163809</v>
      </c>
      <c r="N82" s="21">
        <v>387457</v>
      </c>
      <c r="O82" s="21">
        <v>194256</v>
      </c>
      <c r="P82" s="21">
        <v>392615</v>
      </c>
      <c r="Q82" s="21">
        <v>974328</v>
      </c>
      <c r="R82" s="21">
        <v>769358</v>
      </c>
      <c r="S82" s="21">
        <v>392316</v>
      </c>
      <c r="T82" s="21">
        <v>402040</v>
      </c>
      <c r="U82" s="21">
        <v>1563714</v>
      </c>
      <c r="V82" s="21">
        <v>4866379</v>
      </c>
      <c r="W82" s="21">
        <v>4854000</v>
      </c>
      <c r="X82" s="21"/>
      <c r="Y82" s="20"/>
      <c r="Z82" s="23">
        <v>4854000</v>
      </c>
    </row>
    <row r="83" spans="1:26" ht="13.5" hidden="1">
      <c r="A83" s="39" t="s">
        <v>107</v>
      </c>
      <c r="B83" s="19">
        <v>2091350</v>
      </c>
      <c r="C83" s="19"/>
      <c r="D83" s="20"/>
      <c r="E83" s="21">
        <v>28116000</v>
      </c>
      <c r="F83" s="21">
        <v>289621</v>
      </c>
      <c r="G83" s="21">
        <v>290109</v>
      </c>
      <c r="H83" s="21">
        <v>290698</v>
      </c>
      <c r="I83" s="21">
        <v>870428</v>
      </c>
      <c r="J83" s="21">
        <v>230730</v>
      </c>
      <c r="K83" s="21">
        <v>252080</v>
      </c>
      <c r="L83" s="21">
        <v>213025</v>
      </c>
      <c r="M83" s="21">
        <v>695835</v>
      </c>
      <c r="N83" s="21">
        <v>288877</v>
      </c>
      <c r="O83" s="21">
        <v>150890</v>
      </c>
      <c r="P83" s="21">
        <v>289015</v>
      </c>
      <c r="Q83" s="21">
        <v>728782</v>
      </c>
      <c r="R83" s="21">
        <v>288822</v>
      </c>
      <c r="S83" s="21">
        <v>288822</v>
      </c>
      <c r="T83" s="21">
        <v>289353</v>
      </c>
      <c r="U83" s="21">
        <v>866997</v>
      </c>
      <c r="V83" s="21">
        <v>3162042</v>
      </c>
      <c r="W83" s="21">
        <v>28116000</v>
      </c>
      <c r="X83" s="21"/>
      <c r="Y83" s="20"/>
      <c r="Z83" s="23">
        <v>28116000</v>
      </c>
    </row>
    <row r="84" spans="1:26" ht="13.5" hidden="1">
      <c r="A84" s="40" t="s">
        <v>110</v>
      </c>
      <c r="B84" s="28">
        <v>26936612</v>
      </c>
      <c r="C84" s="28"/>
      <c r="D84" s="29">
        <v>1950000</v>
      </c>
      <c r="E84" s="30">
        <v>7951999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7951999</v>
      </c>
      <c r="X84" s="30"/>
      <c r="Y84" s="29"/>
      <c r="Z84" s="31">
        <v>7951999</v>
      </c>
    </row>
  </sheetData>
  <sheetProtection password="F954" sheet="1" objects="1" scenarios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 password="F954" sheet="1" objects="1" scenarios="1"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796425603</v>
      </c>
      <c r="D5" s="153">
        <f>SUM(D6:D8)</f>
        <v>0</v>
      </c>
      <c r="E5" s="154">
        <f t="shared" si="0"/>
        <v>562717000</v>
      </c>
      <c r="F5" s="100">
        <f t="shared" si="0"/>
        <v>998039500</v>
      </c>
      <c r="G5" s="100">
        <f t="shared" si="0"/>
        <v>223399487</v>
      </c>
      <c r="H5" s="100">
        <f t="shared" si="0"/>
        <v>6046924</v>
      </c>
      <c r="I5" s="100">
        <f t="shared" si="0"/>
        <v>0</v>
      </c>
      <c r="J5" s="100">
        <f t="shared" si="0"/>
        <v>229446411</v>
      </c>
      <c r="K5" s="100">
        <f t="shared" si="0"/>
        <v>2617356</v>
      </c>
      <c r="L5" s="100">
        <f t="shared" si="0"/>
        <v>152008995</v>
      </c>
      <c r="M5" s="100">
        <f t="shared" si="0"/>
        <v>120659850</v>
      </c>
      <c r="N5" s="100">
        <f t="shared" si="0"/>
        <v>275286201</v>
      </c>
      <c r="O5" s="100">
        <f t="shared" si="0"/>
        <v>2610098</v>
      </c>
      <c r="P5" s="100">
        <f t="shared" si="0"/>
        <v>2163637</v>
      </c>
      <c r="Q5" s="100">
        <f t="shared" si="0"/>
        <v>230914611</v>
      </c>
      <c r="R5" s="100">
        <f t="shared" si="0"/>
        <v>235688346</v>
      </c>
      <c r="S5" s="100">
        <f t="shared" si="0"/>
        <v>-2203926</v>
      </c>
      <c r="T5" s="100">
        <f t="shared" si="0"/>
        <v>2108545</v>
      </c>
      <c r="U5" s="100">
        <f t="shared" si="0"/>
        <v>1619252</v>
      </c>
      <c r="V5" s="100">
        <f t="shared" si="0"/>
        <v>1523871</v>
      </c>
      <c r="W5" s="100">
        <f t="shared" si="0"/>
        <v>741944829</v>
      </c>
      <c r="X5" s="100">
        <f t="shared" si="0"/>
        <v>998039500</v>
      </c>
      <c r="Y5" s="100">
        <f t="shared" si="0"/>
        <v>-256094671</v>
      </c>
      <c r="Z5" s="137">
        <f>+IF(X5&lt;&gt;0,+(Y5/X5)*100,0)</f>
        <v>-25.659773085133402</v>
      </c>
      <c r="AA5" s="153">
        <f>SUM(AA6:AA8)</f>
        <v>998039500</v>
      </c>
    </row>
    <row r="6" spans="1:27" ht="13.5">
      <c r="A6" s="138" t="s">
        <v>75</v>
      </c>
      <c r="B6" s="136"/>
      <c r="C6" s="155"/>
      <c r="D6" s="155"/>
      <c r="E6" s="156">
        <v>9012000</v>
      </c>
      <c r="F6" s="60">
        <v>9012000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9012000</v>
      </c>
      <c r="Y6" s="60">
        <v>-9012000</v>
      </c>
      <c r="Z6" s="140">
        <v>-100</v>
      </c>
      <c r="AA6" s="155">
        <v>9012000</v>
      </c>
    </row>
    <row r="7" spans="1:27" ht="13.5">
      <c r="A7" s="138" t="s">
        <v>76</v>
      </c>
      <c r="B7" s="136"/>
      <c r="C7" s="157">
        <v>791551872</v>
      </c>
      <c r="D7" s="157"/>
      <c r="E7" s="158">
        <v>451269000</v>
      </c>
      <c r="F7" s="159">
        <v>734381000</v>
      </c>
      <c r="G7" s="159">
        <v>223292834</v>
      </c>
      <c r="H7" s="159">
        <v>2152000</v>
      </c>
      <c r="I7" s="159"/>
      <c r="J7" s="159">
        <v>225444834</v>
      </c>
      <c r="K7" s="159"/>
      <c r="L7" s="159">
        <v>148345350</v>
      </c>
      <c r="M7" s="159">
        <v>118041701</v>
      </c>
      <c r="N7" s="159">
        <v>266387051</v>
      </c>
      <c r="O7" s="159">
        <v>2950</v>
      </c>
      <c r="P7" s="159">
        <v>326257</v>
      </c>
      <c r="Q7" s="159">
        <v>118041350</v>
      </c>
      <c r="R7" s="159">
        <v>118370557</v>
      </c>
      <c r="S7" s="159">
        <v>-212030</v>
      </c>
      <c r="T7" s="159">
        <v>1660417</v>
      </c>
      <c r="U7" s="159">
        <v>734</v>
      </c>
      <c r="V7" s="159">
        <v>1449121</v>
      </c>
      <c r="W7" s="159">
        <v>611651563</v>
      </c>
      <c r="X7" s="159">
        <v>734381000</v>
      </c>
      <c r="Y7" s="159">
        <v>-122729437</v>
      </c>
      <c r="Z7" s="141">
        <v>-16.71</v>
      </c>
      <c r="AA7" s="157">
        <v>734381000</v>
      </c>
    </row>
    <row r="8" spans="1:27" ht="13.5">
      <c r="A8" s="138" t="s">
        <v>77</v>
      </c>
      <c r="B8" s="136"/>
      <c r="C8" s="155">
        <v>4873731</v>
      </c>
      <c r="D8" s="155"/>
      <c r="E8" s="156">
        <v>102436000</v>
      </c>
      <c r="F8" s="60">
        <v>254646500</v>
      </c>
      <c r="G8" s="60">
        <v>106653</v>
      </c>
      <c r="H8" s="60">
        <v>3894924</v>
      </c>
      <c r="I8" s="60"/>
      <c r="J8" s="60">
        <v>4001577</v>
      </c>
      <c r="K8" s="60">
        <v>2617356</v>
      </c>
      <c r="L8" s="60">
        <v>3663645</v>
      </c>
      <c r="M8" s="60">
        <v>2618149</v>
      </c>
      <c r="N8" s="60">
        <v>8899150</v>
      </c>
      <c r="O8" s="60">
        <v>2607148</v>
      </c>
      <c r="P8" s="60">
        <v>1837380</v>
      </c>
      <c r="Q8" s="60">
        <v>112873261</v>
      </c>
      <c r="R8" s="60">
        <v>117317789</v>
      </c>
      <c r="S8" s="60">
        <v>-1991896</v>
      </c>
      <c r="T8" s="60">
        <v>448128</v>
      </c>
      <c r="U8" s="60">
        <v>1618518</v>
      </c>
      <c r="V8" s="60">
        <v>74750</v>
      </c>
      <c r="W8" s="60">
        <v>130293266</v>
      </c>
      <c r="X8" s="60">
        <v>254646500</v>
      </c>
      <c r="Y8" s="60">
        <v>-124353234</v>
      </c>
      <c r="Z8" s="140">
        <v>-48.83</v>
      </c>
      <c r="AA8" s="155">
        <v>254646500</v>
      </c>
    </row>
    <row r="9" spans="1:27" ht="13.5">
      <c r="A9" s="135" t="s">
        <v>78</v>
      </c>
      <c r="B9" s="136"/>
      <c r="C9" s="153">
        <f aca="true" t="shared" si="1" ref="C9:Y9">SUM(C10:C14)</f>
        <v>19105383</v>
      </c>
      <c r="D9" s="153">
        <f>SUM(D10:D14)</f>
        <v>0</v>
      </c>
      <c r="E9" s="154">
        <f t="shared" si="1"/>
        <v>1026000</v>
      </c>
      <c r="F9" s="100">
        <f t="shared" si="1"/>
        <v>30218000</v>
      </c>
      <c r="G9" s="100">
        <f t="shared" si="1"/>
        <v>101223</v>
      </c>
      <c r="H9" s="100">
        <f t="shared" si="1"/>
        <v>500</v>
      </c>
      <c r="I9" s="100">
        <f t="shared" si="1"/>
        <v>0</v>
      </c>
      <c r="J9" s="100">
        <f t="shared" si="1"/>
        <v>101723</v>
      </c>
      <c r="K9" s="100">
        <f t="shared" si="1"/>
        <v>0</v>
      </c>
      <c r="L9" s="100">
        <f t="shared" si="1"/>
        <v>-600</v>
      </c>
      <c r="M9" s="100">
        <f t="shared" si="1"/>
        <v>0</v>
      </c>
      <c r="N9" s="100">
        <f t="shared" si="1"/>
        <v>-600</v>
      </c>
      <c r="O9" s="100">
        <f t="shared" si="1"/>
        <v>1125</v>
      </c>
      <c r="P9" s="100">
        <f t="shared" si="1"/>
        <v>0</v>
      </c>
      <c r="Q9" s="100">
        <f t="shared" si="1"/>
        <v>-3000</v>
      </c>
      <c r="R9" s="100">
        <f t="shared" si="1"/>
        <v>-1875</v>
      </c>
      <c r="S9" s="100">
        <f t="shared" si="1"/>
        <v>-307115</v>
      </c>
      <c r="T9" s="100">
        <f t="shared" si="1"/>
        <v>1996314</v>
      </c>
      <c r="U9" s="100">
        <f t="shared" si="1"/>
        <v>0</v>
      </c>
      <c r="V9" s="100">
        <f t="shared" si="1"/>
        <v>1689199</v>
      </c>
      <c r="W9" s="100">
        <f t="shared" si="1"/>
        <v>1788447</v>
      </c>
      <c r="X9" s="100">
        <f t="shared" si="1"/>
        <v>30218000</v>
      </c>
      <c r="Y9" s="100">
        <f t="shared" si="1"/>
        <v>-28429553</v>
      </c>
      <c r="Z9" s="137">
        <f>+IF(X9&lt;&gt;0,+(Y9/X9)*100,0)</f>
        <v>-94.08151763849362</v>
      </c>
      <c r="AA9" s="153">
        <f>SUM(AA10:AA14)</f>
        <v>30218000</v>
      </c>
    </row>
    <row r="10" spans="1:27" ht="13.5">
      <c r="A10" s="138" t="s">
        <v>79</v>
      </c>
      <c r="B10" s="136"/>
      <c r="C10" s="155">
        <v>19105383</v>
      </c>
      <c r="D10" s="155"/>
      <c r="E10" s="156">
        <v>930000</v>
      </c>
      <c r="F10" s="60">
        <v>14080000</v>
      </c>
      <c r="G10" s="60">
        <v>88262</v>
      </c>
      <c r="H10" s="60"/>
      <c r="I10" s="60"/>
      <c r="J10" s="60">
        <v>88262</v>
      </c>
      <c r="K10" s="60"/>
      <c r="L10" s="60"/>
      <c r="M10" s="60"/>
      <c r="N10" s="60"/>
      <c r="O10" s="60"/>
      <c r="P10" s="60"/>
      <c r="Q10" s="60">
        <v>-3000</v>
      </c>
      <c r="R10" s="60">
        <v>-3000</v>
      </c>
      <c r="S10" s="60">
        <v>-250</v>
      </c>
      <c r="T10" s="60">
        <v>1754937</v>
      </c>
      <c r="U10" s="60"/>
      <c r="V10" s="60">
        <v>1754687</v>
      </c>
      <c r="W10" s="60">
        <v>1839949</v>
      </c>
      <c r="X10" s="60">
        <v>14080000</v>
      </c>
      <c r="Y10" s="60">
        <v>-12240051</v>
      </c>
      <c r="Z10" s="140">
        <v>-86.93</v>
      </c>
      <c r="AA10" s="155">
        <v>14080000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>
        <v>500</v>
      </c>
      <c r="I12" s="60"/>
      <c r="J12" s="60">
        <v>500</v>
      </c>
      <c r="K12" s="60"/>
      <c r="L12" s="60">
        <v>-600</v>
      </c>
      <c r="M12" s="60"/>
      <c r="N12" s="60">
        <v>-600</v>
      </c>
      <c r="O12" s="60">
        <v>1125</v>
      </c>
      <c r="P12" s="60"/>
      <c r="Q12" s="60"/>
      <c r="R12" s="60">
        <v>1125</v>
      </c>
      <c r="S12" s="60">
        <v>-306865</v>
      </c>
      <c r="T12" s="60">
        <v>241377</v>
      </c>
      <c r="U12" s="60"/>
      <c r="V12" s="60">
        <v>-65488</v>
      </c>
      <c r="W12" s="60">
        <v>-64463</v>
      </c>
      <c r="X12" s="60"/>
      <c r="Y12" s="60">
        <v>-64463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>
        <v>96000</v>
      </c>
      <c r="F13" s="60">
        <v>16138000</v>
      </c>
      <c r="G13" s="60">
        <v>12961</v>
      </c>
      <c r="H13" s="60"/>
      <c r="I13" s="60"/>
      <c r="J13" s="60">
        <v>12961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12961</v>
      </c>
      <c r="X13" s="60">
        <v>16138000</v>
      </c>
      <c r="Y13" s="60">
        <v>-16125039</v>
      </c>
      <c r="Z13" s="140">
        <v>-99.92</v>
      </c>
      <c r="AA13" s="155">
        <v>16138000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5650000</v>
      </c>
      <c r="F15" s="100">
        <f t="shared" si="2"/>
        <v>3450000</v>
      </c>
      <c r="G15" s="100">
        <f t="shared" si="2"/>
        <v>2892</v>
      </c>
      <c r="H15" s="100">
        <f t="shared" si="2"/>
        <v>0</v>
      </c>
      <c r="I15" s="100">
        <f t="shared" si="2"/>
        <v>0</v>
      </c>
      <c r="J15" s="100">
        <f t="shared" si="2"/>
        <v>2892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4169</v>
      </c>
      <c r="U15" s="100">
        <f t="shared" si="2"/>
        <v>3021</v>
      </c>
      <c r="V15" s="100">
        <f t="shared" si="2"/>
        <v>7190</v>
      </c>
      <c r="W15" s="100">
        <f t="shared" si="2"/>
        <v>10082</v>
      </c>
      <c r="X15" s="100">
        <f t="shared" si="2"/>
        <v>3450000</v>
      </c>
      <c r="Y15" s="100">
        <f t="shared" si="2"/>
        <v>-3439918</v>
      </c>
      <c r="Z15" s="137">
        <f>+IF(X15&lt;&gt;0,+(Y15/X15)*100,0)</f>
        <v>-99.70776811594203</v>
      </c>
      <c r="AA15" s="153">
        <f>SUM(AA16:AA18)</f>
        <v>3450000</v>
      </c>
    </row>
    <row r="16" spans="1:27" ht="13.5">
      <c r="A16" s="138" t="s">
        <v>85</v>
      </c>
      <c r="B16" s="136"/>
      <c r="C16" s="155"/>
      <c r="D16" s="155"/>
      <c r="E16" s="156">
        <v>5650000</v>
      </c>
      <c r="F16" s="60">
        <v>3450000</v>
      </c>
      <c r="G16" s="60">
        <v>2892</v>
      </c>
      <c r="H16" s="60"/>
      <c r="I16" s="60"/>
      <c r="J16" s="60">
        <v>2892</v>
      </c>
      <c r="K16" s="60"/>
      <c r="L16" s="60"/>
      <c r="M16" s="60"/>
      <c r="N16" s="60"/>
      <c r="O16" s="60"/>
      <c r="P16" s="60"/>
      <c r="Q16" s="60"/>
      <c r="R16" s="60"/>
      <c r="S16" s="60"/>
      <c r="T16" s="60">
        <v>4169</v>
      </c>
      <c r="U16" s="60">
        <v>3021</v>
      </c>
      <c r="V16" s="60">
        <v>7190</v>
      </c>
      <c r="W16" s="60">
        <v>10082</v>
      </c>
      <c r="X16" s="60">
        <v>3450000</v>
      </c>
      <c r="Y16" s="60">
        <v>-3439918</v>
      </c>
      <c r="Z16" s="140">
        <v>-99.71</v>
      </c>
      <c r="AA16" s="155">
        <v>3450000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58809970</v>
      </c>
      <c r="D19" s="153">
        <f>SUM(D20:D23)</f>
        <v>0</v>
      </c>
      <c r="E19" s="154">
        <f t="shared" si="3"/>
        <v>35786000</v>
      </c>
      <c r="F19" s="100">
        <f t="shared" si="3"/>
        <v>173739196</v>
      </c>
      <c r="G19" s="100">
        <f t="shared" si="3"/>
        <v>2914648</v>
      </c>
      <c r="H19" s="100">
        <f t="shared" si="3"/>
        <v>2603551</v>
      </c>
      <c r="I19" s="100">
        <f t="shared" si="3"/>
        <v>0</v>
      </c>
      <c r="J19" s="100">
        <f t="shared" si="3"/>
        <v>5518199</v>
      </c>
      <c r="K19" s="100">
        <f t="shared" si="3"/>
        <v>1939393</v>
      </c>
      <c r="L19" s="100">
        <f t="shared" si="3"/>
        <v>4210086</v>
      </c>
      <c r="M19" s="100">
        <f t="shared" si="3"/>
        <v>3385166</v>
      </c>
      <c r="N19" s="100">
        <f t="shared" si="3"/>
        <v>9534645</v>
      </c>
      <c r="O19" s="100">
        <f t="shared" si="3"/>
        <v>4710412</v>
      </c>
      <c r="P19" s="100">
        <f t="shared" si="3"/>
        <v>3539632</v>
      </c>
      <c r="Q19" s="100">
        <f t="shared" si="3"/>
        <v>13017461</v>
      </c>
      <c r="R19" s="100">
        <f t="shared" si="3"/>
        <v>21267505</v>
      </c>
      <c r="S19" s="100">
        <f t="shared" si="3"/>
        <v>-4392250</v>
      </c>
      <c r="T19" s="100">
        <f t="shared" si="3"/>
        <v>3030626</v>
      </c>
      <c r="U19" s="100">
        <f t="shared" si="3"/>
        <v>3057288</v>
      </c>
      <c r="V19" s="100">
        <f t="shared" si="3"/>
        <v>1695664</v>
      </c>
      <c r="W19" s="100">
        <f t="shared" si="3"/>
        <v>38016013</v>
      </c>
      <c r="X19" s="100">
        <f t="shared" si="3"/>
        <v>173739196</v>
      </c>
      <c r="Y19" s="100">
        <f t="shared" si="3"/>
        <v>-135723183</v>
      </c>
      <c r="Z19" s="137">
        <f>+IF(X19&lt;&gt;0,+(Y19/X19)*100,0)</f>
        <v>-78.11891969386113</v>
      </c>
      <c r="AA19" s="153">
        <f>SUM(AA20:AA23)</f>
        <v>173739196</v>
      </c>
    </row>
    <row r="20" spans="1:27" ht="13.5">
      <c r="A20" s="138" t="s">
        <v>89</v>
      </c>
      <c r="B20" s="136"/>
      <c r="C20" s="155">
        <v>1858622</v>
      </c>
      <c r="D20" s="155"/>
      <c r="E20" s="156"/>
      <c r="F20" s="60">
        <v>25785696</v>
      </c>
      <c r="G20" s="60"/>
      <c r="H20" s="60">
        <v>1260000</v>
      </c>
      <c r="I20" s="60"/>
      <c r="J20" s="60">
        <v>1260000</v>
      </c>
      <c r="K20" s="60"/>
      <c r="L20" s="60">
        <v>1200000</v>
      </c>
      <c r="M20" s="60">
        <v>1220000</v>
      </c>
      <c r="N20" s="60">
        <v>2420000</v>
      </c>
      <c r="O20" s="60">
        <v>1500000</v>
      </c>
      <c r="P20" s="60">
        <v>2880000</v>
      </c>
      <c r="Q20" s="60"/>
      <c r="R20" s="60">
        <v>4380000</v>
      </c>
      <c r="S20" s="60"/>
      <c r="T20" s="60"/>
      <c r="U20" s="60"/>
      <c r="V20" s="60"/>
      <c r="W20" s="60">
        <v>8060000</v>
      </c>
      <c r="X20" s="60">
        <v>25785696</v>
      </c>
      <c r="Y20" s="60">
        <v>-17725696</v>
      </c>
      <c r="Z20" s="140">
        <v>-68.74</v>
      </c>
      <c r="AA20" s="155">
        <v>25785696</v>
      </c>
    </row>
    <row r="21" spans="1:27" ht="13.5">
      <c r="A21" s="138" t="s">
        <v>90</v>
      </c>
      <c r="B21" s="136"/>
      <c r="C21" s="155">
        <v>50892165</v>
      </c>
      <c r="D21" s="155"/>
      <c r="E21" s="156">
        <v>30895000</v>
      </c>
      <c r="F21" s="60">
        <v>140751000</v>
      </c>
      <c r="G21" s="60">
        <v>2021396</v>
      </c>
      <c r="H21" s="60">
        <v>768541</v>
      </c>
      <c r="I21" s="60"/>
      <c r="J21" s="60">
        <v>2789937</v>
      </c>
      <c r="K21" s="60">
        <v>1319964</v>
      </c>
      <c r="L21" s="60">
        <v>2369830</v>
      </c>
      <c r="M21" s="60">
        <v>1564684</v>
      </c>
      <c r="N21" s="60">
        <v>5254478</v>
      </c>
      <c r="O21" s="60">
        <v>2242718</v>
      </c>
      <c r="P21" s="60">
        <v>232047</v>
      </c>
      <c r="Q21" s="60">
        <v>12435146</v>
      </c>
      <c r="R21" s="60">
        <v>14909911</v>
      </c>
      <c r="S21" s="60">
        <v>-3806127</v>
      </c>
      <c r="T21" s="60">
        <v>2432888</v>
      </c>
      <c r="U21" s="60">
        <v>2408302</v>
      </c>
      <c r="V21" s="60">
        <v>1035063</v>
      </c>
      <c r="W21" s="60">
        <v>23989389</v>
      </c>
      <c r="X21" s="60">
        <v>140751000</v>
      </c>
      <c r="Y21" s="60">
        <v>-116761611</v>
      </c>
      <c r="Z21" s="140">
        <v>-82.96</v>
      </c>
      <c r="AA21" s="155">
        <v>140751000</v>
      </c>
    </row>
    <row r="22" spans="1:27" ht="13.5">
      <c r="A22" s="138" t="s">
        <v>91</v>
      </c>
      <c r="B22" s="136"/>
      <c r="C22" s="157">
        <v>2618569</v>
      </c>
      <c r="D22" s="157"/>
      <c r="E22" s="158">
        <v>2137000</v>
      </c>
      <c r="F22" s="159">
        <v>2348500</v>
      </c>
      <c r="G22" s="159">
        <v>215455</v>
      </c>
      <c r="H22" s="159">
        <v>575010</v>
      </c>
      <c r="I22" s="159"/>
      <c r="J22" s="159">
        <v>790465</v>
      </c>
      <c r="K22" s="159">
        <v>619505</v>
      </c>
      <c r="L22" s="159">
        <v>640348</v>
      </c>
      <c r="M22" s="159">
        <v>600652</v>
      </c>
      <c r="N22" s="159">
        <v>1860505</v>
      </c>
      <c r="O22" s="159">
        <v>580237</v>
      </c>
      <c r="P22" s="159">
        <v>233329</v>
      </c>
      <c r="Q22" s="159">
        <v>189700</v>
      </c>
      <c r="R22" s="159">
        <v>1003266</v>
      </c>
      <c r="S22" s="159">
        <v>-193807</v>
      </c>
      <c r="T22" s="159">
        <v>204877</v>
      </c>
      <c r="U22" s="159">
        <v>246946</v>
      </c>
      <c r="V22" s="159">
        <v>258016</v>
      </c>
      <c r="W22" s="159">
        <v>3912252</v>
      </c>
      <c r="X22" s="159">
        <v>2348500</v>
      </c>
      <c r="Y22" s="159">
        <v>1563752</v>
      </c>
      <c r="Z22" s="141">
        <v>66.59</v>
      </c>
      <c r="AA22" s="157">
        <v>2348500</v>
      </c>
    </row>
    <row r="23" spans="1:27" ht="13.5">
      <c r="A23" s="138" t="s">
        <v>92</v>
      </c>
      <c r="B23" s="136"/>
      <c r="C23" s="155">
        <v>3440614</v>
      </c>
      <c r="D23" s="155"/>
      <c r="E23" s="156">
        <v>2754000</v>
      </c>
      <c r="F23" s="60">
        <v>4854000</v>
      </c>
      <c r="G23" s="60">
        <v>677797</v>
      </c>
      <c r="H23" s="60"/>
      <c r="I23" s="60"/>
      <c r="J23" s="60">
        <v>677797</v>
      </c>
      <c r="K23" s="60">
        <v>-76</v>
      </c>
      <c r="L23" s="60">
        <v>-92</v>
      </c>
      <c r="M23" s="60">
        <v>-170</v>
      </c>
      <c r="N23" s="60">
        <v>-338</v>
      </c>
      <c r="O23" s="60">
        <v>387457</v>
      </c>
      <c r="P23" s="60">
        <v>194256</v>
      </c>
      <c r="Q23" s="60">
        <v>392615</v>
      </c>
      <c r="R23" s="60">
        <v>974328</v>
      </c>
      <c r="S23" s="60">
        <v>-392316</v>
      </c>
      <c r="T23" s="60">
        <v>392861</v>
      </c>
      <c r="U23" s="60">
        <v>402040</v>
      </c>
      <c r="V23" s="60">
        <v>402585</v>
      </c>
      <c r="W23" s="60">
        <v>2054372</v>
      </c>
      <c r="X23" s="60">
        <v>4854000</v>
      </c>
      <c r="Y23" s="60">
        <v>-2799628</v>
      </c>
      <c r="Z23" s="140">
        <v>-57.68</v>
      </c>
      <c r="AA23" s="155">
        <v>4854000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874340956</v>
      </c>
      <c r="D25" s="168">
        <f>+D5+D9+D15+D19+D24</f>
        <v>0</v>
      </c>
      <c r="E25" s="169">
        <f t="shared" si="4"/>
        <v>605179000</v>
      </c>
      <c r="F25" s="73">
        <f t="shared" si="4"/>
        <v>1205446696</v>
      </c>
      <c r="G25" s="73">
        <f t="shared" si="4"/>
        <v>226418250</v>
      </c>
      <c r="H25" s="73">
        <f t="shared" si="4"/>
        <v>8650975</v>
      </c>
      <c r="I25" s="73">
        <f t="shared" si="4"/>
        <v>0</v>
      </c>
      <c r="J25" s="73">
        <f t="shared" si="4"/>
        <v>235069225</v>
      </c>
      <c r="K25" s="73">
        <f t="shared" si="4"/>
        <v>4556749</v>
      </c>
      <c r="L25" s="73">
        <f t="shared" si="4"/>
        <v>156218481</v>
      </c>
      <c r="M25" s="73">
        <f t="shared" si="4"/>
        <v>124045016</v>
      </c>
      <c r="N25" s="73">
        <f t="shared" si="4"/>
        <v>284820246</v>
      </c>
      <c r="O25" s="73">
        <f t="shared" si="4"/>
        <v>7321635</v>
      </c>
      <c r="P25" s="73">
        <f t="shared" si="4"/>
        <v>5703269</v>
      </c>
      <c r="Q25" s="73">
        <f t="shared" si="4"/>
        <v>243929072</v>
      </c>
      <c r="R25" s="73">
        <f t="shared" si="4"/>
        <v>256953976</v>
      </c>
      <c r="S25" s="73">
        <f t="shared" si="4"/>
        <v>-6903291</v>
      </c>
      <c r="T25" s="73">
        <f t="shared" si="4"/>
        <v>7139654</v>
      </c>
      <c r="U25" s="73">
        <f t="shared" si="4"/>
        <v>4679561</v>
      </c>
      <c r="V25" s="73">
        <f t="shared" si="4"/>
        <v>4915924</v>
      </c>
      <c r="W25" s="73">
        <f t="shared" si="4"/>
        <v>781759371</v>
      </c>
      <c r="X25" s="73">
        <f t="shared" si="4"/>
        <v>1205446696</v>
      </c>
      <c r="Y25" s="73">
        <f t="shared" si="4"/>
        <v>-423687325</v>
      </c>
      <c r="Z25" s="170">
        <f>+IF(X25&lt;&gt;0,+(Y25/X25)*100,0)</f>
        <v>-35.14774451710804</v>
      </c>
      <c r="AA25" s="168">
        <f>+AA5+AA9+AA15+AA19+AA24</f>
        <v>1205446696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624784731</v>
      </c>
      <c r="D28" s="153">
        <f>SUM(D29:D31)</f>
        <v>0</v>
      </c>
      <c r="E28" s="154">
        <f t="shared" si="5"/>
        <v>224248000</v>
      </c>
      <c r="F28" s="100">
        <f t="shared" si="5"/>
        <v>559094196</v>
      </c>
      <c r="G28" s="100">
        <f t="shared" si="5"/>
        <v>19151037</v>
      </c>
      <c r="H28" s="100">
        <f t="shared" si="5"/>
        <v>20987319</v>
      </c>
      <c r="I28" s="100">
        <f t="shared" si="5"/>
        <v>0</v>
      </c>
      <c r="J28" s="100">
        <f t="shared" si="5"/>
        <v>40138356</v>
      </c>
      <c r="K28" s="100">
        <f t="shared" si="5"/>
        <v>9153036</v>
      </c>
      <c r="L28" s="100">
        <f t="shared" si="5"/>
        <v>20460262</v>
      </c>
      <c r="M28" s="100">
        <f t="shared" si="5"/>
        <v>30833331</v>
      </c>
      <c r="N28" s="100">
        <f t="shared" si="5"/>
        <v>60446629</v>
      </c>
      <c r="O28" s="100">
        <f t="shared" si="5"/>
        <v>18362906</v>
      </c>
      <c r="P28" s="100">
        <f t="shared" si="5"/>
        <v>22103069</v>
      </c>
      <c r="Q28" s="100">
        <f t="shared" si="5"/>
        <v>19569084</v>
      </c>
      <c r="R28" s="100">
        <f t="shared" si="5"/>
        <v>60035059</v>
      </c>
      <c r="S28" s="100">
        <f t="shared" si="5"/>
        <v>20460858</v>
      </c>
      <c r="T28" s="100">
        <f t="shared" si="5"/>
        <v>18655493</v>
      </c>
      <c r="U28" s="100">
        <f t="shared" si="5"/>
        <v>30758266</v>
      </c>
      <c r="V28" s="100">
        <f t="shared" si="5"/>
        <v>69874617</v>
      </c>
      <c r="W28" s="100">
        <f t="shared" si="5"/>
        <v>230494661</v>
      </c>
      <c r="X28" s="100">
        <f t="shared" si="5"/>
        <v>559094196</v>
      </c>
      <c r="Y28" s="100">
        <f t="shared" si="5"/>
        <v>-328599535</v>
      </c>
      <c r="Z28" s="137">
        <f>+IF(X28&lt;&gt;0,+(Y28/X28)*100,0)</f>
        <v>-58.773555037942124</v>
      </c>
      <c r="AA28" s="153">
        <f>SUM(AA29:AA31)</f>
        <v>559094196</v>
      </c>
    </row>
    <row r="29" spans="1:27" ht="13.5">
      <c r="A29" s="138" t="s">
        <v>75</v>
      </c>
      <c r="B29" s="136"/>
      <c r="C29" s="155">
        <v>21385861</v>
      </c>
      <c r="D29" s="155"/>
      <c r="E29" s="156">
        <v>18818000</v>
      </c>
      <c r="F29" s="60">
        <v>24392000</v>
      </c>
      <c r="G29" s="60">
        <v>269421</v>
      </c>
      <c r="H29" s="60">
        <v>3107403</v>
      </c>
      <c r="I29" s="60"/>
      <c r="J29" s="60">
        <v>3376824</v>
      </c>
      <c r="K29" s="60">
        <v>3037124</v>
      </c>
      <c r="L29" s="60">
        <v>2363485</v>
      </c>
      <c r="M29" s="60">
        <v>1902171</v>
      </c>
      <c r="N29" s="60">
        <v>7302780</v>
      </c>
      <c r="O29" s="60">
        <v>2644772</v>
      </c>
      <c r="P29" s="60">
        <v>2563270</v>
      </c>
      <c r="Q29" s="60">
        <v>2005130</v>
      </c>
      <c r="R29" s="60">
        <v>7213172</v>
      </c>
      <c r="S29" s="60">
        <v>2002685</v>
      </c>
      <c r="T29" s="60">
        <v>2050767</v>
      </c>
      <c r="U29" s="60">
        <v>2407897</v>
      </c>
      <c r="V29" s="60">
        <v>6461349</v>
      </c>
      <c r="W29" s="60">
        <v>24354125</v>
      </c>
      <c r="X29" s="60">
        <v>24392000</v>
      </c>
      <c r="Y29" s="60">
        <v>-37875</v>
      </c>
      <c r="Z29" s="140">
        <v>-0.16</v>
      </c>
      <c r="AA29" s="155">
        <v>24392000</v>
      </c>
    </row>
    <row r="30" spans="1:27" ht="13.5">
      <c r="A30" s="138" t="s">
        <v>76</v>
      </c>
      <c r="B30" s="136"/>
      <c r="C30" s="157">
        <v>350718808</v>
      </c>
      <c r="D30" s="157"/>
      <c r="E30" s="158">
        <v>25400000</v>
      </c>
      <c r="F30" s="159">
        <v>308646696</v>
      </c>
      <c r="G30" s="159">
        <v>204666</v>
      </c>
      <c r="H30" s="159">
        <v>4721098</v>
      </c>
      <c r="I30" s="159"/>
      <c r="J30" s="159">
        <v>4925764</v>
      </c>
      <c r="K30" s="159">
        <v>2153106</v>
      </c>
      <c r="L30" s="159">
        <v>2179283</v>
      </c>
      <c r="M30" s="159">
        <v>3115481</v>
      </c>
      <c r="N30" s="159">
        <v>7447870</v>
      </c>
      <c r="O30" s="159">
        <v>538348</v>
      </c>
      <c r="P30" s="159">
        <v>116358</v>
      </c>
      <c r="Q30" s="159">
        <v>446395</v>
      </c>
      <c r="R30" s="159">
        <v>1101101</v>
      </c>
      <c r="S30" s="159">
        <v>690502</v>
      </c>
      <c r="T30" s="159">
        <v>517923</v>
      </c>
      <c r="U30" s="159">
        <v>11398649</v>
      </c>
      <c r="V30" s="159">
        <v>12607074</v>
      </c>
      <c r="W30" s="159">
        <v>26081809</v>
      </c>
      <c r="X30" s="159">
        <v>308646696</v>
      </c>
      <c r="Y30" s="159">
        <v>-282564887</v>
      </c>
      <c r="Z30" s="141">
        <v>-91.55</v>
      </c>
      <c r="AA30" s="157">
        <v>308646696</v>
      </c>
    </row>
    <row r="31" spans="1:27" ht="13.5">
      <c r="A31" s="138" t="s">
        <v>77</v>
      </c>
      <c r="B31" s="136"/>
      <c r="C31" s="155">
        <v>252680062</v>
      </c>
      <c r="D31" s="155"/>
      <c r="E31" s="156">
        <v>180030000</v>
      </c>
      <c r="F31" s="60">
        <v>226055500</v>
      </c>
      <c r="G31" s="60">
        <v>18676950</v>
      </c>
      <c r="H31" s="60">
        <v>13158818</v>
      </c>
      <c r="I31" s="60"/>
      <c r="J31" s="60">
        <v>31835768</v>
      </c>
      <c r="K31" s="60">
        <v>3962806</v>
      </c>
      <c r="L31" s="60">
        <v>15917494</v>
      </c>
      <c r="M31" s="60">
        <v>25815679</v>
      </c>
      <c r="N31" s="60">
        <v>45695979</v>
      </c>
      <c r="O31" s="60">
        <v>15179786</v>
      </c>
      <c r="P31" s="60">
        <v>19423441</v>
      </c>
      <c r="Q31" s="60">
        <v>17117559</v>
      </c>
      <c r="R31" s="60">
        <v>51720786</v>
      </c>
      <c r="S31" s="60">
        <v>17767671</v>
      </c>
      <c r="T31" s="60">
        <v>16086803</v>
      </c>
      <c r="U31" s="60">
        <v>16951720</v>
      </c>
      <c r="V31" s="60">
        <v>50806194</v>
      </c>
      <c r="W31" s="60">
        <v>180058727</v>
      </c>
      <c r="X31" s="60">
        <v>226055500</v>
      </c>
      <c r="Y31" s="60">
        <v>-45996773</v>
      </c>
      <c r="Z31" s="140">
        <v>-20.35</v>
      </c>
      <c r="AA31" s="155">
        <v>226055500</v>
      </c>
    </row>
    <row r="32" spans="1:27" ht="13.5">
      <c r="A32" s="135" t="s">
        <v>78</v>
      </c>
      <c r="B32" s="136"/>
      <c r="C32" s="153">
        <f aca="true" t="shared" si="6" ref="C32:Y32">SUM(C33:C37)</f>
        <v>13188135</v>
      </c>
      <c r="D32" s="153">
        <f>SUM(D33:D37)</f>
        <v>0</v>
      </c>
      <c r="E32" s="154">
        <f t="shared" si="6"/>
        <v>41900000</v>
      </c>
      <c r="F32" s="100">
        <f t="shared" si="6"/>
        <v>25624000</v>
      </c>
      <c r="G32" s="100">
        <f t="shared" si="6"/>
        <v>1090584</v>
      </c>
      <c r="H32" s="100">
        <f t="shared" si="6"/>
        <v>558264</v>
      </c>
      <c r="I32" s="100">
        <f t="shared" si="6"/>
        <v>0</v>
      </c>
      <c r="J32" s="100">
        <f t="shared" si="6"/>
        <v>1648848</v>
      </c>
      <c r="K32" s="100">
        <f t="shared" si="6"/>
        <v>3415679</v>
      </c>
      <c r="L32" s="100">
        <f t="shared" si="6"/>
        <v>4178752</v>
      </c>
      <c r="M32" s="100">
        <f t="shared" si="6"/>
        <v>1022535</v>
      </c>
      <c r="N32" s="100">
        <f t="shared" si="6"/>
        <v>8616966</v>
      </c>
      <c r="O32" s="100">
        <f t="shared" si="6"/>
        <v>3275377</v>
      </c>
      <c r="P32" s="100">
        <f t="shared" si="6"/>
        <v>945649</v>
      </c>
      <c r="Q32" s="100">
        <f t="shared" si="6"/>
        <v>1380681</v>
      </c>
      <c r="R32" s="100">
        <f t="shared" si="6"/>
        <v>5601707</v>
      </c>
      <c r="S32" s="100">
        <f t="shared" si="6"/>
        <v>3108351</v>
      </c>
      <c r="T32" s="100">
        <f t="shared" si="6"/>
        <v>1701214</v>
      </c>
      <c r="U32" s="100">
        <f t="shared" si="6"/>
        <v>1806604</v>
      </c>
      <c r="V32" s="100">
        <f t="shared" si="6"/>
        <v>6616169</v>
      </c>
      <c r="W32" s="100">
        <f t="shared" si="6"/>
        <v>22483690</v>
      </c>
      <c r="X32" s="100">
        <f t="shared" si="6"/>
        <v>25624000</v>
      </c>
      <c r="Y32" s="100">
        <f t="shared" si="6"/>
        <v>-3140310</v>
      </c>
      <c r="Z32" s="137">
        <f>+IF(X32&lt;&gt;0,+(Y32/X32)*100,0)</f>
        <v>-12.255346550109273</v>
      </c>
      <c r="AA32" s="153">
        <f>SUM(AA33:AA37)</f>
        <v>25624000</v>
      </c>
    </row>
    <row r="33" spans="1:27" ht="13.5">
      <c r="A33" s="138" t="s">
        <v>79</v>
      </c>
      <c r="B33" s="136"/>
      <c r="C33" s="155">
        <v>11493192</v>
      </c>
      <c r="D33" s="155"/>
      <c r="E33" s="156">
        <v>41900000</v>
      </c>
      <c r="F33" s="60">
        <v>23474000</v>
      </c>
      <c r="G33" s="60">
        <v>1090584</v>
      </c>
      <c r="H33" s="60">
        <v>558264</v>
      </c>
      <c r="I33" s="60"/>
      <c r="J33" s="60">
        <v>1648848</v>
      </c>
      <c r="K33" s="60">
        <v>2215630</v>
      </c>
      <c r="L33" s="60">
        <v>3024702</v>
      </c>
      <c r="M33" s="60">
        <v>1022535</v>
      </c>
      <c r="N33" s="60">
        <v>6262867</v>
      </c>
      <c r="O33" s="60">
        <v>3002772</v>
      </c>
      <c r="P33" s="60">
        <v>880474</v>
      </c>
      <c r="Q33" s="60">
        <v>1263831</v>
      </c>
      <c r="R33" s="60">
        <v>5147077</v>
      </c>
      <c r="S33" s="60">
        <v>2775296</v>
      </c>
      <c r="T33" s="60">
        <v>1580914</v>
      </c>
      <c r="U33" s="60">
        <v>1666094</v>
      </c>
      <c r="V33" s="60">
        <v>6022304</v>
      </c>
      <c r="W33" s="60">
        <v>19081096</v>
      </c>
      <c r="X33" s="60">
        <v>23474000</v>
      </c>
      <c r="Y33" s="60">
        <v>-4392904</v>
      </c>
      <c r="Z33" s="140">
        <v>-18.71</v>
      </c>
      <c r="AA33" s="155">
        <v>23474000</v>
      </c>
    </row>
    <row r="34" spans="1:27" ht="13.5">
      <c r="A34" s="138" t="s">
        <v>80</v>
      </c>
      <c r="B34" s="136"/>
      <c r="C34" s="155">
        <v>232911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1338377</v>
      </c>
      <c r="D35" s="155"/>
      <c r="E35" s="156"/>
      <c r="F35" s="60"/>
      <c r="G35" s="60"/>
      <c r="H35" s="60"/>
      <c r="I35" s="60"/>
      <c r="J35" s="60"/>
      <c r="K35" s="60">
        <v>1200049</v>
      </c>
      <c r="L35" s="60">
        <v>1154050</v>
      </c>
      <c r="M35" s="60"/>
      <c r="N35" s="60">
        <v>2354099</v>
      </c>
      <c r="O35" s="60">
        <v>272605</v>
      </c>
      <c r="P35" s="60">
        <v>65175</v>
      </c>
      <c r="Q35" s="60">
        <v>116850</v>
      </c>
      <c r="R35" s="60">
        <v>454630</v>
      </c>
      <c r="S35" s="60">
        <v>333055</v>
      </c>
      <c r="T35" s="60">
        <v>120300</v>
      </c>
      <c r="U35" s="60">
        <v>140510</v>
      </c>
      <c r="V35" s="60">
        <v>593865</v>
      </c>
      <c r="W35" s="60">
        <v>3402594</v>
      </c>
      <c r="X35" s="60"/>
      <c r="Y35" s="60">
        <v>3402594</v>
      </c>
      <c r="Z35" s="140">
        <v>0</v>
      </c>
      <c r="AA35" s="155"/>
    </row>
    <row r="36" spans="1:27" ht="13.5">
      <c r="A36" s="138" t="s">
        <v>82</v>
      </c>
      <c r="B36" s="136"/>
      <c r="C36" s="155">
        <v>123655</v>
      </c>
      <c r="D36" s="155"/>
      <c r="E36" s="156"/>
      <c r="F36" s="60">
        <v>2150000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2150000</v>
      </c>
      <c r="Y36" s="60">
        <v>-2150000</v>
      </c>
      <c r="Z36" s="140">
        <v>-100</v>
      </c>
      <c r="AA36" s="155">
        <v>2150000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19656558</v>
      </c>
      <c r="D38" s="153">
        <f>SUM(D39:D41)</f>
        <v>0</v>
      </c>
      <c r="E38" s="154">
        <f t="shared" si="7"/>
        <v>0</v>
      </c>
      <c r="F38" s="100">
        <f t="shared" si="7"/>
        <v>19375500</v>
      </c>
      <c r="G38" s="100">
        <f t="shared" si="7"/>
        <v>281699</v>
      </c>
      <c r="H38" s="100">
        <f t="shared" si="7"/>
        <v>2671124</v>
      </c>
      <c r="I38" s="100">
        <f t="shared" si="7"/>
        <v>0</v>
      </c>
      <c r="J38" s="100">
        <f t="shared" si="7"/>
        <v>2952823</v>
      </c>
      <c r="K38" s="100">
        <f t="shared" si="7"/>
        <v>2129167</v>
      </c>
      <c r="L38" s="100">
        <f t="shared" si="7"/>
        <v>8244153</v>
      </c>
      <c r="M38" s="100">
        <f t="shared" si="7"/>
        <v>331275</v>
      </c>
      <c r="N38" s="100">
        <f t="shared" si="7"/>
        <v>10704595</v>
      </c>
      <c r="O38" s="100">
        <f t="shared" si="7"/>
        <v>239225</v>
      </c>
      <c r="P38" s="100">
        <f t="shared" si="7"/>
        <v>323403</v>
      </c>
      <c r="Q38" s="100">
        <f t="shared" si="7"/>
        <v>451095</v>
      </c>
      <c r="R38" s="100">
        <f t="shared" si="7"/>
        <v>1013723</v>
      </c>
      <c r="S38" s="100">
        <f t="shared" si="7"/>
        <v>1413078</v>
      </c>
      <c r="T38" s="100">
        <f t="shared" si="7"/>
        <v>5560806</v>
      </c>
      <c r="U38" s="100">
        <f t="shared" si="7"/>
        <v>5220865</v>
      </c>
      <c r="V38" s="100">
        <f t="shared" si="7"/>
        <v>12194749</v>
      </c>
      <c r="W38" s="100">
        <f t="shared" si="7"/>
        <v>26865890</v>
      </c>
      <c r="X38" s="100">
        <f t="shared" si="7"/>
        <v>19375500</v>
      </c>
      <c r="Y38" s="100">
        <f t="shared" si="7"/>
        <v>7490390</v>
      </c>
      <c r="Z38" s="137">
        <f>+IF(X38&lt;&gt;0,+(Y38/X38)*100,0)</f>
        <v>38.659079765683465</v>
      </c>
      <c r="AA38" s="153">
        <f>SUM(AA39:AA41)</f>
        <v>19375500</v>
      </c>
    </row>
    <row r="39" spans="1:27" ht="13.5">
      <c r="A39" s="138" t="s">
        <v>85</v>
      </c>
      <c r="B39" s="136"/>
      <c r="C39" s="155">
        <v>1684361</v>
      </c>
      <c r="D39" s="155"/>
      <c r="E39" s="156"/>
      <c r="F39" s="60">
        <v>3575000</v>
      </c>
      <c r="G39" s="60">
        <v>97256</v>
      </c>
      <c r="H39" s="60">
        <v>571819</v>
      </c>
      <c r="I39" s="60"/>
      <c r="J39" s="60">
        <v>669075</v>
      </c>
      <c r="K39" s="60">
        <v>655124</v>
      </c>
      <c r="L39" s="60">
        <v>648341</v>
      </c>
      <c r="M39" s="60">
        <v>-2600</v>
      </c>
      <c r="N39" s="60">
        <v>1300865</v>
      </c>
      <c r="O39" s="60"/>
      <c r="P39" s="60"/>
      <c r="Q39" s="60">
        <v>7562</v>
      </c>
      <c r="R39" s="60">
        <v>7562</v>
      </c>
      <c r="S39" s="60"/>
      <c r="T39" s="60"/>
      <c r="U39" s="60"/>
      <c r="V39" s="60"/>
      <c r="W39" s="60">
        <v>1977502</v>
      </c>
      <c r="X39" s="60">
        <v>3575000</v>
      </c>
      <c r="Y39" s="60">
        <v>-1597498</v>
      </c>
      <c r="Z39" s="140">
        <v>-44.69</v>
      </c>
      <c r="AA39" s="155">
        <v>3575000</v>
      </c>
    </row>
    <row r="40" spans="1:27" ht="13.5">
      <c r="A40" s="138" t="s">
        <v>86</v>
      </c>
      <c r="B40" s="136"/>
      <c r="C40" s="155">
        <v>17972197</v>
      </c>
      <c r="D40" s="155"/>
      <c r="E40" s="156"/>
      <c r="F40" s="60">
        <v>15800500</v>
      </c>
      <c r="G40" s="60">
        <v>184443</v>
      </c>
      <c r="H40" s="60">
        <v>2099305</v>
      </c>
      <c r="I40" s="60"/>
      <c r="J40" s="60">
        <v>2283748</v>
      </c>
      <c r="K40" s="60">
        <v>1474043</v>
      </c>
      <c r="L40" s="60">
        <v>7595812</v>
      </c>
      <c r="M40" s="60">
        <v>333875</v>
      </c>
      <c r="N40" s="60">
        <v>9403730</v>
      </c>
      <c r="O40" s="60">
        <v>239225</v>
      </c>
      <c r="P40" s="60">
        <v>323403</v>
      </c>
      <c r="Q40" s="60">
        <v>443533</v>
      </c>
      <c r="R40" s="60">
        <v>1006161</v>
      </c>
      <c r="S40" s="60">
        <v>1413078</v>
      </c>
      <c r="T40" s="60">
        <v>5560806</v>
      </c>
      <c r="U40" s="60">
        <v>5220865</v>
      </c>
      <c r="V40" s="60">
        <v>12194749</v>
      </c>
      <c r="W40" s="60">
        <v>24888388</v>
      </c>
      <c r="X40" s="60">
        <v>15800500</v>
      </c>
      <c r="Y40" s="60">
        <v>9087888</v>
      </c>
      <c r="Z40" s="140">
        <v>57.52</v>
      </c>
      <c r="AA40" s="155">
        <v>15800500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170483891</v>
      </c>
      <c r="D42" s="153">
        <f>SUM(D43:D46)</f>
        <v>0</v>
      </c>
      <c r="E42" s="154">
        <f t="shared" si="8"/>
        <v>120310000</v>
      </c>
      <c r="F42" s="100">
        <f t="shared" si="8"/>
        <v>158795000</v>
      </c>
      <c r="G42" s="100">
        <f t="shared" si="8"/>
        <v>4390994</v>
      </c>
      <c r="H42" s="100">
        <f t="shared" si="8"/>
        <v>8452768</v>
      </c>
      <c r="I42" s="100">
        <f t="shared" si="8"/>
        <v>0</v>
      </c>
      <c r="J42" s="100">
        <f t="shared" si="8"/>
        <v>12843762</v>
      </c>
      <c r="K42" s="100">
        <f t="shared" si="8"/>
        <v>4172244</v>
      </c>
      <c r="L42" s="100">
        <f t="shared" si="8"/>
        <v>8662991</v>
      </c>
      <c r="M42" s="100">
        <f t="shared" si="8"/>
        <v>33869665</v>
      </c>
      <c r="N42" s="100">
        <f t="shared" si="8"/>
        <v>46704900</v>
      </c>
      <c r="O42" s="100">
        <f t="shared" si="8"/>
        <v>4989105</v>
      </c>
      <c r="P42" s="100">
        <f t="shared" si="8"/>
        <v>12411255</v>
      </c>
      <c r="Q42" s="100">
        <f t="shared" si="8"/>
        <v>1960889</v>
      </c>
      <c r="R42" s="100">
        <f t="shared" si="8"/>
        <v>19361249</v>
      </c>
      <c r="S42" s="100">
        <f t="shared" si="8"/>
        <v>11872281</v>
      </c>
      <c r="T42" s="100">
        <f t="shared" si="8"/>
        <v>1900661</v>
      </c>
      <c r="U42" s="100">
        <f t="shared" si="8"/>
        <v>7731953</v>
      </c>
      <c r="V42" s="100">
        <f t="shared" si="8"/>
        <v>21504895</v>
      </c>
      <c r="W42" s="100">
        <f t="shared" si="8"/>
        <v>100414806</v>
      </c>
      <c r="X42" s="100">
        <f t="shared" si="8"/>
        <v>158795000</v>
      </c>
      <c r="Y42" s="100">
        <f t="shared" si="8"/>
        <v>-58380194</v>
      </c>
      <c r="Z42" s="137">
        <f>+IF(X42&lt;&gt;0,+(Y42/X42)*100,0)</f>
        <v>-36.76450392014862</v>
      </c>
      <c r="AA42" s="153">
        <f>SUM(AA43:AA46)</f>
        <v>158795000</v>
      </c>
    </row>
    <row r="43" spans="1:27" ht="13.5">
      <c r="A43" s="138" t="s">
        <v>89</v>
      </c>
      <c r="B43" s="136"/>
      <c r="C43" s="155">
        <v>18540426</v>
      </c>
      <c r="D43" s="155"/>
      <c r="E43" s="156"/>
      <c r="F43" s="60">
        <v>24125000</v>
      </c>
      <c r="G43" s="60">
        <v>1161803</v>
      </c>
      <c r="H43" s="60"/>
      <c r="I43" s="60"/>
      <c r="J43" s="60">
        <v>1161803</v>
      </c>
      <c r="K43" s="60"/>
      <c r="L43" s="60"/>
      <c r="M43" s="60"/>
      <c r="N43" s="60"/>
      <c r="O43" s="60">
        <v>2605169</v>
      </c>
      <c r="P43" s="60"/>
      <c r="Q43" s="60">
        <v>131648</v>
      </c>
      <c r="R43" s="60">
        <v>2736817</v>
      </c>
      <c r="S43" s="60">
        <v>527826</v>
      </c>
      <c r="T43" s="60"/>
      <c r="U43" s="60"/>
      <c r="V43" s="60">
        <v>527826</v>
      </c>
      <c r="W43" s="60">
        <v>4426446</v>
      </c>
      <c r="X43" s="60">
        <v>24125000</v>
      </c>
      <c r="Y43" s="60">
        <v>-19698554</v>
      </c>
      <c r="Z43" s="140">
        <v>-81.65</v>
      </c>
      <c r="AA43" s="155">
        <v>24125000</v>
      </c>
    </row>
    <row r="44" spans="1:27" ht="13.5">
      <c r="A44" s="138" t="s">
        <v>90</v>
      </c>
      <c r="B44" s="136"/>
      <c r="C44" s="155">
        <v>145616140</v>
      </c>
      <c r="D44" s="155"/>
      <c r="E44" s="156">
        <v>120310000</v>
      </c>
      <c r="F44" s="60">
        <v>132083000</v>
      </c>
      <c r="G44" s="60">
        <v>2761609</v>
      </c>
      <c r="H44" s="60">
        <v>8361683</v>
      </c>
      <c r="I44" s="60"/>
      <c r="J44" s="60">
        <v>11123292</v>
      </c>
      <c r="K44" s="60">
        <v>3681368</v>
      </c>
      <c r="L44" s="60">
        <v>7709080</v>
      </c>
      <c r="M44" s="60">
        <v>33280706</v>
      </c>
      <c r="N44" s="60">
        <v>44671154</v>
      </c>
      <c r="O44" s="60">
        <v>1799676</v>
      </c>
      <c r="P44" s="60">
        <v>11902753</v>
      </c>
      <c r="Q44" s="60">
        <v>1828119</v>
      </c>
      <c r="R44" s="60">
        <v>15530548</v>
      </c>
      <c r="S44" s="60">
        <v>11040951</v>
      </c>
      <c r="T44" s="60">
        <v>1779857</v>
      </c>
      <c r="U44" s="60">
        <v>7433953</v>
      </c>
      <c r="V44" s="60">
        <v>20254761</v>
      </c>
      <c r="W44" s="60">
        <v>91579755</v>
      </c>
      <c r="X44" s="60">
        <v>132083000</v>
      </c>
      <c r="Y44" s="60">
        <v>-40503245</v>
      </c>
      <c r="Z44" s="140">
        <v>-30.66</v>
      </c>
      <c r="AA44" s="155">
        <v>132083000</v>
      </c>
    </row>
    <row r="45" spans="1:27" ht="13.5">
      <c r="A45" s="138" t="s">
        <v>91</v>
      </c>
      <c r="B45" s="136"/>
      <c r="C45" s="157">
        <v>1313284</v>
      </c>
      <c r="D45" s="157"/>
      <c r="E45" s="158"/>
      <c r="F45" s="159">
        <v>1387000</v>
      </c>
      <c r="G45" s="159">
        <v>161230</v>
      </c>
      <c r="H45" s="159">
        <v>91085</v>
      </c>
      <c r="I45" s="159"/>
      <c r="J45" s="159">
        <v>252315</v>
      </c>
      <c r="K45" s="159">
        <v>420701</v>
      </c>
      <c r="L45" s="159">
        <v>953911</v>
      </c>
      <c r="M45" s="159">
        <v>526959</v>
      </c>
      <c r="N45" s="159">
        <v>1901571</v>
      </c>
      <c r="O45" s="159">
        <v>584260</v>
      </c>
      <c r="P45" s="159">
        <v>508502</v>
      </c>
      <c r="Q45" s="159"/>
      <c r="R45" s="159">
        <v>1092762</v>
      </c>
      <c r="S45" s="159">
        <v>136840</v>
      </c>
      <c r="T45" s="159">
        <v>120804</v>
      </c>
      <c r="U45" s="159">
        <v>244000</v>
      </c>
      <c r="V45" s="159">
        <v>501644</v>
      </c>
      <c r="W45" s="159">
        <v>3748292</v>
      </c>
      <c r="X45" s="159">
        <v>1387000</v>
      </c>
      <c r="Y45" s="159">
        <v>2361292</v>
      </c>
      <c r="Z45" s="141">
        <v>170.24</v>
      </c>
      <c r="AA45" s="157">
        <v>1387000</v>
      </c>
    </row>
    <row r="46" spans="1:27" ht="13.5">
      <c r="A46" s="138" t="s">
        <v>92</v>
      </c>
      <c r="B46" s="136"/>
      <c r="C46" s="155">
        <v>5014041</v>
      </c>
      <c r="D46" s="155"/>
      <c r="E46" s="156"/>
      <c r="F46" s="60">
        <v>1200000</v>
      </c>
      <c r="G46" s="60">
        <v>306352</v>
      </c>
      <c r="H46" s="60"/>
      <c r="I46" s="60"/>
      <c r="J46" s="60">
        <v>306352</v>
      </c>
      <c r="K46" s="60">
        <v>70175</v>
      </c>
      <c r="L46" s="60"/>
      <c r="M46" s="60">
        <v>62000</v>
      </c>
      <c r="N46" s="60">
        <v>132175</v>
      </c>
      <c r="O46" s="60"/>
      <c r="P46" s="60"/>
      <c r="Q46" s="60">
        <v>1122</v>
      </c>
      <c r="R46" s="60">
        <v>1122</v>
      </c>
      <c r="S46" s="60">
        <v>166664</v>
      </c>
      <c r="T46" s="60"/>
      <c r="U46" s="60">
        <v>54000</v>
      </c>
      <c r="V46" s="60">
        <v>220664</v>
      </c>
      <c r="W46" s="60">
        <v>660313</v>
      </c>
      <c r="X46" s="60">
        <v>1200000</v>
      </c>
      <c r="Y46" s="60">
        <v>-539687</v>
      </c>
      <c r="Z46" s="140">
        <v>-44.97</v>
      </c>
      <c r="AA46" s="155">
        <v>1200000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828113315</v>
      </c>
      <c r="D48" s="168">
        <f>+D28+D32+D38+D42+D47</f>
        <v>0</v>
      </c>
      <c r="E48" s="169">
        <f t="shared" si="9"/>
        <v>386458000</v>
      </c>
      <c r="F48" s="73">
        <f t="shared" si="9"/>
        <v>762888696</v>
      </c>
      <c r="G48" s="73">
        <f t="shared" si="9"/>
        <v>24914314</v>
      </c>
      <c r="H48" s="73">
        <f t="shared" si="9"/>
        <v>32669475</v>
      </c>
      <c r="I48" s="73">
        <f t="shared" si="9"/>
        <v>0</v>
      </c>
      <c r="J48" s="73">
        <f t="shared" si="9"/>
        <v>57583789</v>
      </c>
      <c r="K48" s="73">
        <f t="shared" si="9"/>
        <v>18870126</v>
      </c>
      <c r="L48" s="73">
        <f t="shared" si="9"/>
        <v>41546158</v>
      </c>
      <c r="M48" s="73">
        <f t="shared" si="9"/>
        <v>66056806</v>
      </c>
      <c r="N48" s="73">
        <f t="shared" si="9"/>
        <v>126473090</v>
      </c>
      <c r="O48" s="73">
        <f t="shared" si="9"/>
        <v>26866613</v>
      </c>
      <c r="P48" s="73">
        <f t="shared" si="9"/>
        <v>35783376</v>
      </c>
      <c r="Q48" s="73">
        <f t="shared" si="9"/>
        <v>23361749</v>
      </c>
      <c r="R48" s="73">
        <f t="shared" si="9"/>
        <v>86011738</v>
      </c>
      <c r="S48" s="73">
        <f t="shared" si="9"/>
        <v>36854568</v>
      </c>
      <c r="T48" s="73">
        <f t="shared" si="9"/>
        <v>27818174</v>
      </c>
      <c r="U48" s="73">
        <f t="shared" si="9"/>
        <v>45517688</v>
      </c>
      <c r="V48" s="73">
        <f t="shared" si="9"/>
        <v>110190430</v>
      </c>
      <c r="W48" s="73">
        <f t="shared" si="9"/>
        <v>380259047</v>
      </c>
      <c r="X48" s="73">
        <f t="shared" si="9"/>
        <v>762888696</v>
      </c>
      <c r="Y48" s="73">
        <f t="shared" si="9"/>
        <v>-382629649</v>
      </c>
      <c r="Z48" s="170">
        <f>+IF(X48&lt;&gt;0,+(Y48/X48)*100,0)</f>
        <v>-50.155370109193484</v>
      </c>
      <c r="AA48" s="168">
        <f>+AA28+AA32+AA38+AA42+AA47</f>
        <v>762888696</v>
      </c>
    </row>
    <row r="49" spans="1:27" ht="13.5">
      <c r="A49" s="148" t="s">
        <v>49</v>
      </c>
      <c r="B49" s="149"/>
      <c r="C49" s="171">
        <f aca="true" t="shared" si="10" ref="C49:Y49">+C25-C48</f>
        <v>46227641</v>
      </c>
      <c r="D49" s="171">
        <f>+D25-D48</f>
        <v>0</v>
      </c>
      <c r="E49" s="172">
        <f t="shared" si="10"/>
        <v>218721000</v>
      </c>
      <c r="F49" s="173">
        <f t="shared" si="10"/>
        <v>442558000</v>
      </c>
      <c r="G49" s="173">
        <f t="shared" si="10"/>
        <v>201503936</v>
      </c>
      <c r="H49" s="173">
        <f t="shared" si="10"/>
        <v>-24018500</v>
      </c>
      <c r="I49" s="173">
        <f t="shared" si="10"/>
        <v>0</v>
      </c>
      <c r="J49" s="173">
        <f t="shared" si="10"/>
        <v>177485436</v>
      </c>
      <c r="K49" s="173">
        <f t="shared" si="10"/>
        <v>-14313377</v>
      </c>
      <c r="L49" s="173">
        <f t="shared" si="10"/>
        <v>114672323</v>
      </c>
      <c r="M49" s="173">
        <f t="shared" si="10"/>
        <v>57988210</v>
      </c>
      <c r="N49" s="173">
        <f t="shared" si="10"/>
        <v>158347156</v>
      </c>
      <c r="O49" s="173">
        <f t="shared" si="10"/>
        <v>-19544978</v>
      </c>
      <c r="P49" s="173">
        <f t="shared" si="10"/>
        <v>-30080107</v>
      </c>
      <c r="Q49" s="173">
        <f t="shared" si="10"/>
        <v>220567323</v>
      </c>
      <c r="R49" s="173">
        <f t="shared" si="10"/>
        <v>170942238</v>
      </c>
      <c r="S49" s="173">
        <f t="shared" si="10"/>
        <v>-43757859</v>
      </c>
      <c r="T49" s="173">
        <f t="shared" si="10"/>
        <v>-20678520</v>
      </c>
      <c r="U49" s="173">
        <f t="shared" si="10"/>
        <v>-40838127</v>
      </c>
      <c r="V49" s="173">
        <f t="shared" si="10"/>
        <v>-105274506</v>
      </c>
      <c r="W49" s="173">
        <f t="shared" si="10"/>
        <v>401500324</v>
      </c>
      <c r="X49" s="173">
        <f>IF(F25=F48,0,X25-X48)</f>
        <v>442558000</v>
      </c>
      <c r="Y49" s="173">
        <f t="shared" si="10"/>
        <v>-41057676</v>
      </c>
      <c r="Z49" s="174">
        <f>+IF(X49&lt;&gt;0,+(Y49/X49)*100,0)</f>
        <v>-9.277354832586916</v>
      </c>
      <c r="AA49" s="171">
        <f>+AA25-AA48</f>
        <v>442558000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252815619</v>
      </c>
      <c r="D5" s="155"/>
      <c r="E5" s="156">
        <v>90956000</v>
      </c>
      <c r="F5" s="60">
        <v>302049000</v>
      </c>
      <c r="G5" s="60">
        <v>223257344</v>
      </c>
      <c r="H5" s="60">
        <v>3790473</v>
      </c>
      <c r="I5" s="60">
        <v>0</v>
      </c>
      <c r="J5" s="60">
        <v>227047817</v>
      </c>
      <c r="K5" s="60">
        <v>1141250</v>
      </c>
      <c r="L5" s="60">
        <v>1138793</v>
      </c>
      <c r="M5" s="60">
        <v>1137392</v>
      </c>
      <c r="N5" s="60">
        <v>3417435</v>
      </c>
      <c r="O5" s="60">
        <v>1431027</v>
      </c>
      <c r="P5" s="60">
        <v>738714</v>
      </c>
      <c r="Q5" s="60">
        <v>1445305</v>
      </c>
      <c r="R5" s="60">
        <v>3615046</v>
      </c>
      <c r="S5" s="60">
        <v>-1445305</v>
      </c>
      <c r="T5" s="60">
        <v>1445305</v>
      </c>
      <c r="U5" s="60">
        <v>1438293</v>
      </c>
      <c r="V5" s="60">
        <v>1438293</v>
      </c>
      <c r="W5" s="60">
        <v>235518591</v>
      </c>
      <c r="X5" s="60">
        <v>302049000</v>
      </c>
      <c r="Y5" s="60">
        <v>-66530409</v>
      </c>
      <c r="Z5" s="140">
        <v>-22.03</v>
      </c>
      <c r="AA5" s="155">
        <v>302049000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1141845</v>
      </c>
      <c r="P6" s="60">
        <v>0</v>
      </c>
      <c r="Q6" s="60">
        <v>0</v>
      </c>
      <c r="R6" s="60">
        <v>1141845</v>
      </c>
      <c r="S6" s="60">
        <v>0</v>
      </c>
      <c r="T6" s="60">
        <v>0</v>
      </c>
      <c r="U6" s="60">
        <v>0</v>
      </c>
      <c r="V6" s="60">
        <v>0</v>
      </c>
      <c r="W6" s="60">
        <v>1141845</v>
      </c>
      <c r="X6" s="60">
        <v>0</v>
      </c>
      <c r="Y6" s="60">
        <v>1141845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/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23105165</v>
      </c>
      <c r="D8" s="155"/>
      <c r="E8" s="156">
        <v>30875000</v>
      </c>
      <c r="F8" s="60">
        <v>32960000</v>
      </c>
      <c r="G8" s="60">
        <v>2021396</v>
      </c>
      <c r="H8" s="60">
        <v>768541</v>
      </c>
      <c r="I8" s="60">
        <v>0</v>
      </c>
      <c r="J8" s="60">
        <v>2789937</v>
      </c>
      <c r="K8" s="60">
        <v>1319964</v>
      </c>
      <c r="L8" s="60">
        <v>2369830</v>
      </c>
      <c r="M8" s="60">
        <v>1564684</v>
      </c>
      <c r="N8" s="60">
        <v>5254478</v>
      </c>
      <c r="O8" s="60">
        <v>2242718</v>
      </c>
      <c r="P8" s="60">
        <v>232047</v>
      </c>
      <c r="Q8" s="60">
        <v>5229146</v>
      </c>
      <c r="R8" s="60">
        <v>7703911</v>
      </c>
      <c r="S8" s="60">
        <v>-3806127</v>
      </c>
      <c r="T8" s="60">
        <v>2431100</v>
      </c>
      <c r="U8" s="60">
        <v>2408302</v>
      </c>
      <c r="V8" s="60">
        <v>1033275</v>
      </c>
      <c r="W8" s="60">
        <v>16781601</v>
      </c>
      <c r="X8" s="60">
        <v>32960000</v>
      </c>
      <c r="Y8" s="60">
        <v>-16178399</v>
      </c>
      <c r="Z8" s="140">
        <v>-49.08</v>
      </c>
      <c r="AA8" s="155">
        <v>32960000</v>
      </c>
    </row>
    <row r="9" spans="1:27" ht="13.5">
      <c r="A9" s="183" t="s">
        <v>105</v>
      </c>
      <c r="B9" s="182"/>
      <c r="C9" s="155">
        <v>2618569</v>
      </c>
      <c r="D9" s="155"/>
      <c r="E9" s="156">
        <v>2137000</v>
      </c>
      <c r="F9" s="60">
        <v>2348500</v>
      </c>
      <c r="G9" s="60">
        <v>215455</v>
      </c>
      <c r="H9" s="60">
        <v>575010</v>
      </c>
      <c r="I9" s="60">
        <v>0</v>
      </c>
      <c r="J9" s="60">
        <v>790465</v>
      </c>
      <c r="K9" s="60">
        <v>619505</v>
      </c>
      <c r="L9" s="60">
        <v>640348</v>
      </c>
      <c r="M9" s="60">
        <v>600652</v>
      </c>
      <c r="N9" s="60">
        <v>1860505</v>
      </c>
      <c r="O9" s="60">
        <v>580237</v>
      </c>
      <c r="P9" s="60">
        <v>233329</v>
      </c>
      <c r="Q9" s="60">
        <v>189700</v>
      </c>
      <c r="R9" s="60">
        <v>1003266</v>
      </c>
      <c r="S9" s="60">
        <v>-193807</v>
      </c>
      <c r="T9" s="60">
        <v>204877</v>
      </c>
      <c r="U9" s="60">
        <v>246946</v>
      </c>
      <c r="V9" s="60">
        <v>258016</v>
      </c>
      <c r="W9" s="60">
        <v>3912252</v>
      </c>
      <c r="X9" s="60">
        <v>2348500</v>
      </c>
      <c r="Y9" s="60">
        <v>1563752</v>
      </c>
      <c r="Z9" s="140">
        <v>66.59</v>
      </c>
      <c r="AA9" s="155">
        <v>2348500</v>
      </c>
    </row>
    <row r="10" spans="1:27" ht="13.5">
      <c r="A10" s="183" t="s">
        <v>106</v>
      </c>
      <c r="B10" s="182"/>
      <c r="C10" s="155">
        <v>3440614</v>
      </c>
      <c r="D10" s="155"/>
      <c r="E10" s="156">
        <v>2754000</v>
      </c>
      <c r="F10" s="54">
        <v>4854000</v>
      </c>
      <c r="G10" s="54">
        <v>677797</v>
      </c>
      <c r="H10" s="54">
        <v>0</v>
      </c>
      <c r="I10" s="54">
        <v>0</v>
      </c>
      <c r="J10" s="54">
        <v>677797</v>
      </c>
      <c r="K10" s="54">
        <v>-76</v>
      </c>
      <c r="L10" s="54">
        <v>-92</v>
      </c>
      <c r="M10" s="54">
        <v>-170</v>
      </c>
      <c r="N10" s="54">
        <v>-338</v>
      </c>
      <c r="O10" s="54">
        <v>387457</v>
      </c>
      <c r="P10" s="54">
        <v>194256</v>
      </c>
      <c r="Q10" s="54">
        <v>392615</v>
      </c>
      <c r="R10" s="54">
        <v>974328</v>
      </c>
      <c r="S10" s="54">
        <v>-392316</v>
      </c>
      <c r="T10" s="54">
        <v>-169</v>
      </c>
      <c r="U10" s="54">
        <v>402040</v>
      </c>
      <c r="V10" s="54">
        <v>9555</v>
      </c>
      <c r="W10" s="54">
        <v>1661342</v>
      </c>
      <c r="X10" s="54">
        <v>4854000</v>
      </c>
      <c r="Y10" s="54">
        <v>-3192658</v>
      </c>
      <c r="Z10" s="184">
        <v>-65.77</v>
      </c>
      <c r="AA10" s="130">
        <v>4854000</v>
      </c>
    </row>
    <row r="11" spans="1:27" ht="13.5">
      <c r="A11" s="183" t="s">
        <v>107</v>
      </c>
      <c r="B11" s="185"/>
      <c r="C11" s="155">
        <v>2091350</v>
      </c>
      <c r="D11" s="155"/>
      <c r="E11" s="156">
        <v>3205000</v>
      </c>
      <c r="F11" s="60">
        <v>-55601000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-4758</v>
      </c>
      <c r="P11" s="60">
        <v>-17175</v>
      </c>
      <c r="Q11" s="60">
        <v>-7620</v>
      </c>
      <c r="R11" s="60">
        <v>-29553</v>
      </c>
      <c r="S11" s="60">
        <v>-289072</v>
      </c>
      <c r="T11" s="60">
        <v>-4812</v>
      </c>
      <c r="U11" s="60">
        <v>-4282</v>
      </c>
      <c r="V11" s="60">
        <v>-298166</v>
      </c>
      <c r="W11" s="60">
        <v>-327719</v>
      </c>
      <c r="X11" s="60">
        <v>-55601000</v>
      </c>
      <c r="Y11" s="60">
        <v>55273281</v>
      </c>
      <c r="Z11" s="140">
        <v>-99.41</v>
      </c>
      <c r="AA11" s="155">
        <v>-55601000</v>
      </c>
    </row>
    <row r="12" spans="1:27" ht="13.5">
      <c r="A12" s="183" t="s">
        <v>108</v>
      </c>
      <c r="B12" s="185"/>
      <c r="C12" s="155">
        <v>469007</v>
      </c>
      <c r="D12" s="155"/>
      <c r="E12" s="156">
        <v>0</v>
      </c>
      <c r="F12" s="60">
        <v>494000</v>
      </c>
      <c r="G12" s="60">
        <v>0</v>
      </c>
      <c r="H12" s="60">
        <v>10289</v>
      </c>
      <c r="I12" s="60">
        <v>0</v>
      </c>
      <c r="J12" s="60">
        <v>10289</v>
      </c>
      <c r="K12" s="60">
        <v>0</v>
      </c>
      <c r="L12" s="60">
        <v>0</v>
      </c>
      <c r="M12" s="60">
        <v>0</v>
      </c>
      <c r="N12" s="60">
        <v>0</v>
      </c>
      <c r="O12" s="60">
        <v>2843</v>
      </c>
      <c r="P12" s="60">
        <v>15299</v>
      </c>
      <c r="Q12" s="60">
        <v>18270</v>
      </c>
      <c r="R12" s="60">
        <v>36412</v>
      </c>
      <c r="S12" s="60">
        <v>-14675</v>
      </c>
      <c r="T12" s="60">
        <v>17395</v>
      </c>
      <c r="U12" s="60">
        <v>13706</v>
      </c>
      <c r="V12" s="60">
        <v>16426</v>
      </c>
      <c r="W12" s="60">
        <v>63127</v>
      </c>
      <c r="X12" s="60">
        <v>494000</v>
      </c>
      <c r="Y12" s="60">
        <v>-430873</v>
      </c>
      <c r="Z12" s="140">
        <v>-87.22</v>
      </c>
      <c r="AA12" s="155">
        <v>494000</v>
      </c>
    </row>
    <row r="13" spans="1:27" ht="13.5">
      <c r="A13" s="181" t="s">
        <v>109</v>
      </c>
      <c r="B13" s="185"/>
      <c r="C13" s="155">
        <v>1436871</v>
      </c>
      <c r="D13" s="155"/>
      <c r="E13" s="156">
        <v>1712000</v>
      </c>
      <c r="F13" s="60">
        <v>1712000</v>
      </c>
      <c r="G13" s="60">
        <v>8705</v>
      </c>
      <c r="H13" s="60">
        <v>0</v>
      </c>
      <c r="I13" s="60">
        <v>0</v>
      </c>
      <c r="J13" s="60">
        <v>8705</v>
      </c>
      <c r="K13" s="60">
        <v>1132434</v>
      </c>
      <c r="L13" s="60">
        <v>1167341</v>
      </c>
      <c r="M13" s="60">
        <v>1137940</v>
      </c>
      <c r="N13" s="60">
        <v>3437715</v>
      </c>
      <c r="O13" s="60">
        <v>0</v>
      </c>
      <c r="P13" s="60">
        <v>325556</v>
      </c>
      <c r="Q13" s="60">
        <v>0</v>
      </c>
      <c r="R13" s="60">
        <v>325556</v>
      </c>
      <c r="S13" s="60">
        <v>-418456</v>
      </c>
      <c r="T13" s="60">
        <v>506294</v>
      </c>
      <c r="U13" s="60">
        <v>0</v>
      </c>
      <c r="V13" s="60">
        <v>87838</v>
      </c>
      <c r="W13" s="60">
        <v>3859814</v>
      </c>
      <c r="X13" s="60">
        <v>1712000</v>
      </c>
      <c r="Y13" s="60">
        <v>2147814</v>
      </c>
      <c r="Z13" s="140">
        <v>125.46</v>
      </c>
      <c r="AA13" s="155">
        <v>1712000</v>
      </c>
    </row>
    <row r="14" spans="1:27" ht="13.5">
      <c r="A14" s="181" t="s">
        <v>110</v>
      </c>
      <c r="B14" s="185"/>
      <c r="C14" s="155">
        <v>26936612</v>
      </c>
      <c r="D14" s="155"/>
      <c r="E14" s="156">
        <v>1950000</v>
      </c>
      <c r="F14" s="60">
        <v>7950000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7950000</v>
      </c>
      <c r="Y14" s="60">
        <v>-7950000</v>
      </c>
      <c r="Z14" s="140">
        <v>-100</v>
      </c>
      <c r="AA14" s="155">
        <v>7950000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1419308</v>
      </c>
      <c r="D16" s="155"/>
      <c r="E16" s="156">
        <v>930000</v>
      </c>
      <c r="F16" s="60">
        <v>930000</v>
      </c>
      <c r="G16" s="60">
        <v>85025</v>
      </c>
      <c r="H16" s="60">
        <v>500</v>
      </c>
      <c r="I16" s="60">
        <v>0</v>
      </c>
      <c r="J16" s="60">
        <v>85525</v>
      </c>
      <c r="K16" s="60">
        <v>0</v>
      </c>
      <c r="L16" s="60">
        <v>0</v>
      </c>
      <c r="M16" s="60">
        <v>0</v>
      </c>
      <c r="N16" s="60">
        <v>0</v>
      </c>
      <c r="O16" s="60">
        <v>1125</v>
      </c>
      <c r="P16" s="60">
        <v>0</v>
      </c>
      <c r="Q16" s="60">
        <v>0</v>
      </c>
      <c r="R16" s="60">
        <v>1125</v>
      </c>
      <c r="S16" s="60">
        <v>-306865</v>
      </c>
      <c r="T16" s="60">
        <v>1996314</v>
      </c>
      <c r="U16" s="60">
        <v>0</v>
      </c>
      <c r="V16" s="60">
        <v>1689449</v>
      </c>
      <c r="W16" s="60">
        <v>1776099</v>
      </c>
      <c r="X16" s="60">
        <v>930000</v>
      </c>
      <c r="Y16" s="60">
        <v>846099</v>
      </c>
      <c r="Z16" s="140">
        <v>90.98</v>
      </c>
      <c r="AA16" s="155">
        <v>930000</v>
      </c>
    </row>
    <row r="17" spans="1:27" ht="13.5">
      <c r="A17" s="181" t="s">
        <v>113</v>
      </c>
      <c r="B17" s="185"/>
      <c r="C17" s="155">
        <v>0</v>
      </c>
      <c r="D17" s="155"/>
      <c r="E17" s="156">
        <v>5650000</v>
      </c>
      <c r="F17" s="60">
        <v>1340000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1340000</v>
      </c>
      <c r="Y17" s="60">
        <v>-1340000</v>
      </c>
      <c r="Z17" s="140">
        <v>-100</v>
      </c>
      <c r="AA17" s="155">
        <v>1340000</v>
      </c>
    </row>
    <row r="18" spans="1:27" ht="13.5">
      <c r="A18" s="183" t="s">
        <v>114</v>
      </c>
      <c r="B18" s="182"/>
      <c r="C18" s="155">
        <v>0</v>
      </c>
      <c r="D18" s="155"/>
      <c r="E18" s="156">
        <v>5717000</v>
      </c>
      <c r="F18" s="60">
        <v>7500000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7500000</v>
      </c>
      <c r="Y18" s="60">
        <v>-7500000</v>
      </c>
      <c r="Z18" s="140">
        <v>-100</v>
      </c>
      <c r="AA18" s="155">
        <v>7500000</v>
      </c>
    </row>
    <row r="19" spans="1:27" ht="13.5">
      <c r="A19" s="181" t="s">
        <v>34</v>
      </c>
      <c r="B19" s="185"/>
      <c r="C19" s="155">
        <v>400760786</v>
      </c>
      <c r="D19" s="155"/>
      <c r="E19" s="156">
        <v>457510000</v>
      </c>
      <c r="F19" s="60">
        <v>478822000</v>
      </c>
      <c r="G19" s="60">
        <v>0</v>
      </c>
      <c r="H19" s="60">
        <v>800000</v>
      </c>
      <c r="I19" s="60">
        <v>0</v>
      </c>
      <c r="J19" s="60">
        <v>800000</v>
      </c>
      <c r="K19" s="60">
        <v>0</v>
      </c>
      <c r="L19" s="60">
        <v>149359000</v>
      </c>
      <c r="M19" s="60">
        <v>0</v>
      </c>
      <c r="N19" s="60">
        <v>149359000</v>
      </c>
      <c r="O19" s="60">
        <v>0</v>
      </c>
      <c r="P19" s="60">
        <v>1014000</v>
      </c>
      <c r="Q19" s="60">
        <v>118465000</v>
      </c>
      <c r="R19" s="60">
        <v>119479000</v>
      </c>
      <c r="S19" s="60">
        <v>0</v>
      </c>
      <c r="T19" s="60">
        <v>0</v>
      </c>
      <c r="U19" s="60">
        <v>0</v>
      </c>
      <c r="V19" s="60">
        <v>0</v>
      </c>
      <c r="W19" s="60">
        <v>269638000</v>
      </c>
      <c r="X19" s="60">
        <v>478822000</v>
      </c>
      <c r="Y19" s="60">
        <v>-209184000</v>
      </c>
      <c r="Z19" s="140">
        <v>-43.69</v>
      </c>
      <c r="AA19" s="155">
        <v>478822000</v>
      </c>
    </row>
    <row r="20" spans="1:27" ht="13.5">
      <c r="A20" s="181" t="s">
        <v>35</v>
      </c>
      <c r="B20" s="185"/>
      <c r="C20" s="155">
        <v>14753934</v>
      </c>
      <c r="D20" s="155"/>
      <c r="E20" s="156">
        <v>1714000</v>
      </c>
      <c r="F20" s="54">
        <v>9297500</v>
      </c>
      <c r="G20" s="54">
        <v>152528</v>
      </c>
      <c r="H20" s="54">
        <v>94162</v>
      </c>
      <c r="I20" s="54">
        <v>0</v>
      </c>
      <c r="J20" s="54">
        <v>246690</v>
      </c>
      <c r="K20" s="54">
        <v>343672</v>
      </c>
      <c r="L20" s="54">
        <v>343261</v>
      </c>
      <c r="M20" s="54">
        <v>343518</v>
      </c>
      <c r="N20" s="54">
        <v>1030451</v>
      </c>
      <c r="O20" s="54">
        <v>39141</v>
      </c>
      <c r="P20" s="54">
        <v>87243</v>
      </c>
      <c r="Q20" s="54">
        <v>155656</v>
      </c>
      <c r="R20" s="54">
        <v>282040</v>
      </c>
      <c r="S20" s="54">
        <v>-36668</v>
      </c>
      <c r="T20" s="54">
        <v>543350</v>
      </c>
      <c r="U20" s="54">
        <v>174556</v>
      </c>
      <c r="V20" s="54">
        <v>681238</v>
      </c>
      <c r="W20" s="54">
        <v>2240419</v>
      </c>
      <c r="X20" s="54">
        <v>9297500</v>
      </c>
      <c r="Y20" s="54">
        <v>-7057081</v>
      </c>
      <c r="Z20" s="184">
        <v>-75.9</v>
      </c>
      <c r="AA20" s="130">
        <v>9297500</v>
      </c>
    </row>
    <row r="21" spans="1:27" ht="13.5">
      <c r="A21" s="181" t="s">
        <v>115</v>
      </c>
      <c r="B21" s="185"/>
      <c r="C21" s="155">
        <v>0</v>
      </c>
      <c r="D21" s="155"/>
      <c r="E21" s="156">
        <v>69000</v>
      </c>
      <c r="F21" s="60">
        <v>1400000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1400000</v>
      </c>
      <c r="Y21" s="60">
        <v>-1400000</v>
      </c>
      <c r="Z21" s="140">
        <v>-100</v>
      </c>
      <c r="AA21" s="155">
        <v>1400000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729847835</v>
      </c>
      <c r="D22" s="188">
        <f>SUM(D5:D21)</f>
        <v>0</v>
      </c>
      <c r="E22" s="189">
        <f t="shared" si="0"/>
        <v>605179000</v>
      </c>
      <c r="F22" s="190">
        <f t="shared" si="0"/>
        <v>796056000</v>
      </c>
      <c r="G22" s="190">
        <f t="shared" si="0"/>
        <v>226418250</v>
      </c>
      <c r="H22" s="190">
        <f t="shared" si="0"/>
        <v>6038975</v>
      </c>
      <c r="I22" s="190">
        <f t="shared" si="0"/>
        <v>0</v>
      </c>
      <c r="J22" s="190">
        <f t="shared" si="0"/>
        <v>232457225</v>
      </c>
      <c r="K22" s="190">
        <f t="shared" si="0"/>
        <v>4556749</v>
      </c>
      <c r="L22" s="190">
        <f t="shared" si="0"/>
        <v>155018481</v>
      </c>
      <c r="M22" s="190">
        <f t="shared" si="0"/>
        <v>4784016</v>
      </c>
      <c r="N22" s="190">
        <f t="shared" si="0"/>
        <v>164359246</v>
      </c>
      <c r="O22" s="190">
        <f t="shared" si="0"/>
        <v>5821635</v>
      </c>
      <c r="P22" s="190">
        <f t="shared" si="0"/>
        <v>2823269</v>
      </c>
      <c r="Q22" s="190">
        <f t="shared" si="0"/>
        <v>125888072</v>
      </c>
      <c r="R22" s="190">
        <f t="shared" si="0"/>
        <v>134532976</v>
      </c>
      <c r="S22" s="190">
        <f t="shared" si="0"/>
        <v>-6903291</v>
      </c>
      <c r="T22" s="190">
        <f t="shared" si="0"/>
        <v>7139654</v>
      </c>
      <c r="U22" s="190">
        <f t="shared" si="0"/>
        <v>4679561</v>
      </c>
      <c r="V22" s="190">
        <f t="shared" si="0"/>
        <v>4915924</v>
      </c>
      <c r="W22" s="190">
        <f t="shared" si="0"/>
        <v>536265371</v>
      </c>
      <c r="X22" s="190">
        <f t="shared" si="0"/>
        <v>796056000</v>
      </c>
      <c r="Y22" s="190">
        <f t="shared" si="0"/>
        <v>-259790629</v>
      </c>
      <c r="Z22" s="191">
        <f>+IF(X22&lt;&gt;0,+(Y22/X22)*100,0)</f>
        <v>-32.63471778367351</v>
      </c>
      <c r="AA22" s="188">
        <f>SUM(AA5:AA21)</f>
        <v>796056000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189210316</v>
      </c>
      <c r="D25" s="155"/>
      <c r="E25" s="156">
        <v>176120000</v>
      </c>
      <c r="F25" s="60">
        <v>215573000</v>
      </c>
      <c r="G25" s="60">
        <v>14630540</v>
      </c>
      <c r="H25" s="60">
        <v>14630540</v>
      </c>
      <c r="I25" s="60">
        <v>0</v>
      </c>
      <c r="J25" s="60">
        <v>29261080</v>
      </c>
      <c r="K25" s="60">
        <v>10520988</v>
      </c>
      <c r="L25" s="60">
        <v>23125531</v>
      </c>
      <c r="M25" s="60">
        <v>25175318</v>
      </c>
      <c r="N25" s="60">
        <v>58821837</v>
      </c>
      <c r="O25" s="60">
        <v>15042443</v>
      </c>
      <c r="P25" s="60">
        <v>19247133</v>
      </c>
      <c r="Q25" s="60">
        <v>16736551</v>
      </c>
      <c r="R25" s="60">
        <v>51026127</v>
      </c>
      <c r="S25" s="60">
        <v>14350035</v>
      </c>
      <c r="T25" s="60">
        <v>14954723</v>
      </c>
      <c r="U25" s="60">
        <v>15046266</v>
      </c>
      <c r="V25" s="60">
        <v>44351024</v>
      </c>
      <c r="W25" s="60">
        <v>183460068</v>
      </c>
      <c r="X25" s="60">
        <v>215573000</v>
      </c>
      <c r="Y25" s="60">
        <v>-32112932</v>
      </c>
      <c r="Z25" s="140">
        <v>-14.9</v>
      </c>
      <c r="AA25" s="155">
        <v>215573000</v>
      </c>
    </row>
    <row r="26" spans="1:27" ht="13.5">
      <c r="A26" s="183" t="s">
        <v>38</v>
      </c>
      <c r="B26" s="182"/>
      <c r="C26" s="155">
        <v>19991962</v>
      </c>
      <c r="D26" s="155"/>
      <c r="E26" s="156">
        <v>18318000</v>
      </c>
      <c r="F26" s="60">
        <v>12800000</v>
      </c>
      <c r="G26" s="60">
        <v>1843538</v>
      </c>
      <c r="H26" s="60">
        <v>1858338</v>
      </c>
      <c r="I26" s="60">
        <v>0</v>
      </c>
      <c r="J26" s="60">
        <v>3701876</v>
      </c>
      <c r="K26" s="60">
        <v>2895055</v>
      </c>
      <c r="L26" s="60">
        <v>1978298</v>
      </c>
      <c r="M26" s="60">
        <v>1683616</v>
      </c>
      <c r="N26" s="60">
        <v>6556969</v>
      </c>
      <c r="O26" s="60">
        <v>2202861</v>
      </c>
      <c r="P26" s="60">
        <v>1718857</v>
      </c>
      <c r="Q26" s="60">
        <v>1740890</v>
      </c>
      <c r="R26" s="60">
        <v>5662608</v>
      </c>
      <c r="S26" s="60">
        <v>1704812</v>
      </c>
      <c r="T26" s="60">
        <v>1705512</v>
      </c>
      <c r="U26" s="60">
        <v>1749270</v>
      </c>
      <c r="V26" s="60">
        <v>5159594</v>
      </c>
      <c r="W26" s="60">
        <v>21081047</v>
      </c>
      <c r="X26" s="60">
        <v>12800000</v>
      </c>
      <c r="Y26" s="60">
        <v>8281047</v>
      </c>
      <c r="Z26" s="140">
        <v>64.7</v>
      </c>
      <c r="AA26" s="155">
        <v>12800000</v>
      </c>
    </row>
    <row r="27" spans="1:27" ht="13.5">
      <c r="A27" s="183" t="s">
        <v>118</v>
      </c>
      <c r="B27" s="182"/>
      <c r="C27" s="155">
        <v>210263817</v>
      </c>
      <c r="D27" s="155"/>
      <c r="E27" s="156">
        <v>25090000</v>
      </c>
      <c r="F27" s="60">
        <v>242941627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220704</v>
      </c>
      <c r="R27" s="60">
        <v>220704</v>
      </c>
      <c r="S27" s="60">
        <v>220593</v>
      </c>
      <c r="T27" s="60">
        <v>0</v>
      </c>
      <c r="U27" s="60">
        <v>0</v>
      </c>
      <c r="V27" s="60">
        <v>220593</v>
      </c>
      <c r="W27" s="60">
        <v>441297</v>
      </c>
      <c r="X27" s="60">
        <v>242941627</v>
      </c>
      <c r="Y27" s="60">
        <v>-242500330</v>
      </c>
      <c r="Z27" s="140">
        <v>-99.82</v>
      </c>
      <c r="AA27" s="155">
        <v>242941627</v>
      </c>
    </row>
    <row r="28" spans="1:27" ht="13.5">
      <c r="A28" s="183" t="s">
        <v>39</v>
      </c>
      <c r="B28" s="182"/>
      <c r="C28" s="155">
        <v>139083567</v>
      </c>
      <c r="D28" s="155"/>
      <c r="E28" s="156">
        <v>34100000</v>
      </c>
      <c r="F28" s="60">
        <v>34100000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34100000</v>
      </c>
      <c r="Y28" s="60">
        <v>-34100000</v>
      </c>
      <c r="Z28" s="140">
        <v>-100</v>
      </c>
      <c r="AA28" s="155">
        <v>34100000</v>
      </c>
    </row>
    <row r="29" spans="1:27" ht="13.5">
      <c r="A29" s="183" t="s">
        <v>40</v>
      </c>
      <c r="B29" s="182"/>
      <c r="C29" s="155">
        <v>0</v>
      </c>
      <c r="D29" s="155"/>
      <c r="E29" s="156">
        <v>310000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101085561</v>
      </c>
      <c r="D30" s="155"/>
      <c r="E30" s="156">
        <v>0</v>
      </c>
      <c r="F30" s="60">
        <v>90000000</v>
      </c>
      <c r="G30" s="60">
        <v>1623250</v>
      </c>
      <c r="H30" s="60">
        <v>5780835</v>
      </c>
      <c r="I30" s="60">
        <v>0</v>
      </c>
      <c r="J30" s="60">
        <v>7404085</v>
      </c>
      <c r="K30" s="60">
        <v>0</v>
      </c>
      <c r="L30" s="60">
        <v>5000000</v>
      </c>
      <c r="M30" s="60">
        <v>25000000</v>
      </c>
      <c r="N30" s="60">
        <v>30000000</v>
      </c>
      <c r="O30" s="60">
        <v>0</v>
      </c>
      <c r="P30" s="60">
        <v>11115289</v>
      </c>
      <c r="Q30" s="60">
        <v>0</v>
      </c>
      <c r="R30" s="60">
        <v>11115289</v>
      </c>
      <c r="S30" s="60">
        <v>6300000</v>
      </c>
      <c r="T30" s="60">
        <v>0</v>
      </c>
      <c r="U30" s="60">
        <v>7000000</v>
      </c>
      <c r="V30" s="60">
        <v>13300000</v>
      </c>
      <c r="W30" s="60">
        <v>61819374</v>
      </c>
      <c r="X30" s="60">
        <v>90000000</v>
      </c>
      <c r="Y30" s="60">
        <v>-28180626</v>
      </c>
      <c r="Z30" s="140">
        <v>-31.31</v>
      </c>
      <c r="AA30" s="155">
        <v>90000000</v>
      </c>
    </row>
    <row r="31" spans="1:27" ht="13.5">
      <c r="A31" s="183" t="s">
        <v>120</v>
      </c>
      <c r="B31" s="182"/>
      <c r="C31" s="155">
        <v>42260585</v>
      </c>
      <c r="D31" s="155"/>
      <c r="E31" s="156">
        <v>120610000</v>
      </c>
      <c r="F31" s="60">
        <v>0</v>
      </c>
      <c r="G31" s="60">
        <v>157927</v>
      </c>
      <c r="H31" s="60">
        <v>4911</v>
      </c>
      <c r="I31" s="60">
        <v>0</v>
      </c>
      <c r="J31" s="60">
        <v>162838</v>
      </c>
      <c r="K31" s="60">
        <v>0</v>
      </c>
      <c r="L31" s="60">
        <v>0</v>
      </c>
      <c r="M31" s="60">
        <v>0</v>
      </c>
      <c r="N31" s="60">
        <v>0</v>
      </c>
      <c r="O31" s="60">
        <v>6088</v>
      </c>
      <c r="P31" s="60">
        <v>789</v>
      </c>
      <c r="Q31" s="60">
        <v>8743</v>
      </c>
      <c r="R31" s="60">
        <v>15620</v>
      </c>
      <c r="S31" s="60">
        <v>6865</v>
      </c>
      <c r="T31" s="60">
        <v>12697</v>
      </c>
      <c r="U31" s="60">
        <v>9951</v>
      </c>
      <c r="V31" s="60">
        <v>29513</v>
      </c>
      <c r="W31" s="60">
        <v>207971</v>
      </c>
      <c r="X31" s="60">
        <v>0</v>
      </c>
      <c r="Y31" s="60">
        <v>207971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961902</v>
      </c>
      <c r="D32" s="155"/>
      <c r="E32" s="156">
        <v>10210000</v>
      </c>
      <c r="F32" s="60">
        <v>0</v>
      </c>
      <c r="G32" s="60">
        <v>0</v>
      </c>
      <c r="H32" s="60">
        <v>46191</v>
      </c>
      <c r="I32" s="60">
        <v>0</v>
      </c>
      <c r="J32" s="60">
        <v>46191</v>
      </c>
      <c r="K32" s="60">
        <v>0</v>
      </c>
      <c r="L32" s="60">
        <v>0</v>
      </c>
      <c r="M32" s="60">
        <v>0</v>
      </c>
      <c r="N32" s="60">
        <v>0</v>
      </c>
      <c r="O32" s="60">
        <v>584260</v>
      </c>
      <c r="P32" s="60">
        <v>524648</v>
      </c>
      <c r="Q32" s="60">
        <v>0</v>
      </c>
      <c r="R32" s="60">
        <v>1108908</v>
      </c>
      <c r="S32" s="60">
        <v>858980</v>
      </c>
      <c r="T32" s="60">
        <v>120804</v>
      </c>
      <c r="U32" s="60">
        <v>126500</v>
      </c>
      <c r="V32" s="60">
        <v>1106284</v>
      </c>
      <c r="W32" s="60">
        <v>2261383</v>
      </c>
      <c r="X32" s="60">
        <v>0</v>
      </c>
      <c r="Y32" s="60">
        <v>2261383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/>
      <c r="E33" s="156">
        <v>0</v>
      </c>
      <c r="F33" s="60">
        <v>0</v>
      </c>
      <c r="G33" s="60">
        <v>10087</v>
      </c>
      <c r="H33" s="60">
        <v>4974486</v>
      </c>
      <c r="I33" s="60">
        <v>0</v>
      </c>
      <c r="J33" s="60">
        <v>4984573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11057501</v>
      </c>
      <c r="V33" s="60">
        <v>11057501</v>
      </c>
      <c r="W33" s="60">
        <v>16042074</v>
      </c>
      <c r="X33" s="60">
        <v>0</v>
      </c>
      <c r="Y33" s="60">
        <v>16042074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125255605</v>
      </c>
      <c r="D34" s="155"/>
      <c r="E34" s="156">
        <v>1700000</v>
      </c>
      <c r="F34" s="60">
        <v>167474069</v>
      </c>
      <c r="G34" s="60">
        <v>6648972</v>
      </c>
      <c r="H34" s="60">
        <v>5374174</v>
      </c>
      <c r="I34" s="60">
        <v>0</v>
      </c>
      <c r="J34" s="60">
        <v>12023146</v>
      </c>
      <c r="K34" s="60">
        <v>5454083</v>
      </c>
      <c r="L34" s="60">
        <v>11442329</v>
      </c>
      <c r="M34" s="60">
        <v>14197872</v>
      </c>
      <c r="N34" s="60">
        <v>31094284</v>
      </c>
      <c r="O34" s="60">
        <v>9030961</v>
      </c>
      <c r="P34" s="60">
        <v>3176660</v>
      </c>
      <c r="Q34" s="60">
        <v>4654861</v>
      </c>
      <c r="R34" s="60">
        <v>16862482</v>
      </c>
      <c r="S34" s="60">
        <v>13413283</v>
      </c>
      <c r="T34" s="60">
        <v>11024438</v>
      </c>
      <c r="U34" s="60">
        <v>10528200</v>
      </c>
      <c r="V34" s="60">
        <v>34965921</v>
      </c>
      <c r="W34" s="60">
        <v>94945833</v>
      </c>
      <c r="X34" s="60">
        <v>167474069</v>
      </c>
      <c r="Y34" s="60">
        <v>-72528236</v>
      </c>
      <c r="Z34" s="140">
        <v>-43.31</v>
      </c>
      <c r="AA34" s="155">
        <v>167474069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828113315</v>
      </c>
      <c r="D36" s="188">
        <f>SUM(D25:D35)</f>
        <v>0</v>
      </c>
      <c r="E36" s="189">
        <f t="shared" si="1"/>
        <v>386458000</v>
      </c>
      <c r="F36" s="190">
        <f t="shared" si="1"/>
        <v>762888696</v>
      </c>
      <c r="G36" s="190">
        <f t="shared" si="1"/>
        <v>24914314</v>
      </c>
      <c r="H36" s="190">
        <f t="shared" si="1"/>
        <v>32669475</v>
      </c>
      <c r="I36" s="190">
        <f t="shared" si="1"/>
        <v>0</v>
      </c>
      <c r="J36" s="190">
        <f t="shared" si="1"/>
        <v>57583789</v>
      </c>
      <c r="K36" s="190">
        <f t="shared" si="1"/>
        <v>18870126</v>
      </c>
      <c r="L36" s="190">
        <f t="shared" si="1"/>
        <v>41546158</v>
      </c>
      <c r="M36" s="190">
        <f t="shared" si="1"/>
        <v>66056806</v>
      </c>
      <c r="N36" s="190">
        <f t="shared" si="1"/>
        <v>126473090</v>
      </c>
      <c r="O36" s="190">
        <f t="shared" si="1"/>
        <v>26866613</v>
      </c>
      <c r="P36" s="190">
        <f t="shared" si="1"/>
        <v>35783376</v>
      </c>
      <c r="Q36" s="190">
        <f t="shared" si="1"/>
        <v>23361749</v>
      </c>
      <c r="R36" s="190">
        <f t="shared" si="1"/>
        <v>86011738</v>
      </c>
      <c r="S36" s="190">
        <f t="shared" si="1"/>
        <v>36854568</v>
      </c>
      <c r="T36" s="190">
        <f t="shared" si="1"/>
        <v>27818174</v>
      </c>
      <c r="U36" s="190">
        <f t="shared" si="1"/>
        <v>45517688</v>
      </c>
      <c r="V36" s="190">
        <f t="shared" si="1"/>
        <v>110190430</v>
      </c>
      <c r="W36" s="190">
        <f t="shared" si="1"/>
        <v>380259047</v>
      </c>
      <c r="X36" s="190">
        <f t="shared" si="1"/>
        <v>762888696</v>
      </c>
      <c r="Y36" s="190">
        <f t="shared" si="1"/>
        <v>-382629649</v>
      </c>
      <c r="Z36" s="191">
        <f>+IF(X36&lt;&gt;0,+(Y36/X36)*100,0)</f>
        <v>-50.155370109193484</v>
      </c>
      <c r="AA36" s="188">
        <f>SUM(AA25:AA35)</f>
        <v>762888696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-98265480</v>
      </c>
      <c r="D38" s="199">
        <f>+D22-D36</f>
        <v>0</v>
      </c>
      <c r="E38" s="200">
        <f t="shared" si="2"/>
        <v>218721000</v>
      </c>
      <c r="F38" s="106">
        <f t="shared" si="2"/>
        <v>33167304</v>
      </c>
      <c r="G38" s="106">
        <f t="shared" si="2"/>
        <v>201503936</v>
      </c>
      <c r="H38" s="106">
        <f t="shared" si="2"/>
        <v>-26630500</v>
      </c>
      <c r="I38" s="106">
        <f t="shared" si="2"/>
        <v>0</v>
      </c>
      <c r="J38" s="106">
        <f t="shared" si="2"/>
        <v>174873436</v>
      </c>
      <c r="K38" s="106">
        <f t="shared" si="2"/>
        <v>-14313377</v>
      </c>
      <c r="L38" s="106">
        <f t="shared" si="2"/>
        <v>113472323</v>
      </c>
      <c r="M38" s="106">
        <f t="shared" si="2"/>
        <v>-61272790</v>
      </c>
      <c r="N38" s="106">
        <f t="shared" si="2"/>
        <v>37886156</v>
      </c>
      <c r="O38" s="106">
        <f t="shared" si="2"/>
        <v>-21044978</v>
      </c>
      <c r="P38" s="106">
        <f t="shared" si="2"/>
        <v>-32960107</v>
      </c>
      <c r="Q38" s="106">
        <f t="shared" si="2"/>
        <v>102526323</v>
      </c>
      <c r="R38" s="106">
        <f t="shared" si="2"/>
        <v>48521238</v>
      </c>
      <c r="S38" s="106">
        <f t="shared" si="2"/>
        <v>-43757859</v>
      </c>
      <c r="T38" s="106">
        <f t="shared" si="2"/>
        <v>-20678520</v>
      </c>
      <c r="U38" s="106">
        <f t="shared" si="2"/>
        <v>-40838127</v>
      </c>
      <c r="V38" s="106">
        <f t="shared" si="2"/>
        <v>-105274506</v>
      </c>
      <c r="W38" s="106">
        <f t="shared" si="2"/>
        <v>156006324</v>
      </c>
      <c r="X38" s="106">
        <f>IF(F22=F36,0,X22-X36)</f>
        <v>33167304</v>
      </c>
      <c r="Y38" s="106">
        <f t="shared" si="2"/>
        <v>122839020</v>
      </c>
      <c r="Z38" s="201">
        <f>+IF(X38&lt;&gt;0,+(Y38/X38)*100,0)</f>
        <v>370.36178762072433</v>
      </c>
      <c r="AA38" s="199">
        <f>+AA22-AA36</f>
        <v>33167304</v>
      </c>
    </row>
    <row r="39" spans="1:27" ht="13.5">
      <c r="A39" s="181" t="s">
        <v>46</v>
      </c>
      <c r="B39" s="185"/>
      <c r="C39" s="155">
        <v>144493121</v>
      </c>
      <c r="D39" s="155"/>
      <c r="E39" s="156">
        <v>0</v>
      </c>
      <c r="F39" s="60">
        <v>409390696</v>
      </c>
      <c r="G39" s="60">
        <v>0</v>
      </c>
      <c r="H39" s="60">
        <v>2612000</v>
      </c>
      <c r="I39" s="60">
        <v>0</v>
      </c>
      <c r="J39" s="60">
        <v>2612000</v>
      </c>
      <c r="K39" s="60">
        <v>0</v>
      </c>
      <c r="L39" s="60">
        <v>1200000</v>
      </c>
      <c r="M39" s="60">
        <v>119261000</v>
      </c>
      <c r="N39" s="60">
        <v>120461000</v>
      </c>
      <c r="O39" s="60">
        <v>1500000</v>
      </c>
      <c r="P39" s="60">
        <v>2880000</v>
      </c>
      <c r="Q39" s="60">
        <v>118041000</v>
      </c>
      <c r="R39" s="60">
        <v>122421000</v>
      </c>
      <c r="S39" s="60">
        <v>0</v>
      </c>
      <c r="T39" s="60">
        <v>0</v>
      </c>
      <c r="U39" s="60">
        <v>0</v>
      </c>
      <c r="V39" s="60">
        <v>0</v>
      </c>
      <c r="W39" s="60">
        <v>245494000</v>
      </c>
      <c r="X39" s="60">
        <v>409390696</v>
      </c>
      <c r="Y39" s="60">
        <v>-163896696</v>
      </c>
      <c r="Z39" s="140">
        <v>-40.03</v>
      </c>
      <c r="AA39" s="155">
        <v>409390696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46227641</v>
      </c>
      <c r="D42" s="206">
        <f>SUM(D38:D41)</f>
        <v>0</v>
      </c>
      <c r="E42" s="207">
        <f t="shared" si="3"/>
        <v>218721000</v>
      </c>
      <c r="F42" s="88">
        <f t="shared" si="3"/>
        <v>442558000</v>
      </c>
      <c r="G42" s="88">
        <f t="shared" si="3"/>
        <v>201503936</v>
      </c>
      <c r="H42" s="88">
        <f t="shared" si="3"/>
        <v>-24018500</v>
      </c>
      <c r="I42" s="88">
        <f t="shared" si="3"/>
        <v>0</v>
      </c>
      <c r="J42" s="88">
        <f t="shared" si="3"/>
        <v>177485436</v>
      </c>
      <c r="K42" s="88">
        <f t="shared" si="3"/>
        <v>-14313377</v>
      </c>
      <c r="L42" s="88">
        <f t="shared" si="3"/>
        <v>114672323</v>
      </c>
      <c r="M42" s="88">
        <f t="shared" si="3"/>
        <v>57988210</v>
      </c>
      <c r="N42" s="88">
        <f t="shared" si="3"/>
        <v>158347156</v>
      </c>
      <c r="O42" s="88">
        <f t="shared" si="3"/>
        <v>-19544978</v>
      </c>
      <c r="P42" s="88">
        <f t="shared" si="3"/>
        <v>-30080107</v>
      </c>
      <c r="Q42" s="88">
        <f t="shared" si="3"/>
        <v>220567323</v>
      </c>
      <c r="R42" s="88">
        <f t="shared" si="3"/>
        <v>170942238</v>
      </c>
      <c r="S42" s="88">
        <f t="shared" si="3"/>
        <v>-43757859</v>
      </c>
      <c r="T42" s="88">
        <f t="shared" si="3"/>
        <v>-20678520</v>
      </c>
      <c r="U42" s="88">
        <f t="shared" si="3"/>
        <v>-40838127</v>
      </c>
      <c r="V42" s="88">
        <f t="shared" si="3"/>
        <v>-105274506</v>
      </c>
      <c r="W42" s="88">
        <f t="shared" si="3"/>
        <v>401500324</v>
      </c>
      <c r="X42" s="88">
        <f t="shared" si="3"/>
        <v>442558000</v>
      </c>
      <c r="Y42" s="88">
        <f t="shared" si="3"/>
        <v>-41057676</v>
      </c>
      <c r="Z42" s="208">
        <f>+IF(X42&lt;&gt;0,+(Y42/X42)*100,0)</f>
        <v>-9.277354832586916</v>
      </c>
      <c r="AA42" s="206">
        <f>SUM(AA38:AA41)</f>
        <v>442558000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46227641</v>
      </c>
      <c r="D44" s="210">
        <f>+D42-D43</f>
        <v>0</v>
      </c>
      <c r="E44" s="211">
        <f t="shared" si="4"/>
        <v>218721000</v>
      </c>
      <c r="F44" s="77">
        <f t="shared" si="4"/>
        <v>442558000</v>
      </c>
      <c r="G44" s="77">
        <f t="shared" si="4"/>
        <v>201503936</v>
      </c>
      <c r="H44" s="77">
        <f t="shared" si="4"/>
        <v>-24018500</v>
      </c>
      <c r="I44" s="77">
        <f t="shared" si="4"/>
        <v>0</v>
      </c>
      <c r="J44" s="77">
        <f t="shared" si="4"/>
        <v>177485436</v>
      </c>
      <c r="K44" s="77">
        <f t="shared" si="4"/>
        <v>-14313377</v>
      </c>
      <c r="L44" s="77">
        <f t="shared" si="4"/>
        <v>114672323</v>
      </c>
      <c r="M44" s="77">
        <f t="shared" si="4"/>
        <v>57988210</v>
      </c>
      <c r="N44" s="77">
        <f t="shared" si="4"/>
        <v>158347156</v>
      </c>
      <c r="O44" s="77">
        <f t="shared" si="4"/>
        <v>-19544978</v>
      </c>
      <c r="P44" s="77">
        <f t="shared" si="4"/>
        <v>-30080107</v>
      </c>
      <c r="Q44" s="77">
        <f t="shared" si="4"/>
        <v>220567323</v>
      </c>
      <c r="R44" s="77">
        <f t="shared" si="4"/>
        <v>170942238</v>
      </c>
      <c r="S44" s="77">
        <f t="shared" si="4"/>
        <v>-43757859</v>
      </c>
      <c r="T44" s="77">
        <f t="shared" si="4"/>
        <v>-20678520</v>
      </c>
      <c r="U44" s="77">
        <f t="shared" si="4"/>
        <v>-40838127</v>
      </c>
      <c r="V44" s="77">
        <f t="shared" si="4"/>
        <v>-105274506</v>
      </c>
      <c r="W44" s="77">
        <f t="shared" si="4"/>
        <v>401500324</v>
      </c>
      <c r="X44" s="77">
        <f t="shared" si="4"/>
        <v>442558000</v>
      </c>
      <c r="Y44" s="77">
        <f t="shared" si="4"/>
        <v>-41057676</v>
      </c>
      <c r="Z44" s="212">
        <f>+IF(X44&lt;&gt;0,+(Y44/X44)*100,0)</f>
        <v>-9.277354832586916</v>
      </c>
      <c r="AA44" s="210">
        <f>+AA42-AA43</f>
        <v>442558000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46227641</v>
      </c>
      <c r="D46" s="206">
        <f>SUM(D44:D45)</f>
        <v>0</v>
      </c>
      <c r="E46" s="207">
        <f t="shared" si="5"/>
        <v>218721000</v>
      </c>
      <c r="F46" s="88">
        <f t="shared" si="5"/>
        <v>442558000</v>
      </c>
      <c r="G46" s="88">
        <f t="shared" si="5"/>
        <v>201503936</v>
      </c>
      <c r="H46" s="88">
        <f t="shared" si="5"/>
        <v>-24018500</v>
      </c>
      <c r="I46" s="88">
        <f t="shared" si="5"/>
        <v>0</v>
      </c>
      <c r="J46" s="88">
        <f t="shared" si="5"/>
        <v>177485436</v>
      </c>
      <c r="K46" s="88">
        <f t="shared" si="5"/>
        <v>-14313377</v>
      </c>
      <c r="L46" s="88">
        <f t="shared" si="5"/>
        <v>114672323</v>
      </c>
      <c r="M46" s="88">
        <f t="shared" si="5"/>
        <v>57988210</v>
      </c>
      <c r="N46" s="88">
        <f t="shared" si="5"/>
        <v>158347156</v>
      </c>
      <c r="O46" s="88">
        <f t="shared" si="5"/>
        <v>-19544978</v>
      </c>
      <c r="P46" s="88">
        <f t="shared" si="5"/>
        <v>-30080107</v>
      </c>
      <c r="Q46" s="88">
        <f t="shared" si="5"/>
        <v>220567323</v>
      </c>
      <c r="R46" s="88">
        <f t="shared" si="5"/>
        <v>170942238</v>
      </c>
      <c r="S46" s="88">
        <f t="shared" si="5"/>
        <v>-43757859</v>
      </c>
      <c r="T46" s="88">
        <f t="shared" si="5"/>
        <v>-20678520</v>
      </c>
      <c r="U46" s="88">
        <f t="shared" si="5"/>
        <v>-40838127</v>
      </c>
      <c r="V46" s="88">
        <f t="shared" si="5"/>
        <v>-105274506</v>
      </c>
      <c r="W46" s="88">
        <f t="shared" si="5"/>
        <v>401500324</v>
      </c>
      <c r="X46" s="88">
        <f t="shared" si="5"/>
        <v>442558000</v>
      </c>
      <c r="Y46" s="88">
        <f t="shared" si="5"/>
        <v>-41057676</v>
      </c>
      <c r="Z46" s="208">
        <f>+IF(X46&lt;&gt;0,+(Y46/X46)*100,0)</f>
        <v>-9.277354832586916</v>
      </c>
      <c r="AA46" s="206">
        <f>SUM(AA44:AA45)</f>
        <v>442558000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46227641</v>
      </c>
      <c r="D48" s="217">
        <f>SUM(D46:D47)</f>
        <v>0</v>
      </c>
      <c r="E48" s="218">
        <f t="shared" si="6"/>
        <v>218721000</v>
      </c>
      <c r="F48" s="219">
        <f t="shared" si="6"/>
        <v>442558000</v>
      </c>
      <c r="G48" s="219">
        <f t="shared" si="6"/>
        <v>201503936</v>
      </c>
      <c r="H48" s="220">
        <f t="shared" si="6"/>
        <v>-24018500</v>
      </c>
      <c r="I48" s="220">
        <f t="shared" si="6"/>
        <v>0</v>
      </c>
      <c r="J48" s="220">
        <f t="shared" si="6"/>
        <v>177485436</v>
      </c>
      <c r="K48" s="220">
        <f t="shared" si="6"/>
        <v>-14313377</v>
      </c>
      <c r="L48" s="220">
        <f t="shared" si="6"/>
        <v>114672323</v>
      </c>
      <c r="M48" s="219">
        <f t="shared" si="6"/>
        <v>57988210</v>
      </c>
      <c r="N48" s="219">
        <f t="shared" si="6"/>
        <v>158347156</v>
      </c>
      <c r="O48" s="220">
        <f t="shared" si="6"/>
        <v>-19544978</v>
      </c>
      <c r="P48" s="220">
        <f t="shared" si="6"/>
        <v>-30080107</v>
      </c>
      <c r="Q48" s="220">
        <f t="shared" si="6"/>
        <v>220567323</v>
      </c>
      <c r="R48" s="220">
        <f t="shared" si="6"/>
        <v>170942238</v>
      </c>
      <c r="S48" s="220">
        <f t="shared" si="6"/>
        <v>-43757859</v>
      </c>
      <c r="T48" s="219">
        <f t="shared" si="6"/>
        <v>-20678520</v>
      </c>
      <c r="U48" s="219">
        <f t="shared" si="6"/>
        <v>-40838127</v>
      </c>
      <c r="V48" s="220">
        <f t="shared" si="6"/>
        <v>-105274506</v>
      </c>
      <c r="W48" s="220">
        <f t="shared" si="6"/>
        <v>401500324</v>
      </c>
      <c r="X48" s="220">
        <f t="shared" si="6"/>
        <v>442558000</v>
      </c>
      <c r="Y48" s="220">
        <f t="shared" si="6"/>
        <v>-41057676</v>
      </c>
      <c r="Z48" s="221">
        <f>+IF(X48&lt;&gt;0,+(Y48/X48)*100,0)</f>
        <v>-9.277354832586916</v>
      </c>
      <c r="AA48" s="222">
        <f>SUM(AA46:AA47)</f>
        <v>442558000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38161274</v>
      </c>
      <c r="D5" s="153">
        <f>SUM(D6:D8)</f>
        <v>0</v>
      </c>
      <c r="E5" s="154">
        <f t="shared" si="0"/>
        <v>18950000</v>
      </c>
      <c r="F5" s="100">
        <f t="shared" si="0"/>
        <v>18950000</v>
      </c>
      <c r="G5" s="100">
        <f t="shared" si="0"/>
        <v>0</v>
      </c>
      <c r="H5" s="100">
        <f t="shared" si="0"/>
        <v>0</v>
      </c>
      <c r="I5" s="100">
        <f t="shared" si="0"/>
        <v>36070</v>
      </c>
      <c r="J5" s="100">
        <f t="shared" si="0"/>
        <v>36070</v>
      </c>
      <c r="K5" s="100">
        <f t="shared" si="0"/>
        <v>28600</v>
      </c>
      <c r="L5" s="100">
        <f t="shared" si="0"/>
        <v>0</v>
      </c>
      <c r="M5" s="100">
        <f t="shared" si="0"/>
        <v>0</v>
      </c>
      <c r="N5" s="100">
        <f t="shared" si="0"/>
        <v>28600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4000</v>
      </c>
      <c r="T5" s="100">
        <f t="shared" si="0"/>
        <v>49297</v>
      </c>
      <c r="U5" s="100">
        <f t="shared" si="0"/>
        <v>22175</v>
      </c>
      <c r="V5" s="100">
        <f t="shared" si="0"/>
        <v>75472</v>
      </c>
      <c r="W5" s="100">
        <f t="shared" si="0"/>
        <v>140142</v>
      </c>
      <c r="X5" s="100">
        <f t="shared" si="0"/>
        <v>18950000</v>
      </c>
      <c r="Y5" s="100">
        <f t="shared" si="0"/>
        <v>-18809858</v>
      </c>
      <c r="Z5" s="137">
        <f>+IF(X5&lt;&gt;0,+(Y5/X5)*100,0)</f>
        <v>-99.26046437994724</v>
      </c>
      <c r="AA5" s="153">
        <f>SUM(AA6:AA8)</f>
        <v>18950000</v>
      </c>
    </row>
    <row r="6" spans="1:27" ht="13.5">
      <c r="A6" s="138" t="s">
        <v>75</v>
      </c>
      <c r="B6" s="136"/>
      <c r="C6" s="155">
        <v>38161274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18950000</v>
      </c>
      <c r="F8" s="60">
        <v>18950000</v>
      </c>
      <c r="G8" s="60"/>
      <c r="H8" s="60"/>
      <c r="I8" s="60">
        <v>36070</v>
      </c>
      <c r="J8" s="60">
        <v>36070</v>
      </c>
      <c r="K8" s="60">
        <v>28600</v>
      </c>
      <c r="L8" s="60"/>
      <c r="M8" s="60"/>
      <c r="N8" s="60">
        <v>28600</v>
      </c>
      <c r="O8" s="60"/>
      <c r="P8" s="60"/>
      <c r="Q8" s="60"/>
      <c r="R8" s="60"/>
      <c r="S8" s="60">
        <v>4000</v>
      </c>
      <c r="T8" s="60">
        <v>49297</v>
      </c>
      <c r="U8" s="60">
        <v>22175</v>
      </c>
      <c r="V8" s="60">
        <v>75472</v>
      </c>
      <c r="W8" s="60">
        <v>140142</v>
      </c>
      <c r="X8" s="60">
        <v>18950000</v>
      </c>
      <c r="Y8" s="60">
        <v>-18809858</v>
      </c>
      <c r="Z8" s="140">
        <v>-99.26</v>
      </c>
      <c r="AA8" s="62">
        <v>18950000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1150000</v>
      </c>
      <c r="F9" s="100">
        <f t="shared" si="1"/>
        <v>1150000</v>
      </c>
      <c r="G9" s="100">
        <f t="shared" si="1"/>
        <v>65286</v>
      </c>
      <c r="H9" s="100">
        <f t="shared" si="1"/>
        <v>0</v>
      </c>
      <c r="I9" s="100">
        <f t="shared" si="1"/>
        <v>0</v>
      </c>
      <c r="J9" s="100">
        <f t="shared" si="1"/>
        <v>65286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689472</v>
      </c>
      <c r="U9" s="100">
        <f t="shared" si="1"/>
        <v>574560</v>
      </c>
      <c r="V9" s="100">
        <f t="shared" si="1"/>
        <v>1264032</v>
      </c>
      <c r="W9" s="100">
        <f t="shared" si="1"/>
        <v>1329318</v>
      </c>
      <c r="X9" s="100">
        <f t="shared" si="1"/>
        <v>1150000</v>
      </c>
      <c r="Y9" s="100">
        <f t="shared" si="1"/>
        <v>179318</v>
      </c>
      <c r="Z9" s="137">
        <f>+IF(X9&lt;&gt;0,+(Y9/X9)*100,0)</f>
        <v>15.59286956521739</v>
      </c>
      <c r="AA9" s="102">
        <f>SUM(AA10:AA14)</f>
        <v>1150000</v>
      </c>
    </row>
    <row r="10" spans="1:27" ht="13.5">
      <c r="A10" s="138" t="s">
        <v>79</v>
      </c>
      <c r="B10" s="136"/>
      <c r="C10" s="155"/>
      <c r="D10" s="155"/>
      <c r="E10" s="156">
        <v>1150000</v>
      </c>
      <c r="F10" s="60">
        <v>1150000</v>
      </c>
      <c r="G10" s="60">
        <v>65286</v>
      </c>
      <c r="H10" s="60"/>
      <c r="I10" s="60"/>
      <c r="J10" s="60">
        <v>65286</v>
      </c>
      <c r="K10" s="60"/>
      <c r="L10" s="60"/>
      <c r="M10" s="60"/>
      <c r="N10" s="60"/>
      <c r="O10" s="60"/>
      <c r="P10" s="60"/>
      <c r="Q10" s="60"/>
      <c r="R10" s="60"/>
      <c r="S10" s="60"/>
      <c r="T10" s="60">
        <v>689472</v>
      </c>
      <c r="U10" s="60">
        <v>574560</v>
      </c>
      <c r="V10" s="60">
        <v>1264032</v>
      </c>
      <c r="W10" s="60">
        <v>1329318</v>
      </c>
      <c r="X10" s="60">
        <v>1150000</v>
      </c>
      <c r="Y10" s="60">
        <v>179318</v>
      </c>
      <c r="Z10" s="140">
        <v>15.59</v>
      </c>
      <c r="AA10" s="62">
        <v>1150000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541919489</v>
      </c>
      <c r="D15" s="153">
        <f>SUM(D16:D18)</f>
        <v>0</v>
      </c>
      <c r="E15" s="154">
        <f t="shared" si="2"/>
        <v>89450000</v>
      </c>
      <c r="F15" s="100">
        <f t="shared" si="2"/>
        <v>89450000</v>
      </c>
      <c r="G15" s="100">
        <f t="shared" si="2"/>
        <v>1788887</v>
      </c>
      <c r="H15" s="100">
        <f t="shared" si="2"/>
        <v>1336838</v>
      </c>
      <c r="I15" s="100">
        <f t="shared" si="2"/>
        <v>1662821</v>
      </c>
      <c r="J15" s="100">
        <f t="shared" si="2"/>
        <v>4788546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16659449</v>
      </c>
      <c r="T15" s="100">
        <f t="shared" si="2"/>
        <v>1478218</v>
      </c>
      <c r="U15" s="100">
        <f t="shared" si="2"/>
        <v>10524879</v>
      </c>
      <c r="V15" s="100">
        <f t="shared" si="2"/>
        <v>28662546</v>
      </c>
      <c r="W15" s="100">
        <f t="shared" si="2"/>
        <v>33451092</v>
      </c>
      <c r="X15" s="100">
        <f t="shared" si="2"/>
        <v>89450000</v>
      </c>
      <c r="Y15" s="100">
        <f t="shared" si="2"/>
        <v>-55998908</v>
      </c>
      <c r="Z15" s="137">
        <f>+IF(X15&lt;&gt;0,+(Y15/X15)*100,0)</f>
        <v>-62.60358636109559</v>
      </c>
      <c r="AA15" s="102">
        <f>SUM(AA16:AA18)</f>
        <v>89450000</v>
      </c>
    </row>
    <row r="16" spans="1:27" ht="13.5">
      <c r="A16" s="138" t="s">
        <v>85</v>
      </c>
      <c r="B16" s="136"/>
      <c r="C16" s="155"/>
      <c r="D16" s="155"/>
      <c r="E16" s="156">
        <v>21450000</v>
      </c>
      <c r="F16" s="60">
        <v>21450000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>
        <v>412105</v>
      </c>
      <c r="V16" s="60">
        <v>412105</v>
      </c>
      <c r="W16" s="60">
        <v>412105</v>
      </c>
      <c r="X16" s="60">
        <v>21450000</v>
      </c>
      <c r="Y16" s="60">
        <v>-21037895</v>
      </c>
      <c r="Z16" s="140">
        <v>-98.08</v>
      </c>
      <c r="AA16" s="62">
        <v>21450000</v>
      </c>
    </row>
    <row r="17" spans="1:27" ht="13.5">
      <c r="A17" s="138" t="s">
        <v>86</v>
      </c>
      <c r="B17" s="136"/>
      <c r="C17" s="155">
        <v>541919489</v>
      </c>
      <c r="D17" s="155"/>
      <c r="E17" s="156">
        <v>68000000</v>
      </c>
      <c r="F17" s="60">
        <v>68000000</v>
      </c>
      <c r="G17" s="60">
        <v>1788887</v>
      </c>
      <c r="H17" s="60">
        <v>1336838</v>
      </c>
      <c r="I17" s="60">
        <v>1662821</v>
      </c>
      <c r="J17" s="60">
        <v>4788546</v>
      </c>
      <c r="K17" s="60"/>
      <c r="L17" s="60"/>
      <c r="M17" s="60"/>
      <c r="N17" s="60"/>
      <c r="O17" s="60"/>
      <c r="P17" s="60"/>
      <c r="Q17" s="60"/>
      <c r="R17" s="60"/>
      <c r="S17" s="60">
        <v>16658149</v>
      </c>
      <c r="T17" s="60">
        <v>1478218</v>
      </c>
      <c r="U17" s="60">
        <v>10112774</v>
      </c>
      <c r="V17" s="60">
        <v>28249141</v>
      </c>
      <c r="W17" s="60">
        <v>33037687</v>
      </c>
      <c r="X17" s="60">
        <v>68000000</v>
      </c>
      <c r="Y17" s="60">
        <v>-34962313</v>
      </c>
      <c r="Z17" s="140">
        <v>-51.42</v>
      </c>
      <c r="AA17" s="62">
        <v>68000000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>
        <v>1300</v>
      </c>
      <c r="T18" s="60"/>
      <c r="U18" s="60"/>
      <c r="V18" s="60">
        <v>1300</v>
      </c>
      <c r="W18" s="60">
        <v>1300</v>
      </c>
      <c r="X18" s="60"/>
      <c r="Y18" s="60">
        <v>1300</v>
      </c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401258000</v>
      </c>
      <c r="F19" s="100">
        <f t="shared" si="3"/>
        <v>401258000</v>
      </c>
      <c r="G19" s="100">
        <f t="shared" si="3"/>
        <v>3021698</v>
      </c>
      <c r="H19" s="100">
        <f t="shared" si="3"/>
        <v>8075775</v>
      </c>
      <c r="I19" s="100">
        <f t="shared" si="3"/>
        <v>372350</v>
      </c>
      <c r="J19" s="100">
        <f t="shared" si="3"/>
        <v>11469823</v>
      </c>
      <c r="K19" s="100">
        <f t="shared" si="3"/>
        <v>4542242</v>
      </c>
      <c r="L19" s="100">
        <f t="shared" si="3"/>
        <v>0</v>
      </c>
      <c r="M19" s="100">
        <f t="shared" si="3"/>
        <v>0</v>
      </c>
      <c r="N19" s="100">
        <f t="shared" si="3"/>
        <v>4542242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14287544</v>
      </c>
      <c r="T19" s="100">
        <f t="shared" si="3"/>
        <v>12036599</v>
      </c>
      <c r="U19" s="100">
        <f t="shared" si="3"/>
        <v>19144127</v>
      </c>
      <c r="V19" s="100">
        <f t="shared" si="3"/>
        <v>45468270</v>
      </c>
      <c r="W19" s="100">
        <f t="shared" si="3"/>
        <v>61480335</v>
      </c>
      <c r="X19" s="100">
        <f t="shared" si="3"/>
        <v>401258000</v>
      </c>
      <c r="Y19" s="100">
        <f t="shared" si="3"/>
        <v>-339777665</v>
      </c>
      <c r="Z19" s="137">
        <f>+IF(X19&lt;&gt;0,+(Y19/X19)*100,0)</f>
        <v>-84.67810361413355</v>
      </c>
      <c r="AA19" s="102">
        <f>SUM(AA20:AA23)</f>
        <v>401258000</v>
      </c>
    </row>
    <row r="20" spans="1:27" ht="13.5">
      <c r="A20" s="138" t="s">
        <v>89</v>
      </c>
      <c r="B20" s="136"/>
      <c r="C20" s="155"/>
      <c r="D20" s="155"/>
      <c r="E20" s="156">
        <v>9700000</v>
      </c>
      <c r="F20" s="60">
        <v>9700000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>
        <v>500290</v>
      </c>
      <c r="T20" s="60">
        <v>1658861</v>
      </c>
      <c r="U20" s="60"/>
      <c r="V20" s="60">
        <v>2159151</v>
      </c>
      <c r="W20" s="60">
        <v>2159151</v>
      </c>
      <c r="X20" s="60">
        <v>9700000</v>
      </c>
      <c r="Y20" s="60">
        <v>-7540849</v>
      </c>
      <c r="Z20" s="140">
        <v>-77.74</v>
      </c>
      <c r="AA20" s="62">
        <v>9700000</v>
      </c>
    </row>
    <row r="21" spans="1:27" ht="13.5">
      <c r="A21" s="138" t="s">
        <v>90</v>
      </c>
      <c r="B21" s="136"/>
      <c r="C21" s="155"/>
      <c r="D21" s="155"/>
      <c r="E21" s="156">
        <v>326758000</v>
      </c>
      <c r="F21" s="60">
        <v>326758000</v>
      </c>
      <c r="G21" s="60">
        <v>3021698</v>
      </c>
      <c r="H21" s="60">
        <v>7967355</v>
      </c>
      <c r="I21" s="60">
        <v>372350</v>
      </c>
      <c r="J21" s="60">
        <v>11361403</v>
      </c>
      <c r="K21" s="60">
        <v>4435449</v>
      </c>
      <c r="L21" s="60"/>
      <c r="M21" s="60"/>
      <c r="N21" s="60">
        <v>4435449</v>
      </c>
      <c r="O21" s="60"/>
      <c r="P21" s="60"/>
      <c r="Q21" s="60"/>
      <c r="R21" s="60"/>
      <c r="S21" s="60">
        <v>13787254</v>
      </c>
      <c r="T21" s="60">
        <v>9723724</v>
      </c>
      <c r="U21" s="60">
        <v>12565579</v>
      </c>
      <c r="V21" s="60">
        <v>36076557</v>
      </c>
      <c r="W21" s="60">
        <v>51873409</v>
      </c>
      <c r="X21" s="60">
        <v>326758000</v>
      </c>
      <c r="Y21" s="60">
        <v>-274884591</v>
      </c>
      <c r="Z21" s="140">
        <v>-84.12</v>
      </c>
      <c r="AA21" s="62">
        <v>326758000</v>
      </c>
    </row>
    <row r="22" spans="1:27" ht="13.5">
      <c r="A22" s="138" t="s">
        <v>91</v>
      </c>
      <c r="B22" s="136"/>
      <c r="C22" s="157"/>
      <c r="D22" s="157"/>
      <c r="E22" s="158">
        <v>61500000</v>
      </c>
      <c r="F22" s="159">
        <v>61500000</v>
      </c>
      <c r="G22" s="159"/>
      <c r="H22" s="159">
        <v>108420</v>
      </c>
      <c r="I22" s="159"/>
      <c r="J22" s="159">
        <v>108420</v>
      </c>
      <c r="K22" s="159">
        <v>106793</v>
      </c>
      <c r="L22" s="159"/>
      <c r="M22" s="159"/>
      <c r="N22" s="159">
        <v>106793</v>
      </c>
      <c r="O22" s="159"/>
      <c r="P22" s="159"/>
      <c r="Q22" s="159"/>
      <c r="R22" s="159"/>
      <c r="S22" s="159"/>
      <c r="T22" s="159">
        <v>654014</v>
      </c>
      <c r="U22" s="159">
        <v>6578548</v>
      </c>
      <c r="V22" s="159">
        <v>7232562</v>
      </c>
      <c r="W22" s="159">
        <v>7447775</v>
      </c>
      <c r="X22" s="159">
        <v>61500000</v>
      </c>
      <c r="Y22" s="159">
        <v>-54052225</v>
      </c>
      <c r="Z22" s="141">
        <v>-87.89</v>
      </c>
      <c r="AA22" s="225">
        <v>61500000</v>
      </c>
    </row>
    <row r="23" spans="1:27" ht="13.5">
      <c r="A23" s="138" t="s">
        <v>92</v>
      </c>
      <c r="B23" s="136"/>
      <c r="C23" s="155"/>
      <c r="D23" s="155"/>
      <c r="E23" s="156">
        <v>3300000</v>
      </c>
      <c r="F23" s="60">
        <v>3300000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3300000</v>
      </c>
      <c r="Y23" s="60">
        <v>-3300000</v>
      </c>
      <c r="Z23" s="140">
        <v>-100</v>
      </c>
      <c r="AA23" s="62">
        <v>3300000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580080763</v>
      </c>
      <c r="D25" s="217">
        <f>+D5+D9+D15+D19+D24</f>
        <v>0</v>
      </c>
      <c r="E25" s="230">
        <f t="shared" si="4"/>
        <v>510808000</v>
      </c>
      <c r="F25" s="219">
        <f t="shared" si="4"/>
        <v>510808000</v>
      </c>
      <c r="G25" s="219">
        <f t="shared" si="4"/>
        <v>4875871</v>
      </c>
      <c r="H25" s="219">
        <f t="shared" si="4"/>
        <v>9412613</v>
      </c>
      <c r="I25" s="219">
        <f t="shared" si="4"/>
        <v>2071241</v>
      </c>
      <c r="J25" s="219">
        <f t="shared" si="4"/>
        <v>16359725</v>
      </c>
      <c r="K25" s="219">
        <f t="shared" si="4"/>
        <v>4570842</v>
      </c>
      <c r="L25" s="219">
        <f t="shared" si="4"/>
        <v>0</v>
      </c>
      <c r="M25" s="219">
        <f t="shared" si="4"/>
        <v>0</v>
      </c>
      <c r="N25" s="219">
        <f t="shared" si="4"/>
        <v>4570842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30950993</v>
      </c>
      <c r="T25" s="219">
        <f t="shared" si="4"/>
        <v>14253586</v>
      </c>
      <c r="U25" s="219">
        <f t="shared" si="4"/>
        <v>30265741</v>
      </c>
      <c r="V25" s="219">
        <f t="shared" si="4"/>
        <v>75470320</v>
      </c>
      <c r="W25" s="219">
        <f t="shared" si="4"/>
        <v>96400887</v>
      </c>
      <c r="X25" s="219">
        <f t="shared" si="4"/>
        <v>510808000</v>
      </c>
      <c r="Y25" s="219">
        <f t="shared" si="4"/>
        <v>-414407113</v>
      </c>
      <c r="Z25" s="231">
        <f>+IF(X25&lt;&gt;0,+(Y25/X25)*100,0)</f>
        <v>-81.12776483531972</v>
      </c>
      <c r="AA25" s="232">
        <f>+AA5+AA9+AA15+AA19+AA24</f>
        <v>510808000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580080763</v>
      </c>
      <c r="D28" s="155"/>
      <c r="E28" s="156">
        <v>456605000</v>
      </c>
      <c r="F28" s="60">
        <v>456605000</v>
      </c>
      <c r="G28" s="60">
        <v>4875871</v>
      </c>
      <c r="H28" s="60"/>
      <c r="I28" s="60"/>
      <c r="J28" s="60">
        <v>4875871</v>
      </c>
      <c r="K28" s="60">
        <v>1794909</v>
      </c>
      <c r="L28" s="60"/>
      <c r="M28" s="60"/>
      <c r="N28" s="60">
        <v>1794909</v>
      </c>
      <c r="O28" s="60"/>
      <c r="P28" s="60"/>
      <c r="Q28" s="60"/>
      <c r="R28" s="60"/>
      <c r="S28" s="60">
        <v>30950993</v>
      </c>
      <c r="T28" s="60">
        <v>13599572</v>
      </c>
      <c r="U28" s="60">
        <v>30265741</v>
      </c>
      <c r="V28" s="60">
        <v>74816306</v>
      </c>
      <c r="W28" s="60">
        <v>81487086</v>
      </c>
      <c r="X28" s="60">
        <v>456605000</v>
      </c>
      <c r="Y28" s="60">
        <v>-375117914</v>
      </c>
      <c r="Z28" s="140">
        <v>-82.15</v>
      </c>
      <c r="AA28" s="155">
        <v>456605000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>
        <v>2775933</v>
      </c>
      <c r="L29" s="60"/>
      <c r="M29" s="60"/>
      <c r="N29" s="60">
        <v>2775933</v>
      </c>
      <c r="O29" s="60"/>
      <c r="P29" s="60"/>
      <c r="Q29" s="60"/>
      <c r="R29" s="60"/>
      <c r="S29" s="60"/>
      <c r="T29" s="60">
        <v>654014</v>
      </c>
      <c r="U29" s="60"/>
      <c r="V29" s="60">
        <v>654014</v>
      </c>
      <c r="W29" s="60">
        <v>3429947</v>
      </c>
      <c r="X29" s="60"/>
      <c r="Y29" s="60">
        <v>3429947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580080763</v>
      </c>
      <c r="D32" s="210">
        <f>SUM(D28:D31)</f>
        <v>0</v>
      </c>
      <c r="E32" s="211">
        <f t="shared" si="5"/>
        <v>456605000</v>
      </c>
      <c r="F32" s="77">
        <f t="shared" si="5"/>
        <v>456605000</v>
      </c>
      <c r="G32" s="77">
        <f t="shared" si="5"/>
        <v>4875871</v>
      </c>
      <c r="H32" s="77">
        <f t="shared" si="5"/>
        <v>0</v>
      </c>
      <c r="I32" s="77">
        <f t="shared" si="5"/>
        <v>0</v>
      </c>
      <c r="J32" s="77">
        <f t="shared" si="5"/>
        <v>4875871</v>
      </c>
      <c r="K32" s="77">
        <f t="shared" si="5"/>
        <v>4570842</v>
      </c>
      <c r="L32" s="77">
        <f t="shared" si="5"/>
        <v>0</v>
      </c>
      <c r="M32" s="77">
        <f t="shared" si="5"/>
        <v>0</v>
      </c>
      <c r="N32" s="77">
        <f t="shared" si="5"/>
        <v>4570842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30950993</v>
      </c>
      <c r="T32" s="77">
        <f t="shared" si="5"/>
        <v>14253586</v>
      </c>
      <c r="U32" s="77">
        <f t="shared" si="5"/>
        <v>30265741</v>
      </c>
      <c r="V32" s="77">
        <f t="shared" si="5"/>
        <v>75470320</v>
      </c>
      <c r="W32" s="77">
        <f t="shared" si="5"/>
        <v>84917033</v>
      </c>
      <c r="X32" s="77">
        <f t="shared" si="5"/>
        <v>456605000</v>
      </c>
      <c r="Y32" s="77">
        <f t="shared" si="5"/>
        <v>-371687967</v>
      </c>
      <c r="Z32" s="212">
        <f>+IF(X32&lt;&gt;0,+(Y32/X32)*100,0)</f>
        <v>-81.4025179312535</v>
      </c>
      <c r="AA32" s="79">
        <f>SUM(AA28:AA31)</f>
        <v>456605000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54203000</v>
      </c>
      <c r="F33" s="60">
        <v>54203000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54203000</v>
      </c>
      <c r="Y33" s="60">
        <v>-54203000</v>
      </c>
      <c r="Z33" s="140">
        <v>-100</v>
      </c>
      <c r="AA33" s="62">
        <v>54203000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580080763</v>
      </c>
      <c r="D36" s="222">
        <f>SUM(D32:D35)</f>
        <v>0</v>
      </c>
      <c r="E36" s="218">
        <f t="shared" si="6"/>
        <v>510808000</v>
      </c>
      <c r="F36" s="220">
        <f t="shared" si="6"/>
        <v>510808000</v>
      </c>
      <c r="G36" s="220">
        <f t="shared" si="6"/>
        <v>4875871</v>
      </c>
      <c r="H36" s="220">
        <f t="shared" si="6"/>
        <v>0</v>
      </c>
      <c r="I36" s="220">
        <f t="shared" si="6"/>
        <v>0</v>
      </c>
      <c r="J36" s="220">
        <f t="shared" si="6"/>
        <v>4875871</v>
      </c>
      <c r="K36" s="220">
        <f t="shared" si="6"/>
        <v>4570842</v>
      </c>
      <c r="L36" s="220">
        <f t="shared" si="6"/>
        <v>0</v>
      </c>
      <c r="M36" s="220">
        <f t="shared" si="6"/>
        <v>0</v>
      </c>
      <c r="N36" s="220">
        <f t="shared" si="6"/>
        <v>4570842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30950993</v>
      </c>
      <c r="T36" s="220">
        <f t="shared" si="6"/>
        <v>14253586</v>
      </c>
      <c r="U36" s="220">
        <f t="shared" si="6"/>
        <v>30265741</v>
      </c>
      <c r="V36" s="220">
        <f t="shared" si="6"/>
        <v>75470320</v>
      </c>
      <c r="W36" s="220">
        <f t="shared" si="6"/>
        <v>84917033</v>
      </c>
      <c r="X36" s="220">
        <f t="shared" si="6"/>
        <v>510808000</v>
      </c>
      <c r="Y36" s="220">
        <f t="shared" si="6"/>
        <v>-425890967</v>
      </c>
      <c r="Z36" s="221">
        <f>+IF(X36&lt;&gt;0,+(Y36/X36)*100,0)</f>
        <v>-83.37593910040563</v>
      </c>
      <c r="AA36" s="239">
        <f>SUM(AA32:AA35)</f>
        <v>510808000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 password="F954" sheet="1" objects="1" scenarios="1"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3933517</v>
      </c>
      <c r="D6" s="155"/>
      <c r="E6" s="59"/>
      <c r="F6" s="60">
        <v>4359000</v>
      </c>
      <c r="G6" s="60">
        <v>128697085</v>
      </c>
      <c r="H6" s="60"/>
      <c r="I6" s="60">
        <v>390670</v>
      </c>
      <c r="J6" s="60">
        <v>390670</v>
      </c>
      <c r="K6" s="60">
        <v>660004</v>
      </c>
      <c r="L6" s="60">
        <v>847693</v>
      </c>
      <c r="M6" s="60">
        <v>999897</v>
      </c>
      <c r="N6" s="60">
        <v>999897</v>
      </c>
      <c r="O6" s="60"/>
      <c r="P6" s="60"/>
      <c r="Q6" s="60"/>
      <c r="R6" s="60"/>
      <c r="S6" s="60"/>
      <c r="T6" s="60"/>
      <c r="U6" s="60"/>
      <c r="V6" s="60"/>
      <c r="W6" s="60"/>
      <c r="X6" s="60">
        <v>4359000</v>
      </c>
      <c r="Y6" s="60">
        <v>-4359000</v>
      </c>
      <c r="Z6" s="140">
        <v>-100</v>
      </c>
      <c r="AA6" s="62">
        <v>4359000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109636081</v>
      </c>
      <c r="D8" s="155"/>
      <c r="E8" s="59"/>
      <c r="F8" s="60">
        <v>2523071</v>
      </c>
      <c r="G8" s="60">
        <v>743713927</v>
      </c>
      <c r="H8" s="60"/>
      <c r="I8" s="60">
        <v>1778250</v>
      </c>
      <c r="J8" s="60">
        <v>1778250</v>
      </c>
      <c r="K8" s="60">
        <v>6146846</v>
      </c>
      <c r="L8" s="60">
        <v>11827620</v>
      </c>
      <c r="M8" s="60">
        <v>16673328</v>
      </c>
      <c r="N8" s="60">
        <v>16673328</v>
      </c>
      <c r="O8" s="60"/>
      <c r="P8" s="60"/>
      <c r="Q8" s="60"/>
      <c r="R8" s="60"/>
      <c r="S8" s="60"/>
      <c r="T8" s="60"/>
      <c r="U8" s="60"/>
      <c r="V8" s="60"/>
      <c r="W8" s="60"/>
      <c r="X8" s="60">
        <v>2523071</v>
      </c>
      <c r="Y8" s="60">
        <v>-2523071</v>
      </c>
      <c r="Z8" s="140">
        <v>-100</v>
      </c>
      <c r="AA8" s="62">
        <v>2523071</v>
      </c>
    </row>
    <row r="9" spans="1:27" ht="13.5">
      <c r="A9" s="249" t="s">
        <v>146</v>
      </c>
      <c r="B9" s="182"/>
      <c r="C9" s="155">
        <v>1252435</v>
      </c>
      <c r="D9" s="155"/>
      <c r="E9" s="59"/>
      <c r="F9" s="60">
        <v>423142000</v>
      </c>
      <c r="G9" s="60"/>
      <c r="H9" s="60"/>
      <c r="I9" s="60">
        <v>2247472</v>
      </c>
      <c r="J9" s="60">
        <v>2247472</v>
      </c>
      <c r="K9" s="60">
        <v>2271270</v>
      </c>
      <c r="L9" s="60">
        <v>2295720</v>
      </c>
      <c r="M9" s="60">
        <v>2295720</v>
      </c>
      <c r="N9" s="60">
        <v>2295720</v>
      </c>
      <c r="O9" s="60"/>
      <c r="P9" s="60"/>
      <c r="Q9" s="60"/>
      <c r="R9" s="60"/>
      <c r="S9" s="60"/>
      <c r="T9" s="60"/>
      <c r="U9" s="60"/>
      <c r="V9" s="60"/>
      <c r="W9" s="60"/>
      <c r="X9" s="60">
        <v>423142000</v>
      </c>
      <c r="Y9" s="60">
        <v>-423142000</v>
      </c>
      <c r="Z9" s="140">
        <v>-100</v>
      </c>
      <c r="AA9" s="62">
        <v>423142000</v>
      </c>
    </row>
    <row r="10" spans="1:27" ht="13.5">
      <c r="A10" s="249" t="s">
        <v>147</v>
      </c>
      <c r="B10" s="182"/>
      <c r="C10" s="155">
        <v>47719116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3389737</v>
      </c>
      <c r="D11" s="155"/>
      <c r="E11" s="59"/>
      <c r="F11" s="60">
        <v>3198000</v>
      </c>
      <c r="G11" s="60"/>
      <c r="H11" s="60"/>
      <c r="I11" s="60"/>
      <c r="J11" s="60"/>
      <c r="K11" s="60">
        <v>85835</v>
      </c>
      <c r="L11" s="60">
        <v>85835</v>
      </c>
      <c r="M11" s="60">
        <v>85835</v>
      </c>
      <c r="N11" s="60">
        <v>85835</v>
      </c>
      <c r="O11" s="60"/>
      <c r="P11" s="60"/>
      <c r="Q11" s="60"/>
      <c r="R11" s="60"/>
      <c r="S11" s="60"/>
      <c r="T11" s="60"/>
      <c r="U11" s="60"/>
      <c r="V11" s="60"/>
      <c r="W11" s="60"/>
      <c r="X11" s="60">
        <v>3198000</v>
      </c>
      <c r="Y11" s="60">
        <v>-3198000</v>
      </c>
      <c r="Z11" s="140">
        <v>-100</v>
      </c>
      <c r="AA11" s="62">
        <v>3198000</v>
      </c>
    </row>
    <row r="12" spans="1:27" ht="13.5">
      <c r="A12" s="250" t="s">
        <v>56</v>
      </c>
      <c r="B12" s="251"/>
      <c r="C12" s="168">
        <f aca="true" t="shared" si="0" ref="C12:Y12">SUM(C6:C11)</f>
        <v>165930886</v>
      </c>
      <c r="D12" s="168">
        <f>SUM(D6:D11)</f>
        <v>0</v>
      </c>
      <c r="E12" s="72">
        <f t="shared" si="0"/>
        <v>0</v>
      </c>
      <c r="F12" s="73">
        <f t="shared" si="0"/>
        <v>433222071</v>
      </c>
      <c r="G12" s="73">
        <f t="shared" si="0"/>
        <v>872411012</v>
      </c>
      <c r="H12" s="73">
        <f t="shared" si="0"/>
        <v>0</v>
      </c>
      <c r="I12" s="73">
        <f t="shared" si="0"/>
        <v>4416392</v>
      </c>
      <c r="J12" s="73">
        <f t="shared" si="0"/>
        <v>4416392</v>
      </c>
      <c r="K12" s="73">
        <f t="shared" si="0"/>
        <v>9163955</v>
      </c>
      <c r="L12" s="73">
        <f t="shared" si="0"/>
        <v>15056868</v>
      </c>
      <c r="M12" s="73">
        <f t="shared" si="0"/>
        <v>20054780</v>
      </c>
      <c r="N12" s="73">
        <f t="shared" si="0"/>
        <v>20054780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433222071</v>
      </c>
      <c r="Y12" s="73">
        <f t="shared" si="0"/>
        <v>-433222071</v>
      </c>
      <c r="Z12" s="170">
        <f>+IF(X12&lt;&gt;0,+(Y12/X12)*100,0)</f>
        <v>-100</v>
      </c>
      <c r="AA12" s="74">
        <f>SUM(AA6:AA11)</f>
        <v>433222071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246290</v>
      </c>
      <c r="D17" s="155"/>
      <c r="E17" s="59"/>
      <c r="F17" s="60">
        <v>255000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255000</v>
      </c>
      <c r="Y17" s="60">
        <v>-255000</v>
      </c>
      <c r="Z17" s="140">
        <v>-100</v>
      </c>
      <c r="AA17" s="62">
        <v>255000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1338678930</v>
      </c>
      <c r="D19" s="155"/>
      <c r="E19" s="59"/>
      <c r="F19" s="60">
        <v>1356982000</v>
      </c>
      <c r="G19" s="60">
        <v>37309259</v>
      </c>
      <c r="H19" s="60"/>
      <c r="I19" s="60">
        <v>2071241</v>
      </c>
      <c r="J19" s="60">
        <v>2071241</v>
      </c>
      <c r="K19" s="60">
        <v>7286570</v>
      </c>
      <c r="L19" s="60">
        <v>9390897</v>
      </c>
      <c r="M19" s="60">
        <v>12658171</v>
      </c>
      <c r="N19" s="60">
        <v>12658171</v>
      </c>
      <c r="O19" s="60"/>
      <c r="P19" s="60"/>
      <c r="Q19" s="60"/>
      <c r="R19" s="60"/>
      <c r="S19" s="60"/>
      <c r="T19" s="60"/>
      <c r="U19" s="60"/>
      <c r="V19" s="60"/>
      <c r="W19" s="60"/>
      <c r="X19" s="60">
        <v>1356982000</v>
      </c>
      <c r="Y19" s="60">
        <v>-1356982000</v>
      </c>
      <c r="Z19" s="140">
        <v>-100</v>
      </c>
      <c r="AA19" s="62">
        <v>1356982000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3407119</v>
      </c>
      <c r="D22" s="155"/>
      <c r="E22" s="59"/>
      <c r="F22" s="60">
        <v>84375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84375</v>
      </c>
      <c r="Y22" s="60">
        <v>-84375</v>
      </c>
      <c r="Z22" s="140">
        <v>-100</v>
      </c>
      <c r="AA22" s="62">
        <v>84375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1342332339</v>
      </c>
      <c r="D24" s="168">
        <f>SUM(D15:D23)</f>
        <v>0</v>
      </c>
      <c r="E24" s="76">
        <f t="shared" si="1"/>
        <v>0</v>
      </c>
      <c r="F24" s="77">
        <f t="shared" si="1"/>
        <v>1357321375</v>
      </c>
      <c r="G24" s="77">
        <f t="shared" si="1"/>
        <v>37309259</v>
      </c>
      <c r="H24" s="77">
        <f t="shared" si="1"/>
        <v>0</v>
      </c>
      <c r="I24" s="77">
        <f t="shared" si="1"/>
        <v>2071241</v>
      </c>
      <c r="J24" s="77">
        <f t="shared" si="1"/>
        <v>2071241</v>
      </c>
      <c r="K24" s="77">
        <f t="shared" si="1"/>
        <v>7286570</v>
      </c>
      <c r="L24" s="77">
        <f t="shared" si="1"/>
        <v>9390897</v>
      </c>
      <c r="M24" s="77">
        <f t="shared" si="1"/>
        <v>12658171</v>
      </c>
      <c r="N24" s="77">
        <f t="shared" si="1"/>
        <v>12658171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1357321375</v>
      </c>
      <c r="Y24" s="77">
        <f t="shared" si="1"/>
        <v>-1357321375</v>
      </c>
      <c r="Z24" s="212">
        <f>+IF(X24&lt;&gt;0,+(Y24/X24)*100,0)</f>
        <v>-100</v>
      </c>
      <c r="AA24" s="79">
        <f>SUM(AA15:AA23)</f>
        <v>1357321375</v>
      </c>
    </row>
    <row r="25" spans="1:27" ht="13.5">
      <c r="A25" s="250" t="s">
        <v>159</v>
      </c>
      <c r="B25" s="251"/>
      <c r="C25" s="168">
        <f aca="true" t="shared" si="2" ref="C25:Y25">+C12+C24</f>
        <v>1508263225</v>
      </c>
      <c r="D25" s="168">
        <f>+D12+D24</f>
        <v>0</v>
      </c>
      <c r="E25" s="72">
        <f t="shared" si="2"/>
        <v>0</v>
      </c>
      <c r="F25" s="73">
        <f t="shared" si="2"/>
        <v>1790543446</v>
      </c>
      <c r="G25" s="73">
        <f t="shared" si="2"/>
        <v>909720271</v>
      </c>
      <c r="H25" s="73">
        <f t="shared" si="2"/>
        <v>0</v>
      </c>
      <c r="I25" s="73">
        <f t="shared" si="2"/>
        <v>6487633</v>
      </c>
      <c r="J25" s="73">
        <f t="shared" si="2"/>
        <v>6487633</v>
      </c>
      <c r="K25" s="73">
        <f t="shared" si="2"/>
        <v>16450525</v>
      </c>
      <c r="L25" s="73">
        <f t="shared" si="2"/>
        <v>24447765</v>
      </c>
      <c r="M25" s="73">
        <f t="shared" si="2"/>
        <v>32712951</v>
      </c>
      <c r="N25" s="73">
        <f t="shared" si="2"/>
        <v>32712951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1790543446</v>
      </c>
      <c r="Y25" s="73">
        <f t="shared" si="2"/>
        <v>-1790543446</v>
      </c>
      <c r="Z25" s="170">
        <f>+IF(X25&lt;&gt;0,+(Y25/X25)*100,0)</f>
        <v>-100</v>
      </c>
      <c r="AA25" s="74">
        <f>+AA12+AA24</f>
        <v>1790543446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>
        <v>3633648</v>
      </c>
      <c r="J29" s="60">
        <v>3633648</v>
      </c>
      <c r="K29" s="60">
        <v>7105095</v>
      </c>
      <c r="L29" s="60">
        <v>8297923</v>
      </c>
      <c r="M29" s="60">
        <v>70058963</v>
      </c>
      <c r="N29" s="60">
        <v>70058963</v>
      </c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2411208</v>
      </c>
      <c r="D31" s="155"/>
      <c r="E31" s="59"/>
      <c r="F31" s="60">
        <v>2508900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2508900</v>
      </c>
      <c r="Y31" s="60">
        <v>-2508900</v>
      </c>
      <c r="Z31" s="140">
        <v>-100</v>
      </c>
      <c r="AA31" s="62">
        <v>2508900</v>
      </c>
    </row>
    <row r="32" spans="1:27" ht="13.5">
      <c r="A32" s="249" t="s">
        <v>164</v>
      </c>
      <c r="B32" s="182"/>
      <c r="C32" s="155">
        <v>617768109</v>
      </c>
      <c r="D32" s="155"/>
      <c r="E32" s="59"/>
      <c r="F32" s="60">
        <v>638648000</v>
      </c>
      <c r="G32" s="60">
        <v>563766642</v>
      </c>
      <c r="H32" s="60"/>
      <c r="I32" s="60">
        <v>3950293</v>
      </c>
      <c r="J32" s="60">
        <v>3950293</v>
      </c>
      <c r="K32" s="60">
        <v>24765120</v>
      </c>
      <c r="L32" s="60">
        <v>50259207</v>
      </c>
      <c r="M32" s="60">
        <v>5570115</v>
      </c>
      <c r="N32" s="60">
        <v>5570115</v>
      </c>
      <c r="O32" s="60"/>
      <c r="P32" s="60"/>
      <c r="Q32" s="60"/>
      <c r="R32" s="60"/>
      <c r="S32" s="60"/>
      <c r="T32" s="60"/>
      <c r="U32" s="60"/>
      <c r="V32" s="60"/>
      <c r="W32" s="60"/>
      <c r="X32" s="60">
        <v>638648000</v>
      </c>
      <c r="Y32" s="60">
        <v>-638648000</v>
      </c>
      <c r="Z32" s="140">
        <v>-100</v>
      </c>
      <c r="AA32" s="62">
        <v>638648000</v>
      </c>
    </row>
    <row r="33" spans="1:27" ht="13.5">
      <c r="A33" s="249" t="s">
        <v>165</v>
      </c>
      <c r="B33" s="182"/>
      <c r="C33" s="155"/>
      <c r="D33" s="155"/>
      <c r="E33" s="59"/>
      <c r="F33" s="60">
        <v>51000000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51000000</v>
      </c>
      <c r="Y33" s="60">
        <v>-51000000</v>
      </c>
      <c r="Z33" s="140">
        <v>-100</v>
      </c>
      <c r="AA33" s="62">
        <v>51000000</v>
      </c>
    </row>
    <row r="34" spans="1:27" ht="13.5">
      <c r="A34" s="250" t="s">
        <v>58</v>
      </c>
      <c r="B34" s="251"/>
      <c r="C34" s="168">
        <f aca="true" t="shared" si="3" ref="C34:Y34">SUM(C29:C33)</f>
        <v>620179317</v>
      </c>
      <c r="D34" s="168">
        <f>SUM(D29:D33)</f>
        <v>0</v>
      </c>
      <c r="E34" s="72">
        <f t="shared" si="3"/>
        <v>0</v>
      </c>
      <c r="F34" s="73">
        <f t="shared" si="3"/>
        <v>692156900</v>
      </c>
      <c r="G34" s="73">
        <f t="shared" si="3"/>
        <v>563766642</v>
      </c>
      <c r="H34" s="73">
        <f t="shared" si="3"/>
        <v>0</v>
      </c>
      <c r="I34" s="73">
        <f t="shared" si="3"/>
        <v>7583941</v>
      </c>
      <c r="J34" s="73">
        <f t="shared" si="3"/>
        <v>7583941</v>
      </c>
      <c r="K34" s="73">
        <f t="shared" si="3"/>
        <v>31870215</v>
      </c>
      <c r="L34" s="73">
        <f t="shared" si="3"/>
        <v>58557130</v>
      </c>
      <c r="M34" s="73">
        <f t="shared" si="3"/>
        <v>75629078</v>
      </c>
      <c r="N34" s="73">
        <f t="shared" si="3"/>
        <v>75629078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692156900</v>
      </c>
      <c r="Y34" s="73">
        <f t="shared" si="3"/>
        <v>-692156900</v>
      </c>
      <c r="Z34" s="170">
        <f>+IF(X34&lt;&gt;0,+(Y34/X34)*100,0)</f>
        <v>-100</v>
      </c>
      <c r="AA34" s="74">
        <f>SUM(AA29:AA33)</f>
        <v>692156900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620179317</v>
      </c>
      <c r="D40" s="168">
        <f>+D34+D39</f>
        <v>0</v>
      </c>
      <c r="E40" s="72">
        <f t="shared" si="5"/>
        <v>0</v>
      </c>
      <c r="F40" s="73">
        <f t="shared" si="5"/>
        <v>692156900</v>
      </c>
      <c r="G40" s="73">
        <f t="shared" si="5"/>
        <v>563766642</v>
      </c>
      <c r="H40" s="73">
        <f t="shared" si="5"/>
        <v>0</v>
      </c>
      <c r="I40" s="73">
        <f t="shared" si="5"/>
        <v>7583941</v>
      </c>
      <c r="J40" s="73">
        <f t="shared" si="5"/>
        <v>7583941</v>
      </c>
      <c r="K40" s="73">
        <f t="shared" si="5"/>
        <v>31870215</v>
      </c>
      <c r="L40" s="73">
        <f t="shared" si="5"/>
        <v>58557130</v>
      </c>
      <c r="M40" s="73">
        <f t="shared" si="5"/>
        <v>75629078</v>
      </c>
      <c r="N40" s="73">
        <f t="shared" si="5"/>
        <v>75629078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692156900</v>
      </c>
      <c r="Y40" s="73">
        <f t="shared" si="5"/>
        <v>-692156900</v>
      </c>
      <c r="Z40" s="170">
        <f>+IF(X40&lt;&gt;0,+(Y40/X40)*100,0)</f>
        <v>-100</v>
      </c>
      <c r="AA40" s="74">
        <f>+AA34+AA39</f>
        <v>692156900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888083908</v>
      </c>
      <c r="D42" s="257">
        <f>+D25-D40</f>
        <v>0</v>
      </c>
      <c r="E42" s="258">
        <f t="shared" si="6"/>
        <v>0</v>
      </c>
      <c r="F42" s="259">
        <f t="shared" si="6"/>
        <v>1098386546</v>
      </c>
      <c r="G42" s="259">
        <f t="shared" si="6"/>
        <v>345953629</v>
      </c>
      <c r="H42" s="259">
        <f t="shared" si="6"/>
        <v>0</v>
      </c>
      <c r="I42" s="259">
        <f t="shared" si="6"/>
        <v>-1096308</v>
      </c>
      <c r="J42" s="259">
        <f t="shared" si="6"/>
        <v>-1096308</v>
      </c>
      <c r="K42" s="259">
        <f t="shared" si="6"/>
        <v>-15419690</v>
      </c>
      <c r="L42" s="259">
        <f t="shared" si="6"/>
        <v>-34109365</v>
      </c>
      <c r="M42" s="259">
        <f t="shared" si="6"/>
        <v>-42916127</v>
      </c>
      <c r="N42" s="259">
        <f t="shared" si="6"/>
        <v>-42916127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1098386546</v>
      </c>
      <c r="Y42" s="259">
        <f t="shared" si="6"/>
        <v>-1098386546</v>
      </c>
      <c r="Z42" s="260">
        <f>+IF(X42&lt;&gt;0,+(Y42/X42)*100,0)</f>
        <v>-100</v>
      </c>
      <c r="AA42" s="261">
        <f>+AA25-AA40</f>
        <v>1098386546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888083908</v>
      </c>
      <c r="D45" s="155"/>
      <c r="E45" s="59"/>
      <c r="F45" s="60">
        <v>1098386546</v>
      </c>
      <c r="G45" s="60">
        <v>420994380</v>
      </c>
      <c r="H45" s="60"/>
      <c r="I45" s="60">
        <v>-1096308</v>
      </c>
      <c r="J45" s="60">
        <v>-1096308</v>
      </c>
      <c r="K45" s="60">
        <v>-15419690</v>
      </c>
      <c r="L45" s="60">
        <v>-34109365</v>
      </c>
      <c r="M45" s="60">
        <v>-42916127</v>
      </c>
      <c r="N45" s="60">
        <v>-42916127</v>
      </c>
      <c r="O45" s="60"/>
      <c r="P45" s="60"/>
      <c r="Q45" s="60"/>
      <c r="R45" s="60"/>
      <c r="S45" s="60"/>
      <c r="T45" s="60"/>
      <c r="U45" s="60"/>
      <c r="V45" s="60"/>
      <c r="W45" s="60"/>
      <c r="X45" s="60">
        <v>1098386546</v>
      </c>
      <c r="Y45" s="60">
        <v>-1098386546</v>
      </c>
      <c r="Z45" s="139">
        <v>-100</v>
      </c>
      <c r="AA45" s="62">
        <v>1098386546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888083908</v>
      </c>
      <c r="D48" s="217">
        <f>SUM(D45:D47)</f>
        <v>0</v>
      </c>
      <c r="E48" s="264">
        <f t="shared" si="7"/>
        <v>0</v>
      </c>
      <c r="F48" s="219">
        <f t="shared" si="7"/>
        <v>1098386546</v>
      </c>
      <c r="G48" s="219">
        <f t="shared" si="7"/>
        <v>420994380</v>
      </c>
      <c r="H48" s="219">
        <f t="shared" si="7"/>
        <v>0</v>
      </c>
      <c r="I48" s="219">
        <f t="shared" si="7"/>
        <v>-1096308</v>
      </c>
      <c r="J48" s="219">
        <f t="shared" si="7"/>
        <v>-1096308</v>
      </c>
      <c r="K48" s="219">
        <f t="shared" si="7"/>
        <v>-15419690</v>
      </c>
      <c r="L48" s="219">
        <f t="shared" si="7"/>
        <v>-34109365</v>
      </c>
      <c r="M48" s="219">
        <f t="shared" si="7"/>
        <v>-42916127</v>
      </c>
      <c r="N48" s="219">
        <f t="shared" si="7"/>
        <v>-42916127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1098386546</v>
      </c>
      <c r="Y48" s="219">
        <f t="shared" si="7"/>
        <v>-1098386546</v>
      </c>
      <c r="Z48" s="265">
        <f>+IF(X48&lt;&gt;0,+(Y48/X48)*100,0)</f>
        <v>-100</v>
      </c>
      <c r="AA48" s="232">
        <f>SUM(AA45:AA47)</f>
        <v>1098386546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300713566</v>
      </c>
      <c r="D6" s="155"/>
      <c r="E6" s="59">
        <v>127967988</v>
      </c>
      <c r="F6" s="60">
        <v>364992000</v>
      </c>
      <c r="G6" s="60">
        <v>228482705</v>
      </c>
      <c r="H6" s="60">
        <v>5564885</v>
      </c>
      <c r="I6" s="60">
        <v>3254003</v>
      </c>
      <c r="J6" s="60">
        <v>237301593</v>
      </c>
      <c r="K6" s="60">
        <v>3424315</v>
      </c>
      <c r="L6" s="60">
        <v>4492140</v>
      </c>
      <c r="M6" s="60">
        <v>3646076</v>
      </c>
      <c r="N6" s="60">
        <v>11562531</v>
      </c>
      <c r="O6" s="60">
        <v>5014353</v>
      </c>
      <c r="P6" s="60">
        <v>1680213</v>
      </c>
      <c r="Q6" s="60">
        <v>7754246</v>
      </c>
      <c r="R6" s="60">
        <v>14448812</v>
      </c>
      <c r="S6" s="60">
        <v>6468003</v>
      </c>
      <c r="T6" s="60">
        <v>5215833</v>
      </c>
      <c r="U6" s="60">
        <v>5016755</v>
      </c>
      <c r="V6" s="60">
        <v>16700591</v>
      </c>
      <c r="W6" s="60">
        <v>280013527</v>
      </c>
      <c r="X6" s="60">
        <v>364992000</v>
      </c>
      <c r="Y6" s="60">
        <v>-84978473</v>
      </c>
      <c r="Z6" s="140">
        <v>-23.28</v>
      </c>
      <c r="AA6" s="62">
        <v>364992000</v>
      </c>
    </row>
    <row r="7" spans="1:27" ht="13.5">
      <c r="A7" s="249" t="s">
        <v>178</v>
      </c>
      <c r="B7" s="182"/>
      <c r="C7" s="155">
        <v>541599900</v>
      </c>
      <c r="D7" s="155"/>
      <c r="E7" s="59">
        <v>448770996</v>
      </c>
      <c r="F7" s="60">
        <v>474222000</v>
      </c>
      <c r="G7" s="60">
        <v>188612000</v>
      </c>
      <c r="H7" s="60">
        <v>2152000</v>
      </c>
      <c r="I7" s="60"/>
      <c r="J7" s="60">
        <v>190764000</v>
      </c>
      <c r="K7" s="60"/>
      <c r="L7" s="60"/>
      <c r="M7" s="60"/>
      <c r="N7" s="60"/>
      <c r="O7" s="60"/>
      <c r="P7" s="60">
        <v>1014000</v>
      </c>
      <c r="Q7" s="60">
        <v>118465000</v>
      </c>
      <c r="R7" s="60">
        <v>119479000</v>
      </c>
      <c r="S7" s="60"/>
      <c r="T7" s="60">
        <v>1754938</v>
      </c>
      <c r="U7" s="60"/>
      <c r="V7" s="60">
        <v>1754938</v>
      </c>
      <c r="W7" s="60">
        <v>311997938</v>
      </c>
      <c r="X7" s="60">
        <v>474222000</v>
      </c>
      <c r="Y7" s="60">
        <v>-162224062</v>
      </c>
      <c r="Z7" s="140">
        <v>-34.21</v>
      </c>
      <c r="AA7" s="62">
        <v>474222000</v>
      </c>
    </row>
    <row r="8" spans="1:27" ht="13.5">
      <c r="A8" s="249" t="s">
        <v>179</v>
      </c>
      <c r="B8" s="182"/>
      <c r="C8" s="155"/>
      <c r="D8" s="155"/>
      <c r="E8" s="59">
        <v>437903004</v>
      </c>
      <c r="F8" s="60">
        <v>409390696</v>
      </c>
      <c r="G8" s="60">
        <v>50000000</v>
      </c>
      <c r="H8" s="60">
        <v>1260000</v>
      </c>
      <c r="I8" s="60">
        <v>1260000</v>
      </c>
      <c r="J8" s="60">
        <v>52520000</v>
      </c>
      <c r="K8" s="60"/>
      <c r="L8" s="60"/>
      <c r="M8" s="60"/>
      <c r="N8" s="60"/>
      <c r="O8" s="60"/>
      <c r="P8" s="60">
        <v>2880000</v>
      </c>
      <c r="Q8" s="60">
        <v>118041000</v>
      </c>
      <c r="R8" s="60">
        <v>120921000</v>
      </c>
      <c r="S8" s="60"/>
      <c r="T8" s="60"/>
      <c r="U8" s="60"/>
      <c r="V8" s="60"/>
      <c r="W8" s="60">
        <v>173441000</v>
      </c>
      <c r="X8" s="60">
        <v>409390696</v>
      </c>
      <c r="Y8" s="60">
        <v>-235949696</v>
      </c>
      <c r="Z8" s="140">
        <v>-57.63</v>
      </c>
      <c r="AA8" s="62">
        <v>409390696</v>
      </c>
    </row>
    <row r="9" spans="1:27" ht="13.5">
      <c r="A9" s="249" t="s">
        <v>180</v>
      </c>
      <c r="B9" s="182"/>
      <c r="C9" s="155">
        <v>28373483</v>
      </c>
      <c r="D9" s="155"/>
      <c r="E9" s="59">
        <v>3662004</v>
      </c>
      <c r="F9" s="60">
        <v>9663999</v>
      </c>
      <c r="G9" s="60">
        <v>193541</v>
      </c>
      <c r="H9" s="60"/>
      <c r="I9" s="60">
        <v>894804</v>
      </c>
      <c r="J9" s="60">
        <v>1088345</v>
      </c>
      <c r="K9" s="60">
        <v>1132434</v>
      </c>
      <c r="L9" s="60">
        <v>1167341</v>
      </c>
      <c r="M9" s="60">
        <v>1137940</v>
      </c>
      <c r="N9" s="60">
        <v>3437715</v>
      </c>
      <c r="O9" s="60"/>
      <c r="P9" s="60">
        <v>325556</v>
      </c>
      <c r="Q9" s="60"/>
      <c r="R9" s="60">
        <v>325556</v>
      </c>
      <c r="S9" s="60">
        <v>209228</v>
      </c>
      <c r="T9" s="60">
        <v>506294</v>
      </c>
      <c r="U9" s="60"/>
      <c r="V9" s="60">
        <v>715522</v>
      </c>
      <c r="W9" s="60">
        <v>5567138</v>
      </c>
      <c r="X9" s="60">
        <v>9663999</v>
      </c>
      <c r="Y9" s="60">
        <v>-4096861</v>
      </c>
      <c r="Z9" s="140">
        <v>-42.39</v>
      </c>
      <c r="AA9" s="62">
        <v>9663999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-644374566</v>
      </c>
      <c r="D12" s="155"/>
      <c r="E12" s="59">
        <v>-507666000</v>
      </c>
      <c r="F12" s="60">
        <v>-739136708</v>
      </c>
      <c r="G12" s="60">
        <v>-25978815</v>
      </c>
      <c r="H12" s="60">
        <v>-34485344</v>
      </c>
      <c r="I12" s="60">
        <v>-24411877</v>
      </c>
      <c r="J12" s="60">
        <v>-84876036</v>
      </c>
      <c r="K12" s="60">
        <v>-18955961</v>
      </c>
      <c r="L12" s="60">
        <v>-24344940</v>
      </c>
      <c r="M12" s="60">
        <v>-14213304</v>
      </c>
      <c r="N12" s="60">
        <v>-57514205</v>
      </c>
      <c r="O12" s="60">
        <v>-23202879</v>
      </c>
      <c r="P12" s="60">
        <v>-24142649</v>
      </c>
      <c r="Q12" s="60">
        <v>-23353006</v>
      </c>
      <c r="R12" s="60">
        <v>-70698534</v>
      </c>
      <c r="S12" s="60">
        <v>-36709325</v>
      </c>
      <c r="T12" s="60">
        <v>-33684673</v>
      </c>
      <c r="U12" s="60">
        <v>-34323736</v>
      </c>
      <c r="V12" s="60">
        <v>-104717734</v>
      </c>
      <c r="W12" s="60">
        <v>-317806509</v>
      </c>
      <c r="X12" s="60">
        <v>-739136708</v>
      </c>
      <c r="Y12" s="60">
        <v>421330199</v>
      </c>
      <c r="Z12" s="140">
        <v>-57</v>
      </c>
      <c r="AA12" s="62">
        <v>-739136708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>
        <v>-22095069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-22095069</v>
      </c>
      <c r="Y14" s="60">
        <v>22095069</v>
      </c>
      <c r="Z14" s="140">
        <v>-100</v>
      </c>
      <c r="AA14" s="62">
        <v>-22095069</v>
      </c>
    </row>
    <row r="15" spans="1:27" ht="13.5">
      <c r="A15" s="250" t="s">
        <v>184</v>
      </c>
      <c r="B15" s="251"/>
      <c r="C15" s="168">
        <f aca="true" t="shared" si="0" ref="C15:Y15">SUM(C6:C14)</f>
        <v>226312383</v>
      </c>
      <c r="D15" s="168">
        <f>SUM(D6:D14)</f>
        <v>0</v>
      </c>
      <c r="E15" s="72">
        <f t="shared" si="0"/>
        <v>510637992</v>
      </c>
      <c r="F15" s="73">
        <f t="shared" si="0"/>
        <v>497036918</v>
      </c>
      <c r="G15" s="73">
        <f t="shared" si="0"/>
        <v>441309431</v>
      </c>
      <c r="H15" s="73">
        <f t="shared" si="0"/>
        <v>-25508459</v>
      </c>
      <c r="I15" s="73">
        <f t="shared" si="0"/>
        <v>-19003070</v>
      </c>
      <c r="J15" s="73">
        <f t="shared" si="0"/>
        <v>396797902</v>
      </c>
      <c r="K15" s="73">
        <f t="shared" si="0"/>
        <v>-14399212</v>
      </c>
      <c r="L15" s="73">
        <f t="shared" si="0"/>
        <v>-18685459</v>
      </c>
      <c r="M15" s="73">
        <f t="shared" si="0"/>
        <v>-9429288</v>
      </c>
      <c r="N15" s="73">
        <f t="shared" si="0"/>
        <v>-42513959</v>
      </c>
      <c r="O15" s="73">
        <f t="shared" si="0"/>
        <v>-18188526</v>
      </c>
      <c r="P15" s="73">
        <f t="shared" si="0"/>
        <v>-18242880</v>
      </c>
      <c r="Q15" s="73">
        <f t="shared" si="0"/>
        <v>220907240</v>
      </c>
      <c r="R15" s="73">
        <f t="shared" si="0"/>
        <v>184475834</v>
      </c>
      <c r="S15" s="73">
        <f t="shared" si="0"/>
        <v>-30032094</v>
      </c>
      <c r="T15" s="73">
        <f t="shared" si="0"/>
        <v>-26207608</v>
      </c>
      <c r="U15" s="73">
        <f t="shared" si="0"/>
        <v>-29306981</v>
      </c>
      <c r="V15" s="73">
        <f t="shared" si="0"/>
        <v>-85546683</v>
      </c>
      <c r="W15" s="73">
        <f t="shared" si="0"/>
        <v>453213094</v>
      </c>
      <c r="X15" s="73">
        <f t="shared" si="0"/>
        <v>497036918</v>
      </c>
      <c r="Y15" s="73">
        <f t="shared" si="0"/>
        <v>-43823824</v>
      </c>
      <c r="Z15" s="170">
        <f>+IF(X15&lt;&gt;0,+(Y15/X15)*100,0)</f>
        <v>-8.817015882107977</v>
      </c>
      <c r="AA15" s="74">
        <f>SUM(AA6:AA14)</f>
        <v>497036918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150000</v>
      </c>
      <c r="F19" s="60"/>
      <c r="G19" s="159">
        <v>843365</v>
      </c>
      <c r="H19" s="159"/>
      <c r="I19" s="159"/>
      <c r="J19" s="60">
        <v>843365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843365</v>
      </c>
      <c r="X19" s="60"/>
      <c r="Y19" s="159">
        <v>843365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-226736592</v>
      </c>
      <c r="D24" s="155"/>
      <c r="E24" s="59"/>
      <c r="F24" s="60">
        <v>-443668000</v>
      </c>
      <c r="G24" s="60">
        <v>-7582905</v>
      </c>
      <c r="H24" s="60">
        <v>-12546928</v>
      </c>
      <c r="I24" s="60">
        <v>-2071241</v>
      </c>
      <c r="J24" s="60">
        <v>-22201074</v>
      </c>
      <c r="K24" s="60">
        <v>-4570843</v>
      </c>
      <c r="L24" s="60">
        <v>-2104327</v>
      </c>
      <c r="M24" s="60">
        <v>-2115205</v>
      </c>
      <c r="N24" s="60">
        <v>-8790375</v>
      </c>
      <c r="O24" s="60"/>
      <c r="P24" s="60">
        <v>-15784528</v>
      </c>
      <c r="Q24" s="60">
        <v>-5714543</v>
      </c>
      <c r="R24" s="60">
        <v>-21499071</v>
      </c>
      <c r="S24" s="60">
        <v>-30950993</v>
      </c>
      <c r="T24" s="60">
        <v>-14253586</v>
      </c>
      <c r="U24" s="60">
        <v>-30265741</v>
      </c>
      <c r="V24" s="60">
        <v>-75470320</v>
      </c>
      <c r="W24" s="60">
        <v>-127960840</v>
      </c>
      <c r="X24" s="60">
        <v>-443668000</v>
      </c>
      <c r="Y24" s="60">
        <v>315707160</v>
      </c>
      <c r="Z24" s="140">
        <v>-71.16</v>
      </c>
      <c r="AA24" s="62">
        <v>-443668000</v>
      </c>
    </row>
    <row r="25" spans="1:27" ht="13.5">
      <c r="A25" s="250" t="s">
        <v>191</v>
      </c>
      <c r="B25" s="251"/>
      <c r="C25" s="168">
        <f aca="true" t="shared" si="1" ref="C25:Y25">SUM(C19:C24)</f>
        <v>-226736592</v>
      </c>
      <c r="D25" s="168">
        <f>SUM(D19:D24)</f>
        <v>0</v>
      </c>
      <c r="E25" s="72">
        <f t="shared" si="1"/>
        <v>150000</v>
      </c>
      <c r="F25" s="73">
        <f t="shared" si="1"/>
        <v>-443668000</v>
      </c>
      <c r="G25" s="73">
        <f t="shared" si="1"/>
        <v>-6739540</v>
      </c>
      <c r="H25" s="73">
        <f t="shared" si="1"/>
        <v>-12546928</v>
      </c>
      <c r="I25" s="73">
        <f t="shared" si="1"/>
        <v>-2071241</v>
      </c>
      <c r="J25" s="73">
        <f t="shared" si="1"/>
        <v>-21357709</v>
      </c>
      <c r="K25" s="73">
        <f t="shared" si="1"/>
        <v>-4570843</v>
      </c>
      <c r="L25" s="73">
        <f t="shared" si="1"/>
        <v>-2104327</v>
      </c>
      <c r="M25" s="73">
        <f t="shared" si="1"/>
        <v>-2115205</v>
      </c>
      <c r="N25" s="73">
        <f t="shared" si="1"/>
        <v>-8790375</v>
      </c>
      <c r="O25" s="73">
        <f t="shared" si="1"/>
        <v>0</v>
      </c>
      <c r="P25" s="73">
        <f t="shared" si="1"/>
        <v>-15784528</v>
      </c>
      <c r="Q25" s="73">
        <f t="shared" si="1"/>
        <v>-5714543</v>
      </c>
      <c r="R25" s="73">
        <f t="shared" si="1"/>
        <v>-21499071</v>
      </c>
      <c r="S25" s="73">
        <f t="shared" si="1"/>
        <v>-30950993</v>
      </c>
      <c r="T25" s="73">
        <f t="shared" si="1"/>
        <v>-14253586</v>
      </c>
      <c r="U25" s="73">
        <f t="shared" si="1"/>
        <v>-30265741</v>
      </c>
      <c r="V25" s="73">
        <f t="shared" si="1"/>
        <v>-75470320</v>
      </c>
      <c r="W25" s="73">
        <f t="shared" si="1"/>
        <v>-127117475</v>
      </c>
      <c r="X25" s="73">
        <f t="shared" si="1"/>
        <v>-443668000</v>
      </c>
      <c r="Y25" s="73">
        <f t="shared" si="1"/>
        <v>316550525</v>
      </c>
      <c r="Z25" s="170">
        <f>+IF(X25&lt;&gt;0,+(Y25/X25)*100,0)</f>
        <v>-71.34851397892118</v>
      </c>
      <c r="AA25" s="74">
        <f>SUM(AA19:AA24)</f>
        <v>-443668000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>
        <v>-2411208</v>
      </c>
      <c r="H31" s="159"/>
      <c r="I31" s="159"/>
      <c r="J31" s="159">
        <v>-2411208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-2411208</v>
      </c>
      <c r="X31" s="159"/>
      <c r="Y31" s="60">
        <v>-2411208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-2411208</v>
      </c>
      <c r="H34" s="73">
        <f t="shared" si="2"/>
        <v>0</v>
      </c>
      <c r="I34" s="73">
        <f t="shared" si="2"/>
        <v>0</v>
      </c>
      <c r="J34" s="73">
        <f t="shared" si="2"/>
        <v>-2411208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-2411208</v>
      </c>
      <c r="X34" s="73">
        <f t="shared" si="2"/>
        <v>0</v>
      </c>
      <c r="Y34" s="73">
        <f t="shared" si="2"/>
        <v>-2411208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-424209</v>
      </c>
      <c r="D36" s="153">
        <f>+D15+D25+D34</f>
        <v>0</v>
      </c>
      <c r="E36" s="99">
        <f t="shared" si="3"/>
        <v>510787992</v>
      </c>
      <c r="F36" s="100">
        <f t="shared" si="3"/>
        <v>53368918</v>
      </c>
      <c r="G36" s="100">
        <f t="shared" si="3"/>
        <v>432158683</v>
      </c>
      <c r="H36" s="100">
        <f t="shared" si="3"/>
        <v>-38055387</v>
      </c>
      <c r="I36" s="100">
        <f t="shared" si="3"/>
        <v>-21074311</v>
      </c>
      <c r="J36" s="100">
        <f t="shared" si="3"/>
        <v>373028985</v>
      </c>
      <c r="K36" s="100">
        <f t="shared" si="3"/>
        <v>-18970055</v>
      </c>
      <c r="L36" s="100">
        <f t="shared" si="3"/>
        <v>-20789786</v>
      </c>
      <c r="M36" s="100">
        <f t="shared" si="3"/>
        <v>-11544493</v>
      </c>
      <c r="N36" s="100">
        <f t="shared" si="3"/>
        <v>-51304334</v>
      </c>
      <c r="O36" s="100">
        <f t="shared" si="3"/>
        <v>-18188526</v>
      </c>
      <c r="P36" s="100">
        <f t="shared" si="3"/>
        <v>-34027408</v>
      </c>
      <c r="Q36" s="100">
        <f t="shared" si="3"/>
        <v>215192697</v>
      </c>
      <c r="R36" s="100">
        <f t="shared" si="3"/>
        <v>162976763</v>
      </c>
      <c r="S36" s="100">
        <f t="shared" si="3"/>
        <v>-60983087</v>
      </c>
      <c r="T36" s="100">
        <f t="shared" si="3"/>
        <v>-40461194</v>
      </c>
      <c r="U36" s="100">
        <f t="shared" si="3"/>
        <v>-59572722</v>
      </c>
      <c r="V36" s="100">
        <f t="shared" si="3"/>
        <v>-161017003</v>
      </c>
      <c r="W36" s="100">
        <f t="shared" si="3"/>
        <v>323684411</v>
      </c>
      <c r="X36" s="100">
        <f t="shared" si="3"/>
        <v>53368918</v>
      </c>
      <c r="Y36" s="100">
        <f t="shared" si="3"/>
        <v>270315493</v>
      </c>
      <c r="Z36" s="137">
        <f>+IF(X36&lt;&gt;0,+(Y36/X36)*100,0)</f>
        <v>506.50360383922344</v>
      </c>
      <c r="AA36" s="102">
        <f>+AA15+AA25+AA34</f>
        <v>53368918</v>
      </c>
    </row>
    <row r="37" spans="1:27" ht="13.5">
      <c r="A37" s="249" t="s">
        <v>199</v>
      </c>
      <c r="B37" s="182"/>
      <c r="C37" s="153">
        <v>4358665</v>
      </c>
      <c r="D37" s="153"/>
      <c r="E37" s="99"/>
      <c r="F37" s="100"/>
      <c r="G37" s="100"/>
      <c r="H37" s="100">
        <v>432158683</v>
      </c>
      <c r="I37" s="100">
        <v>394103296</v>
      </c>
      <c r="J37" s="100"/>
      <c r="K37" s="100">
        <v>373028985</v>
      </c>
      <c r="L37" s="100">
        <v>354058930</v>
      </c>
      <c r="M37" s="100">
        <v>333269144</v>
      </c>
      <c r="N37" s="100">
        <v>373028985</v>
      </c>
      <c r="O37" s="100">
        <v>321724651</v>
      </c>
      <c r="P37" s="100">
        <v>303536125</v>
      </c>
      <c r="Q37" s="100">
        <v>269508717</v>
      </c>
      <c r="R37" s="100">
        <v>321724651</v>
      </c>
      <c r="S37" s="100">
        <v>484701414</v>
      </c>
      <c r="T37" s="100">
        <v>423718327</v>
      </c>
      <c r="U37" s="100">
        <v>383257133</v>
      </c>
      <c r="V37" s="100">
        <v>484701414</v>
      </c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3934456</v>
      </c>
      <c r="D38" s="257"/>
      <c r="E38" s="258">
        <v>510787992</v>
      </c>
      <c r="F38" s="259">
        <v>53368918</v>
      </c>
      <c r="G38" s="259">
        <v>432158683</v>
      </c>
      <c r="H38" s="259">
        <v>394103296</v>
      </c>
      <c r="I38" s="259">
        <v>373028985</v>
      </c>
      <c r="J38" s="259">
        <v>373028985</v>
      </c>
      <c r="K38" s="259">
        <v>354058930</v>
      </c>
      <c r="L38" s="259">
        <v>333269144</v>
      </c>
      <c r="M38" s="259">
        <v>321724651</v>
      </c>
      <c r="N38" s="259">
        <v>321724651</v>
      </c>
      <c r="O38" s="259">
        <v>303536125</v>
      </c>
      <c r="P38" s="259">
        <v>269508717</v>
      </c>
      <c r="Q38" s="259">
        <v>484701414</v>
      </c>
      <c r="R38" s="259">
        <v>303536125</v>
      </c>
      <c r="S38" s="259">
        <v>423718327</v>
      </c>
      <c r="T38" s="259">
        <v>383257133</v>
      </c>
      <c r="U38" s="259">
        <v>323684411</v>
      </c>
      <c r="V38" s="259">
        <v>323684411</v>
      </c>
      <c r="W38" s="259">
        <v>323684411</v>
      </c>
      <c r="X38" s="259">
        <v>53368918</v>
      </c>
      <c r="Y38" s="259">
        <v>270315493</v>
      </c>
      <c r="Z38" s="260">
        <v>506.5</v>
      </c>
      <c r="AA38" s="261">
        <v>53368918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580080763</v>
      </c>
      <c r="D5" s="200">
        <f t="shared" si="0"/>
        <v>0</v>
      </c>
      <c r="E5" s="106">
        <f t="shared" si="0"/>
        <v>510808000</v>
      </c>
      <c r="F5" s="106">
        <f t="shared" si="0"/>
        <v>510808000</v>
      </c>
      <c r="G5" s="106">
        <f t="shared" si="0"/>
        <v>4875871</v>
      </c>
      <c r="H5" s="106">
        <f t="shared" si="0"/>
        <v>9412613</v>
      </c>
      <c r="I5" s="106">
        <f t="shared" si="0"/>
        <v>2071241</v>
      </c>
      <c r="J5" s="106">
        <f t="shared" si="0"/>
        <v>16359725</v>
      </c>
      <c r="K5" s="106">
        <f t="shared" si="0"/>
        <v>4570842</v>
      </c>
      <c r="L5" s="106">
        <f t="shared" si="0"/>
        <v>0</v>
      </c>
      <c r="M5" s="106">
        <f t="shared" si="0"/>
        <v>0</v>
      </c>
      <c r="N5" s="106">
        <f t="shared" si="0"/>
        <v>4570842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30950993</v>
      </c>
      <c r="T5" s="106">
        <f t="shared" si="0"/>
        <v>14253586</v>
      </c>
      <c r="U5" s="106">
        <f t="shared" si="0"/>
        <v>30265741</v>
      </c>
      <c r="V5" s="106">
        <f t="shared" si="0"/>
        <v>75470320</v>
      </c>
      <c r="W5" s="106">
        <f t="shared" si="0"/>
        <v>96400887</v>
      </c>
      <c r="X5" s="106">
        <f t="shared" si="0"/>
        <v>510808000</v>
      </c>
      <c r="Y5" s="106">
        <f t="shared" si="0"/>
        <v>-414407113</v>
      </c>
      <c r="Z5" s="201">
        <f>+IF(X5&lt;&gt;0,+(Y5/X5)*100,0)</f>
        <v>-81.12776483531972</v>
      </c>
      <c r="AA5" s="199">
        <f>SUM(AA11:AA18)</f>
        <v>510808000</v>
      </c>
    </row>
    <row r="6" spans="1:27" ht="13.5">
      <c r="A6" s="291" t="s">
        <v>204</v>
      </c>
      <c r="B6" s="142"/>
      <c r="C6" s="62">
        <v>541919489</v>
      </c>
      <c r="D6" s="156"/>
      <c r="E6" s="60">
        <v>76000000</v>
      </c>
      <c r="F6" s="60">
        <v>76000000</v>
      </c>
      <c r="G6" s="60">
        <v>1788887</v>
      </c>
      <c r="H6" s="60">
        <v>641070</v>
      </c>
      <c r="I6" s="60"/>
      <c r="J6" s="60">
        <v>2429957</v>
      </c>
      <c r="K6" s="60"/>
      <c r="L6" s="60"/>
      <c r="M6" s="60"/>
      <c r="N6" s="60"/>
      <c r="O6" s="60"/>
      <c r="P6" s="60"/>
      <c r="Q6" s="60"/>
      <c r="R6" s="60"/>
      <c r="S6" s="60">
        <v>11323131</v>
      </c>
      <c r="T6" s="60">
        <v>1478218</v>
      </c>
      <c r="U6" s="60">
        <v>10112774</v>
      </c>
      <c r="V6" s="60">
        <v>22914123</v>
      </c>
      <c r="W6" s="60">
        <v>25344080</v>
      </c>
      <c r="X6" s="60">
        <v>76000000</v>
      </c>
      <c r="Y6" s="60">
        <v>-50655920</v>
      </c>
      <c r="Z6" s="140">
        <v>-66.65</v>
      </c>
      <c r="AA6" s="155">
        <v>76000000</v>
      </c>
    </row>
    <row r="7" spans="1:27" ht="13.5">
      <c r="A7" s="291" t="s">
        <v>205</v>
      </c>
      <c r="B7" s="142"/>
      <c r="C7" s="62"/>
      <c r="D7" s="156"/>
      <c r="E7" s="60">
        <v>2000000</v>
      </c>
      <c r="F7" s="60">
        <v>2000000</v>
      </c>
      <c r="G7" s="60"/>
      <c r="H7" s="60"/>
      <c r="I7" s="60">
        <v>1258175</v>
      </c>
      <c r="J7" s="60">
        <v>1258175</v>
      </c>
      <c r="K7" s="60"/>
      <c r="L7" s="60"/>
      <c r="M7" s="60"/>
      <c r="N7" s="60"/>
      <c r="O7" s="60"/>
      <c r="P7" s="60"/>
      <c r="Q7" s="60"/>
      <c r="R7" s="60"/>
      <c r="S7" s="60">
        <v>139927</v>
      </c>
      <c r="T7" s="60"/>
      <c r="U7" s="60"/>
      <c r="V7" s="60">
        <v>139927</v>
      </c>
      <c r="W7" s="60">
        <v>1398102</v>
      </c>
      <c r="X7" s="60">
        <v>2000000</v>
      </c>
      <c r="Y7" s="60">
        <v>-601898</v>
      </c>
      <c r="Z7" s="140">
        <v>-30.09</v>
      </c>
      <c r="AA7" s="155">
        <v>2000000</v>
      </c>
    </row>
    <row r="8" spans="1:27" ht="13.5">
      <c r="A8" s="291" t="s">
        <v>206</v>
      </c>
      <c r="B8" s="142"/>
      <c r="C8" s="62"/>
      <c r="D8" s="156"/>
      <c r="E8" s="60">
        <v>326758000</v>
      </c>
      <c r="F8" s="60">
        <v>326758000</v>
      </c>
      <c r="G8" s="60">
        <v>875325</v>
      </c>
      <c r="H8" s="60">
        <v>8771543</v>
      </c>
      <c r="I8" s="60">
        <v>776996</v>
      </c>
      <c r="J8" s="60">
        <v>10423864</v>
      </c>
      <c r="K8" s="60">
        <v>4542242</v>
      </c>
      <c r="L8" s="60"/>
      <c r="M8" s="60"/>
      <c r="N8" s="60">
        <v>4542242</v>
      </c>
      <c r="O8" s="60"/>
      <c r="P8" s="60"/>
      <c r="Q8" s="60"/>
      <c r="R8" s="60"/>
      <c r="S8" s="60">
        <v>13787254</v>
      </c>
      <c r="T8" s="60">
        <v>9723724</v>
      </c>
      <c r="U8" s="60">
        <v>12565579</v>
      </c>
      <c r="V8" s="60">
        <v>36076557</v>
      </c>
      <c r="W8" s="60">
        <v>51042663</v>
      </c>
      <c r="X8" s="60">
        <v>326758000</v>
      </c>
      <c r="Y8" s="60">
        <v>-275715337</v>
      </c>
      <c r="Z8" s="140">
        <v>-84.38</v>
      </c>
      <c r="AA8" s="155">
        <v>326758000</v>
      </c>
    </row>
    <row r="9" spans="1:27" ht="13.5">
      <c r="A9" s="291" t="s">
        <v>207</v>
      </c>
      <c r="B9" s="142"/>
      <c r="C9" s="62"/>
      <c r="D9" s="156"/>
      <c r="E9" s="60">
        <v>61500000</v>
      </c>
      <c r="F9" s="60">
        <v>61500000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>
        <v>5196391</v>
      </c>
      <c r="T9" s="60">
        <v>654014</v>
      </c>
      <c r="U9" s="60">
        <v>5980687</v>
      </c>
      <c r="V9" s="60">
        <v>11831092</v>
      </c>
      <c r="W9" s="60">
        <v>11831092</v>
      </c>
      <c r="X9" s="60">
        <v>61500000</v>
      </c>
      <c r="Y9" s="60">
        <v>-49668908</v>
      </c>
      <c r="Z9" s="140">
        <v>-80.76</v>
      </c>
      <c r="AA9" s="155">
        <v>61500000</v>
      </c>
    </row>
    <row r="10" spans="1:27" ht="13.5">
      <c r="A10" s="291" t="s">
        <v>208</v>
      </c>
      <c r="B10" s="142"/>
      <c r="C10" s="62"/>
      <c r="D10" s="156"/>
      <c r="E10" s="60">
        <v>26100000</v>
      </c>
      <c r="F10" s="60">
        <v>26100000</v>
      </c>
      <c r="G10" s="60">
        <v>2146373</v>
      </c>
      <c r="H10" s="60"/>
      <c r="I10" s="60"/>
      <c r="J10" s="60">
        <v>2146373</v>
      </c>
      <c r="K10" s="60"/>
      <c r="L10" s="60"/>
      <c r="M10" s="60"/>
      <c r="N10" s="60"/>
      <c r="O10" s="60"/>
      <c r="P10" s="60"/>
      <c r="Q10" s="60"/>
      <c r="R10" s="60"/>
      <c r="S10" s="60">
        <v>500290</v>
      </c>
      <c r="T10" s="60">
        <v>1658861</v>
      </c>
      <c r="U10" s="60">
        <v>1009966</v>
      </c>
      <c r="V10" s="60">
        <v>3169117</v>
      </c>
      <c r="W10" s="60">
        <v>5315490</v>
      </c>
      <c r="X10" s="60">
        <v>26100000</v>
      </c>
      <c r="Y10" s="60">
        <v>-20784510</v>
      </c>
      <c r="Z10" s="140">
        <v>-79.63</v>
      </c>
      <c r="AA10" s="155">
        <v>26100000</v>
      </c>
    </row>
    <row r="11" spans="1:27" ht="13.5">
      <c r="A11" s="292" t="s">
        <v>209</v>
      </c>
      <c r="B11" s="142"/>
      <c r="C11" s="293">
        <f aca="true" t="shared" si="1" ref="C11:Y11">SUM(C6:C10)</f>
        <v>541919489</v>
      </c>
      <c r="D11" s="294">
        <f t="shared" si="1"/>
        <v>0</v>
      </c>
      <c r="E11" s="295">
        <f t="shared" si="1"/>
        <v>492358000</v>
      </c>
      <c r="F11" s="295">
        <f t="shared" si="1"/>
        <v>492358000</v>
      </c>
      <c r="G11" s="295">
        <f t="shared" si="1"/>
        <v>4810585</v>
      </c>
      <c r="H11" s="295">
        <f t="shared" si="1"/>
        <v>9412613</v>
      </c>
      <c r="I11" s="295">
        <f t="shared" si="1"/>
        <v>2035171</v>
      </c>
      <c r="J11" s="295">
        <f t="shared" si="1"/>
        <v>16258369</v>
      </c>
      <c r="K11" s="295">
        <f t="shared" si="1"/>
        <v>4542242</v>
      </c>
      <c r="L11" s="295">
        <f t="shared" si="1"/>
        <v>0</v>
      </c>
      <c r="M11" s="295">
        <f t="shared" si="1"/>
        <v>0</v>
      </c>
      <c r="N11" s="295">
        <f t="shared" si="1"/>
        <v>4542242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30946993</v>
      </c>
      <c r="T11" s="295">
        <f t="shared" si="1"/>
        <v>13514817</v>
      </c>
      <c r="U11" s="295">
        <f t="shared" si="1"/>
        <v>29669006</v>
      </c>
      <c r="V11" s="295">
        <f t="shared" si="1"/>
        <v>74130816</v>
      </c>
      <c r="W11" s="295">
        <f t="shared" si="1"/>
        <v>94931427</v>
      </c>
      <c r="X11" s="295">
        <f t="shared" si="1"/>
        <v>492358000</v>
      </c>
      <c r="Y11" s="295">
        <f t="shared" si="1"/>
        <v>-397426573</v>
      </c>
      <c r="Z11" s="296">
        <f>+IF(X11&lt;&gt;0,+(Y11/X11)*100,0)</f>
        <v>-80.7190241653431</v>
      </c>
      <c r="AA11" s="297">
        <f>SUM(AA6:AA10)</f>
        <v>492358000</v>
      </c>
    </row>
    <row r="12" spans="1:27" ht="13.5">
      <c r="A12" s="298" t="s">
        <v>210</v>
      </c>
      <c r="B12" s="136"/>
      <c r="C12" s="62"/>
      <c r="D12" s="156"/>
      <c r="E12" s="60">
        <v>7950000</v>
      </c>
      <c r="F12" s="60">
        <v>7950000</v>
      </c>
      <c r="G12" s="60">
        <v>65286</v>
      </c>
      <c r="H12" s="60"/>
      <c r="I12" s="60"/>
      <c r="J12" s="60">
        <v>65286</v>
      </c>
      <c r="K12" s="60"/>
      <c r="L12" s="60"/>
      <c r="M12" s="60"/>
      <c r="N12" s="60"/>
      <c r="O12" s="60"/>
      <c r="P12" s="60"/>
      <c r="Q12" s="60"/>
      <c r="R12" s="60"/>
      <c r="S12" s="60"/>
      <c r="T12" s="60">
        <v>689472</v>
      </c>
      <c r="U12" s="60">
        <v>574560</v>
      </c>
      <c r="V12" s="60">
        <v>1264032</v>
      </c>
      <c r="W12" s="60">
        <v>1329318</v>
      </c>
      <c r="X12" s="60">
        <v>7950000</v>
      </c>
      <c r="Y12" s="60">
        <v>-6620682</v>
      </c>
      <c r="Z12" s="140">
        <v>-83.28</v>
      </c>
      <c r="AA12" s="155">
        <v>7950000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38161274</v>
      </c>
      <c r="D15" s="156"/>
      <c r="E15" s="60">
        <v>10500000</v>
      </c>
      <c r="F15" s="60">
        <v>10500000</v>
      </c>
      <c r="G15" s="60"/>
      <c r="H15" s="60"/>
      <c r="I15" s="60">
        <v>36070</v>
      </c>
      <c r="J15" s="60">
        <v>36070</v>
      </c>
      <c r="K15" s="60">
        <v>28600</v>
      </c>
      <c r="L15" s="60"/>
      <c r="M15" s="60"/>
      <c r="N15" s="60">
        <v>28600</v>
      </c>
      <c r="O15" s="60"/>
      <c r="P15" s="60"/>
      <c r="Q15" s="60"/>
      <c r="R15" s="60"/>
      <c r="S15" s="60">
        <v>4000</v>
      </c>
      <c r="T15" s="60">
        <v>49297</v>
      </c>
      <c r="U15" s="60">
        <v>22175</v>
      </c>
      <c r="V15" s="60">
        <v>75472</v>
      </c>
      <c r="W15" s="60">
        <v>140142</v>
      </c>
      <c r="X15" s="60">
        <v>10500000</v>
      </c>
      <c r="Y15" s="60">
        <v>-10359858</v>
      </c>
      <c r="Z15" s="140">
        <v>-98.67</v>
      </c>
      <c r="AA15" s="155">
        <v>10500000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541919489</v>
      </c>
      <c r="D36" s="156">
        <f t="shared" si="4"/>
        <v>0</v>
      </c>
      <c r="E36" s="60">
        <f t="shared" si="4"/>
        <v>76000000</v>
      </c>
      <c r="F36" s="60">
        <f t="shared" si="4"/>
        <v>76000000</v>
      </c>
      <c r="G36" s="60">
        <f t="shared" si="4"/>
        <v>1788887</v>
      </c>
      <c r="H36" s="60">
        <f t="shared" si="4"/>
        <v>641070</v>
      </c>
      <c r="I36" s="60">
        <f t="shared" si="4"/>
        <v>0</v>
      </c>
      <c r="J36" s="60">
        <f t="shared" si="4"/>
        <v>2429957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11323131</v>
      </c>
      <c r="T36" s="60">
        <f t="shared" si="4"/>
        <v>1478218</v>
      </c>
      <c r="U36" s="60">
        <f t="shared" si="4"/>
        <v>10112774</v>
      </c>
      <c r="V36" s="60">
        <f t="shared" si="4"/>
        <v>22914123</v>
      </c>
      <c r="W36" s="60">
        <f t="shared" si="4"/>
        <v>25344080</v>
      </c>
      <c r="X36" s="60">
        <f t="shared" si="4"/>
        <v>76000000</v>
      </c>
      <c r="Y36" s="60">
        <f t="shared" si="4"/>
        <v>-50655920</v>
      </c>
      <c r="Z36" s="140">
        <f aca="true" t="shared" si="5" ref="Z36:Z49">+IF(X36&lt;&gt;0,+(Y36/X36)*100,0)</f>
        <v>-66.65252631578947</v>
      </c>
      <c r="AA36" s="155">
        <f>AA6+AA21</f>
        <v>76000000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2000000</v>
      </c>
      <c r="F37" s="60">
        <f t="shared" si="4"/>
        <v>2000000</v>
      </c>
      <c r="G37" s="60">
        <f t="shared" si="4"/>
        <v>0</v>
      </c>
      <c r="H37" s="60">
        <f t="shared" si="4"/>
        <v>0</v>
      </c>
      <c r="I37" s="60">
        <f t="shared" si="4"/>
        <v>1258175</v>
      </c>
      <c r="J37" s="60">
        <f t="shared" si="4"/>
        <v>1258175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139927</v>
      </c>
      <c r="T37" s="60">
        <f t="shared" si="4"/>
        <v>0</v>
      </c>
      <c r="U37" s="60">
        <f t="shared" si="4"/>
        <v>0</v>
      </c>
      <c r="V37" s="60">
        <f t="shared" si="4"/>
        <v>139927</v>
      </c>
      <c r="W37" s="60">
        <f t="shared" si="4"/>
        <v>1398102</v>
      </c>
      <c r="X37" s="60">
        <f t="shared" si="4"/>
        <v>2000000</v>
      </c>
      <c r="Y37" s="60">
        <f t="shared" si="4"/>
        <v>-601898</v>
      </c>
      <c r="Z37" s="140">
        <f t="shared" si="5"/>
        <v>-30.094900000000003</v>
      </c>
      <c r="AA37" s="155">
        <f>AA7+AA22</f>
        <v>2000000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326758000</v>
      </c>
      <c r="F38" s="60">
        <f t="shared" si="4"/>
        <v>326758000</v>
      </c>
      <c r="G38" s="60">
        <f t="shared" si="4"/>
        <v>875325</v>
      </c>
      <c r="H38" s="60">
        <f t="shared" si="4"/>
        <v>8771543</v>
      </c>
      <c r="I38" s="60">
        <f t="shared" si="4"/>
        <v>776996</v>
      </c>
      <c r="J38" s="60">
        <f t="shared" si="4"/>
        <v>10423864</v>
      </c>
      <c r="K38" s="60">
        <f t="shared" si="4"/>
        <v>4542242</v>
      </c>
      <c r="L38" s="60">
        <f t="shared" si="4"/>
        <v>0</v>
      </c>
      <c r="M38" s="60">
        <f t="shared" si="4"/>
        <v>0</v>
      </c>
      <c r="N38" s="60">
        <f t="shared" si="4"/>
        <v>4542242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13787254</v>
      </c>
      <c r="T38" s="60">
        <f t="shared" si="4"/>
        <v>9723724</v>
      </c>
      <c r="U38" s="60">
        <f t="shared" si="4"/>
        <v>12565579</v>
      </c>
      <c r="V38" s="60">
        <f t="shared" si="4"/>
        <v>36076557</v>
      </c>
      <c r="W38" s="60">
        <f t="shared" si="4"/>
        <v>51042663</v>
      </c>
      <c r="X38" s="60">
        <f t="shared" si="4"/>
        <v>326758000</v>
      </c>
      <c r="Y38" s="60">
        <f t="shared" si="4"/>
        <v>-275715337</v>
      </c>
      <c r="Z38" s="140">
        <f t="shared" si="5"/>
        <v>-84.37906248661089</v>
      </c>
      <c r="AA38" s="155">
        <f>AA8+AA23</f>
        <v>326758000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61500000</v>
      </c>
      <c r="F39" s="60">
        <f t="shared" si="4"/>
        <v>61500000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5196391</v>
      </c>
      <c r="T39" s="60">
        <f t="shared" si="4"/>
        <v>654014</v>
      </c>
      <c r="U39" s="60">
        <f t="shared" si="4"/>
        <v>5980687</v>
      </c>
      <c r="V39" s="60">
        <f t="shared" si="4"/>
        <v>11831092</v>
      </c>
      <c r="W39" s="60">
        <f t="shared" si="4"/>
        <v>11831092</v>
      </c>
      <c r="X39" s="60">
        <f t="shared" si="4"/>
        <v>61500000</v>
      </c>
      <c r="Y39" s="60">
        <f t="shared" si="4"/>
        <v>-49668908</v>
      </c>
      <c r="Z39" s="140">
        <f t="shared" si="5"/>
        <v>-80.76245203252033</v>
      </c>
      <c r="AA39" s="155">
        <f>AA9+AA24</f>
        <v>61500000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26100000</v>
      </c>
      <c r="F40" s="60">
        <f t="shared" si="4"/>
        <v>26100000</v>
      </c>
      <c r="G40" s="60">
        <f t="shared" si="4"/>
        <v>2146373</v>
      </c>
      <c r="H40" s="60">
        <f t="shared" si="4"/>
        <v>0</v>
      </c>
      <c r="I40" s="60">
        <f t="shared" si="4"/>
        <v>0</v>
      </c>
      <c r="J40" s="60">
        <f t="shared" si="4"/>
        <v>2146373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500290</v>
      </c>
      <c r="T40" s="60">
        <f t="shared" si="4"/>
        <v>1658861</v>
      </c>
      <c r="U40" s="60">
        <f t="shared" si="4"/>
        <v>1009966</v>
      </c>
      <c r="V40" s="60">
        <f t="shared" si="4"/>
        <v>3169117</v>
      </c>
      <c r="W40" s="60">
        <f t="shared" si="4"/>
        <v>5315490</v>
      </c>
      <c r="X40" s="60">
        <f t="shared" si="4"/>
        <v>26100000</v>
      </c>
      <c r="Y40" s="60">
        <f t="shared" si="4"/>
        <v>-20784510</v>
      </c>
      <c r="Z40" s="140">
        <f t="shared" si="5"/>
        <v>-79.63413793103449</v>
      </c>
      <c r="AA40" s="155">
        <f>AA10+AA25</f>
        <v>26100000</v>
      </c>
    </row>
    <row r="41" spans="1:27" ht="13.5">
      <c r="A41" s="292" t="s">
        <v>209</v>
      </c>
      <c r="B41" s="142"/>
      <c r="C41" s="293">
        <f aca="true" t="shared" si="6" ref="C41:Y41">SUM(C36:C40)</f>
        <v>541919489</v>
      </c>
      <c r="D41" s="294">
        <f t="shared" si="6"/>
        <v>0</v>
      </c>
      <c r="E41" s="295">
        <f t="shared" si="6"/>
        <v>492358000</v>
      </c>
      <c r="F41" s="295">
        <f t="shared" si="6"/>
        <v>492358000</v>
      </c>
      <c r="G41" s="295">
        <f t="shared" si="6"/>
        <v>4810585</v>
      </c>
      <c r="H41" s="295">
        <f t="shared" si="6"/>
        <v>9412613</v>
      </c>
      <c r="I41" s="295">
        <f t="shared" si="6"/>
        <v>2035171</v>
      </c>
      <c r="J41" s="295">
        <f t="shared" si="6"/>
        <v>16258369</v>
      </c>
      <c r="K41" s="295">
        <f t="shared" si="6"/>
        <v>4542242</v>
      </c>
      <c r="L41" s="295">
        <f t="shared" si="6"/>
        <v>0</v>
      </c>
      <c r="M41" s="295">
        <f t="shared" si="6"/>
        <v>0</v>
      </c>
      <c r="N41" s="295">
        <f t="shared" si="6"/>
        <v>4542242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30946993</v>
      </c>
      <c r="T41" s="295">
        <f t="shared" si="6"/>
        <v>13514817</v>
      </c>
      <c r="U41" s="295">
        <f t="shared" si="6"/>
        <v>29669006</v>
      </c>
      <c r="V41" s="295">
        <f t="shared" si="6"/>
        <v>74130816</v>
      </c>
      <c r="W41" s="295">
        <f t="shared" si="6"/>
        <v>94931427</v>
      </c>
      <c r="X41" s="295">
        <f t="shared" si="6"/>
        <v>492358000</v>
      </c>
      <c r="Y41" s="295">
        <f t="shared" si="6"/>
        <v>-397426573</v>
      </c>
      <c r="Z41" s="296">
        <f t="shared" si="5"/>
        <v>-80.7190241653431</v>
      </c>
      <c r="AA41" s="297">
        <f>SUM(AA36:AA40)</f>
        <v>492358000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7950000</v>
      </c>
      <c r="F42" s="54">
        <f t="shared" si="7"/>
        <v>7950000</v>
      </c>
      <c r="G42" s="54">
        <f t="shared" si="7"/>
        <v>65286</v>
      </c>
      <c r="H42" s="54">
        <f t="shared" si="7"/>
        <v>0</v>
      </c>
      <c r="I42" s="54">
        <f t="shared" si="7"/>
        <v>0</v>
      </c>
      <c r="J42" s="54">
        <f t="shared" si="7"/>
        <v>65286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689472</v>
      </c>
      <c r="U42" s="54">
        <f t="shared" si="7"/>
        <v>574560</v>
      </c>
      <c r="V42" s="54">
        <f t="shared" si="7"/>
        <v>1264032</v>
      </c>
      <c r="W42" s="54">
        <f t="shared" si="7"/>
        <v>1329318</v>
      </c>
      <c r="X42" s="54">
        <f t="shared" si="7"/>
        <v>7950000</v>
      </c>
      <c r="Y42" s="54">
        <f t="shared" si="7"/>
        <v>-6620682</v>
      </c>
      <c r="Z42" s="184">
        <f t="shared" si="5"/>
        <v>-83.27901886792452</v>
      </c>
      <c r="AA42" s="130">
        <f aca="true" t="shared" si="8" ref="AA42:AA48">AA12+AA27</f>
        <v>7950000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38161274</v>
      </c>
      <c r="D45" s="129">
        <f t="shared" si="7"/>
        <v>0</v>
      </c>
      <c r="E45" s="54">
        <f t="shared" si="7"/>
        <v>10500000</v>
      </c>
      <c r="F45" s="54">
        <f t="shared" si="7"/>
        <v>10500000</v>
      </c>
      <c r="G45" s="54">
        <f t="shared" si="7"/>
        <v>0</v>
      </c>
      <c r="H45" s="54">
        <f t="shared" si="7"/>
        <v>0</v>
      </c>
      <c r="I45" s="54">
        <f t="shared" si="7"/>
        <v>36070</v>
      </c>
      <c r="J45" s="54">
        <f t="shared" si="7"/>
        <v>36070</v>
      </c>
      <c r="K45" s="54">
        <f t="shared" si="7"/>
        <v>28600</v>
      </c>
      <c r="L45" s="54">
        <f t="shared" si="7"/>
        <v>0</v>
      </c>
      <c r="M45" s="54">
        <f t="shared" si="7"/>
        <v>0</v>
      </c>
      <c r="N45" s="54">
        <f t="shared" si="7"/>
        <v>28600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4000</v>
      </c>
      <c r="T45" s="54">
        <f t="shared" si="7"/>
        <v>49297</v>
      </c>
      <c r="U45" s="54">
        <f t="shared" si="7"/>
        <v>22175</v>
      </c>
      <c r="V45" s="54">
        <f t="shared" si="7"/>
        <v>75472</v>
      </c>
      <c r="W45" s="54">
        <f t="shared" si="7"/>
        <v>140142</v>
      </c>
      <c r="X45" s="54">
        <f t="shared" si="7"/>
        <v>10500000</v>
      </c>
      <c r="Y45" s="54">
        <f t="shared" si="7"/>
        <v>-10359858</v>
      </c>
      <c r="Z45" s="184">
        <f t="shared" si="5"/>
        <v>-98.66531428571429</v>
      </c>
      <c r="AA45" s="130">
        <f t="shared" si="8"/>
        <v>10500000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580080763</v>
      </c>
      <c r="D49" s="218">
        <f t="shared" si="9"/>
        <v>0</v>
      </c>
      <c r="E49" s="220">
        <f t="shared" si="9"/>
        <v>510808000</v>
      </c>
      <c r="F49" s="220">
        <f t="shared" si="9"/>
        <v>510808000</v>
      </c>
      <c r="G49" s="220">
        <f t="shared" si="9"/>
        <v>4875871</v>
      </c>
      <c r="H49" s="220">
        <f t="shared" si="9"/>
        <v>9412613</v>
      </c>
      <c r="I49" s="220">
        <f t="shared" si="9"/>
        <v>2071241</v>
      </c>
      <c r="J49" s="220">
        <f t="shared" si="9"/>
        <v>16359725</v>
      </c>
      <c r="K49" s="220">
        <f t="shared" si="9"/>
        <v>4570842</v>
      </c>
      <c r="L49" s="220">
        <f t="shared" si="9"/>
        <v>0</v>
      </c>
      <c r="M49" s="220">
        <f t="shared" si="9"/>
        <v>0</v>
      </c>
      <c r="N49" s="220">
        <f t="shared" si="9"/>
        <v>4570842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30950993</v>
      </c>
      <c r="T49" s="220">
        <f t="shared" si="9"/>
        <v>14253586</v>
      </c>
      <c r="U49" s="220">
        <f t="shared" si="9"/>
        <v>30265741</v>
      </c>
      <c r="V49" s="220">
        <f t="shared" si="9"/>
        <v>75470320</v>
      </c>
      <c r="W49" s="220">
        <f t="shared" si="9"/>
        <v>96400887</v>
      </c>
      <c r="X49" s="220">
        <f t="shared" si="9"/>
        <v>510808000</v>
      </c>
      <c r="Y49" s="220">
        <f t="shared" si="9"/>
        <v>-414407113</v>
      </c>
      <c r="Z49" s="221">
        <f t="shared" si="5"/>
        <v>-81.12776483531972</v>
      </c>
      <c r="AA49" s="222">
        <f>SUM(AA41:AA48)</f>
        <v>510808000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106065</v>
      </c>
      <c r="H67" s="60">
        <v>909505</v>
      </c>
      <c r="I67" s="60">
        <v>1141222</v>
      </c>
      <c r="J67" s="60">
        <v>2156792</v>
      </c>
      <c r="K67" s="60">
        <v>1354830</v>
      </c>
      <c r="L67" s="60">
        <v>1375036</v>
      </c>
      <c r="M67" s="60">
        <v>1328877</v>
      </c>
      <c r="N67" s="60">
        <v>4058743</v>
      </c>
      <c r="O67" s="60">
        <v>1164871</v>
      </c>
      <c r="P67" s="60">
        <v>815267</v>
      </c>
      <c r="Q67" s="60">
        <v>748878</v>
      </c>
      <c r="R67" s="60">
        <v>2729016</v>
      </c>
      <c r="S67" s="60">
        <v>1227674</v>
      </c>
      <c r="T67" s="60"/>
      <c r="U67" s="60"/>
      <c r="V67" s="60">
        <v>1227674</v>
      </c>
      <c r="W67" s="60">
        <v>10172225</v>
      </c>
      <c r="X67" s="60"/>
      <c r="Y67" s="60">
        <v>10172225</v>
      </c>
      <c r="Z67" s="140"/>
      <c r="AA67" s="155"/>
    </row>
    <row r="68" spans="1:27" ht="13.5">
      <c r="A68" s="311" t="s">
        <v>43</v>
      </c>
      <c r="B68" s="316"/>
      <c r="C68" s="62">
        <v>58140869</v>
      </c>
      <c r="D68" s="156"/>
      <c r="E68" s="60">
        <v>47121000</v>
      </c>
      <c r="F68" s="60">
        <v>45665500</v>
      </c>
      <c r="G68" s="60">
        <v>2315000</v>
      </c>
      <c r="H68" s="60">
        <v>1953000</v>
      </c>
      <c r="I68" s="60">
        <v>486000</v>
      </c>
      <c r="J68" s="60">
        <v>4754000</v>
      </c>
      <c r="K68" s="60">
        <v>5824000</v>
      </c>
      <c r="L68" s="60">
        <v>1119000</v>
      </c>
      <c r="M68" s="60">
        <v>2285000</v>
      </c>
      <c r="N68" s="60">
        <v>9228000</v>
      </c>
      <c r="O68" s="60">
        <v>648000</v>
      </c>
      <c r="P68" s="60">
        <v>170000</v>
      </c>
      <c r="Q68" s="60">
        <v>591000</v>
      </c>
      <c r="R68" s="60">
        <v>1409000</v>
      </c>
      <c r="S68" s="60">
        <v>1759000</v>
      </c>
      <c r="T68" s="60"/>
      <c r="U68" s="60"/>
      <c r="V68" s="60">
        <v>1759000</v>
      </c>
      <c r="W68" s="60">
        <v>17150000</v>
      </c>
      <c r="X68" s="60">
        <v>45665500</v>
      </c>
      <c r="Y68" s="60">
        <v>-28515500</v>
      </c>
      <c r="Z68" s="140">
        <v>-62.44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58140869</v>
      </c>
      <c r="D69" s="218">
        <f t="shared" si="12"/>
        <v>0</v>
      </c>
      <c r="E69" s="220">
        <f t="shared" si="12"/>
        <v>47121000</v>
      </c>
      <c r="F69" s="220">
        <f t="shared" si="12"/>
        <v>45665500</v>
      </c>
      <c r="G69" s="220">
        <f t="shared" si="12"/>
        <v>2421065</v>
      </c>
      <c r="H69" s="220">
        <f t="shared" si="12"/>
        <v>2862505</v>
      </c>
      <c r="I69" s="220">
        <f t="shared" si="12"/>
        <v>1627222</v>
      </c>
      <c r="J69" s="220">
        <f t="shared" si="12"/>
        <v>6910792</v>
      </c>
      <c r="K69" s="220">
        <f t="shared" si="12"/>
        <v>7178830</v>
      </c>
      <c r="L69" s="220">
        <f t="shared" si="12"/>
        <v>2494036</v>
      </c>
      <c r="M69" s="220">
        <f t="shared" si="12"/>
        <v>3613877</v>
      </c>
      <c r="N69" s="220">
        <f t="shared" si="12"/>
        <v>13286743</v>
      </c>
      <c r="O69" s="220">
        <f t="shared" si="12"/>
        <v>1812871</v>
      </c>
      <c r="P69" s="220">
        <f t="shared" si="12"/>
        <v>985267</v>
      </c>
      <c r="Q69" s="220">
        <f t="shared" si="12"/>
        <v>1339878</v>
      </c>
      <c r="R69" s="220">
        <f t="shared" si="12"/>
        <v>4138016</v>
      </c>
      <c r="S69" s="220">
        <f t="shared" si="12"/>
        <v>2986674</v>
      </c>
      <c r="T69" s="220">
        <f t="shared" si="12"/>
        <v>0</v>
      </c>
      <c r="U69" s="220">
        <f t="shared" si="12"/>
        <v>0</v>
      </c>
      <c r="V69" s="220">
        <f t="shared" si="12"/>
        <v>2986674</v>
      </c>
      <c r="W69" s="220">
        <f t="shared" si="12"/>
        <v>27322225</v>
      </c>
      <c r="X69" s="220">
        <f t="shared" si="12"/>
        <v>45665500</v>
      </c>
      <c r="Y69" s="220">
        <f t="shared" si="12"/>
        <v>-18343275</v>
      </c>
      <c r="Z69" s="221">
        <f>+IF(X69&lt;&gt;0,+(Y69/X69)*100,0)</f>
        <v>-40.16878168420361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 password="F954" sheet="1" objects="1" scenarios="1"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541919489</v>
      </c>
      <c r="D5" s="344">
        <f t="shared" si="0"/>
        <v>0</v>
      </c>
      <c r="E5" s="343">
        <f t="shared" si="0"/>
        <v>492358000</v>
      </c>
      <c r="F5" s="345">
        <f t="shared" si="0"/>
        <v>492358000</v>
      </c>
      <c r="G5" s="345">
        <f t="shared" si="0"/>
        <v>4810585</v>
      </c>
      <c r="H5" s="343">
        <f t="shared" si="0"/>
        <v>9412613</v>
      </c>
      <c r="I5" s="343">
        <f t="shared" si="0"/>
        <v>2035171</v>
      </c>
      <c r="J5" s="345">
        <f t="shared" si="0"/>
        <v>10423864</v>
      </c>
      <c r="K5" s="345">
        <f t="shared" si="0"/>
        <v>4542242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30946993</v>
      </c>
      <c r="T5" s="343">
        <f t="shared" si="0"/>
        <v>13514817</v>
      </c>
      <c r="U5" s="343">
        <f t="shared" si="0"/>
        <v>29669006</v>
      </c>
      <c r="V5" s="345">
        <f t="shared" si="0"/>
        <v>70821772</v>
      </c>
      <c r="W5" s="345">
        <f t="shared" si="0"/>
        <v>0</v>
      </c>
      <c r="X5" s="343">
        <f t="shared" si="0"/>
        <v>492358000</v>
      </c>
      <c r="Y5" s="345">
        <f t="shared" si="0"/>
        <v>-492358000</v>
      </c>
      <c r="Z5" s="346">
        <f>+IF(X5&lt;&gt;0,+(Y5/X5)*100,0)</f>
        <v>-100</v>
      </c>
      <c r="AA5" s="347">
        <f>+AA6+AA8+AA11+AA13+AA15</f>
        <v>492358000</v>
      </c>
    </row>
    <row r="6" spans="1:27" ht="13.5">
      <c r="A6" s="348" t="s">
        <v>204</v>
      </c>
      <c r="B6" s="142"/>
      <c r="C6" s="60">
        <f>+C7</f>
        <v>541919489</v>
      </c>
      <c r="D6" s="327">
        <f aca="true" t="shared" si="1" ref="D6:AA6">+D7</f>
        <v>0</v>
      </c>
      <c r="E6" s="60">
        <f t="shared" si="1"/>
        <v>76000000</v>
      </c>
      <c r="F6" s="59">
        <f t="shared" si="1"/>
        <v>76000000</v>
      </c>
      <c r="G6" s="59">
        <f t="shared" si="1"/>
        <v>1788887</v>
      </c>
      <c r="H6" s="60">
        <f t="shared" si="1"/>
        <v>641070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11323131</v>
      </c>
      <c r="T6" s="60">
        <f t="shared" si="1"/>
        <v>1478218</v>
      </c>
      <c r="U6" s="60">
        <f t="shared" si="1"/>
        <v>10112774</v>
      </c>
      <c r="V6" s="59">
        <f t="shared" si="1"/>
        <v>22914123</v>
      </c>
      <c r="W6" s="59">
        <f t="shared" si="1"/>
        <v>0</v>
      </c>
      <c r="X6" s="60">
        <f t="shared" si="1"/>
        <v>76000000</v>
      </c>
      <c r="Y6" s="59">
        <f t="shared" si="1"/>
        <v>-76000000</v>
      </c>
      <c r="Z6" s="61">
        <f>+IF(X6&lt;&gt;0,+(Y6/X6)*100,0)</f>
        <v>-100</v>
      </c>
      <c r="AA6" s="62">
        <f t="shared" si="1"/>
        <v>76000000</v>
      </c>
    </row>
    <row r="7" spans="1:27" ht="13.5">
      <c r="A7" s="291" t="s">
        <v>228</v>
      </c>
      <c r="B7" s="142"/>
      <c r="C7" s="60">
        <v>541919489</v>
      </c>
      <c r="D7" s="327"/>
      <c r="E7" s="60">
        <v>76000000</v>
      </c>
      <c r="F7" s="59">
        <v>76000000</v>
      </c>
      <c r="G7" s="59">
        <v>1788887</v>
      </c>
      <c r="H7" s="60">
        <v>641070</v>
      </c>
      <c r="I7" s="60"/>
      <c r="J7" s="59"/>
      <c r="K7" s="59"/>
      <c r="L7" s="60"/>
      <c r="M7" s="60"/>
      <c r="N7" s="59"/>
      <c r="O7" s="59"/>
      <c r="P7" s="60"/>
      <c r="Q7" s="60"/>
      <c r="R7" s="59"/>
      <c r="S7" s="59">
        <v>11323131</v>
      </c>
      <c r="T7" s="60">
        <v>1478218</v>
      </c>
      <c r="U7" s="60">
        <v>10112774</v>
      </c>
      <c r="V7" s="59">
        <v>22914123</v>
      </c>
      <c r="W7" s="59"/>
      <c r="X7" s="60">
        <v>76000000</v>
      </c>
      <c r="Y7" s="59">
        <v>-76000000</v>
      </c>
      <c r="Z7" s="61">
        <v>-100</v>
      </c>
      <c r="AA7" s="62">
        <v>76000000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2000000</v>
      </c>
      <c r="F8" s="59">
        <f t="shared" si="2"/>
        <v>2000000</v>
      </c>
      <c r="G8" s="59">
        <f t="shared" si="2"/>
        <v>0</v>
      </c>
      <c r="H8" s="60">
        <f t="shared" si="2"/>
        <v>0</v>
      </c>
      <c r="I8" s="60">
        <f t="shared" si="2"/>
        <v>1258175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139927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2000000</v>
      </c>
      <c r="Y8" s="59">
        <f t="shared" si="2"/>
        <v>-2000000</v>
      </c>
      <c r="Z8" s="61">
        <f>+IF(X8&lt;&gt;0,+(Y8/X8)*100,0)</f>
        <v>-100</v>
      </c>
      <c r="AA8" s="62">
        <f>SUM(AA9:AA10)</f>
        <v>2000000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>
        <v>1258175</v>
      </c>
      <c r="J9" s="59"/>
      <c r="K9" s="59"/>
      <c r="L9" s="60"/>
      <c r="M9" s="60"/>
      <c r="N9" s="59"/>
      <c r="O9" s="59"/>
      <c r="P9" s="60"/>
      <c r="Q9" s="60"/>
      <c r="R9" s="59"/>
      <c r="S9" s="59">
        <v>139927</v>
      </c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>
        <v>2000000</v>
      </c>
      <c r="F10" s="59">
        <v>2000000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2000000</v>
      </c>
      <c r="Y10" s="59">
        <v>-2000000</v>
      </c>
      <c r="Z10" s="61">
        <v>-100</v>
      </c>
      <c r="AA10" s="62">
        <v>2000000</v>
      </c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326758000</v>
      </c>
      <c r="F11" s="351">
        <f t="shared" si="3"/>
        <v>326758000</v>
      </c>
      <c r="G11" s="351">
        <f t="shared" si="3"/>
        <v>875325</v>
      </c>
      <c r="H11" s="349">
        <f t="shared" si="3"/>
        <v>8771543</v>
      </c>
      <c r="I11" s="349">
        <f t="shared" si="3"/>
        <v>776996</v>
      </c>
      <c r="J11" s="351">
        <f t="shared" si="3"/>
        <v>10423864</v>
      </c>
      <c r="K11" s="351">
        <f t="shared" si="3"/>
        <v>4542242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13787254</v>
      </c>
      <c r="T11" s="349">
        <f t="shared" si="3"/>
        <v>9723724</v>
      </c>
      <c r="U11" s="349">
        <f t="shared" si="3"/>
        <v>12565579</v>
      </c>
      <c r="V11" s="351">
        <f t="shared" si="3"/>
        <v>36076557</v>
      </c>
      <c r="W11" s="351">
        <f t="shared" si="3"/>
        <v>0</v>
      </c>
      <c r="X11" s="349">
        <f t="shared" si="3"/>
        <v>326758000</v>
      </c>
      <c r="Y11" s="351">
        <f t="shared" si="3"/>
        <v>-326758000</v>
      </c>
      <c r="Z11" s="352">
        <f>+IF(X11&lt;&gt;0,+(Y11/X11)*100,0)</f>
        <v>-100</v>
      </c>
      <c r="AA11" s="353">
        <f t="shared" si="3"/>
        <v>326758000</v>
      </c>
    </row>
    <row r="12" spans="1:27" ht="13.5">
      <c r="A12" s="291" t="s">
        <v>231</v>
      </c>
      <c r="B12" s="136"/>
      <c r="C12" s="60"/>
      <c r="D12" s="327"/>
      <c r="E12" s="60">
        <v>326758000</v>
      </c>
      <c r="F12" s="59">
        <v>326758000</v>
      </c>
      <c r="G12" s="59">
        <v>875325</v>
      </c>
      <c r="H12" s="60">
        <v>8771543</v>
      </c>
      <c r="I12" s="60">
        <v>776996</v>
      </c>
      <c r="J12" s="59">
        <v>10423864</v>
      </c>
      <c r="K12" s="59">
        <v>4542242</v>
      </c>
      <c r="L12" s="60"/>
      <c r="M12" s="60"/>
      <c r="N12" s="59"/>
      <c r="O12" s="59"/>
      <c r="P12" s="60"/>
      <c r="Q12" s="60"/>
      <c r="R12" s="59"/>
      <c r="S12" s="59">
        <v>13787254</v>
      </c>
      <c r="T12" s="60">
        <v>9723724</v>
      </c>
      <c r="U12" s="60">
        <v>12565579</v>
      </c>
      <c r="V12" s="59">
        <v>36076557</v>
      </c>
      <c r="W12" s="59"/>
      <c r="X12" s="60">
        <v>326758000</v>
      </c>
      <c r="Y12" s="59">
        <v>-326758000</v>
      </c>
      <c r="Z12" s="61">
        <v>-100</v>
      </c>
      <c r="AA12" s="62">
        <v>326758000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61500000</v>
      </c>
      <c r="F13" s="329">
        <f t="shared" si="4"/>
        <v>61500000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5196391</v>
      </c>
      <c r="T13" s="275">
        <f t="shared" si="4"/>
        <v>654014</v>
      </c>
      <c r="U13" s="275">
        <f t="shared" si="4"/>
        <v>5980687</v>
      </c>
      <c r="V13" s="329">
        <f t="shared" si="4"/>
        <v>11831092</v>
      </c>
      <c r="W13" s="329">
        <f t="shared" si="4"/>
        <v>0</v>
      </c>
      <c r="X13" s="275">
        <f t="shared" si="4"/>
        <v>61500000</v>
      </c>
      <c r="Y13" s="329">
        <f t="shared" si="4"/>
        <v>-61500000</v>
      </c>
      <c r="Z13" s="322">
        <f>+IF(X13&lt;&gt;0,+(Y13/X13)*100,0)</f>
        <v>-100</v>
      </c>
      <c r="AA13" s="273">
        <f t="shared" si="4"/>
        <v>61500000</v>
      </c>
    </row>
    <row r="14" spans="1:27" ht="13.5">
      <c r="A14" s="291" t="s">
        <v>232</v>
      </c>
      <c r="B14" s="136"/>
      <c r="C14" s="60"/>
      <c r="D14" s="327"/>
      <c r="E14" s="60">
        <v>61500000</v>
      </c>
      <c r="F14" s="59">
        <v>61500000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>
        <v>5196391</v>
      </c>
      <c r="T14" s="60">
        <v>654014</v>
      </c>
      <c r="U14" s="60">
        <v>5980687</v>
      </c>
      <c r="V14" s="59">
        <v>11831092</v>
      </c>
      <c r="W14" s="59"/>
      <c r="X14" s="60">
        <v>61500000</v>
      </c>
      <c r="Y14" s="59">
        <v>-61500000</v>
      </c>
      <c r="Z14" s="61">
        <v>-100</v>
      </c>
      <c r="AA14" s="62">
        <v>61500000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26100000</v>
      </c>
      <c r="F15" s="59">
        <f t="shared" si="5"/>
        <v>26100000</v>
      </c>
      <c r="G15" s="59">
        <f t="shared" si="5"/>
        <v>2146373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500290</v>
      </c>
      <c r="T15" s="60">
        <f t="shared" si="5"/>
        <v>1658861</v>
      </c>
      <c r="U15" s="60">
        <f t="shared" si="5"/>
        <v>1009966</v>
      </c>
      <c r="V15" s="59">
        <f t="shared" si="5"/>
        <v>0</v>
      </c>
      <c r="W15" s="59">
        <f t="shared" si="5"/>
        <v>0</v>
      </c>
      <c r="X15" s="60">
        <f t="shared" si="5"/>
        <v>26100000</v>
      </c>
      <c r="Y15" s="59">
        <f t="shared" si="5"/>
        <v>-26100000</v>
      </c>
      <c r="Z15" s="61">
        <f>+IF(X15&lt;&gt;0,+(Y15/X15)*100,0)</f>
        <v>-100</v>
      </c>
      <c r="AA15" s="62">
        <f>SUM(AA16:AA20)</f>
        <v>26100000</v>
      </c>
    </row>
    <row r="16" spans="1:27" ht="13.5">
      <c r="A16" s="291" t="s">
        <v>233</v>
      </c>
      <c r="B16" s="300"/>
      <c r="C16" s="60"/>
      <c r="D16" s="327"/>
      <c r="E16" s="60">
        <v>2300000</v>
      </c>
      <c r="F16" s="59">
        <v>2300000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2300000</v>
      </c>
      <c r="Y16" s="59">
        <v>-2300000</v>
      </c>
      <c r="Z16" s="61">
        <v>-100</v>
      </c>
      <c r="AA16" s="62">
        <v>2300000</v>
      </c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>
        <v>500290</v>
      </c>
      <c r="T18" s="60">
        <v>1658861</v>
      </c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23800000</v>
      </c>
      <c r="F20" s="59">
        <v>23800000</v>
      </c>
      <c r="G20" s="59">
        <v>2146373</v>
      </c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>
        <v>1009966</v>
      </c>
      <c r="V20" s="59"/>
      <c r="W20" s="59"/>
      <c r="X20" s="60">
        <v>23800000</v>
      </c>
      <c r="Y20" s="59">
        <v>-23800000</v>
      </c>
      <c r="Z20" s="61">
        <v>-100</v>
      </c>
      <c r="AA20" s="62">
        <v>23800000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7950000</v>
      </c>
      <c r="F22" s="332">
        <f t="shared" si="6"/>
        <v>7950000</v>
      </c>
      <c r="G22" s="332">
        <f t="shared" si="6"/>
        <v>65286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689472</v>
      </c>
      <c r="U22" s="330">
        <f t="shared" si="6"/>
        <v>574560</v>
      </c>
      <c r="V22" s="332">
        <f t="shared" si="6"/>
        <v>0</v>
      </c>
      <c r="W22" s="332">
        <f t="shared" si="6"/>
        <v>0</v>
      </c>
      <c r="X22" s="330">
        <f t="shared" si="6"/>
        <v>7950000</v>
      </c>
      <c r="Y22" s="332">
        <f t="shared" si="6"/>
        <v>-7950000</v>
      </c>
      <c r="Z22" s="323">
        <f>+IF(X22&lt;&gt;0,+(Y22/X22)*100,0)</f>
        <v>-100</v>
      </c>
      <c r="AA22" s="337">
        <f>SUM(AA23:AA32)</f>
        <v>7950000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>
        <v>2000000</v>
      </c>
      <c r="F24" s="59">
        <v>2000000</v>
      </c>
      <c r="G24" s="59">
        <v>65286</v>
      </c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2000000</v>
      </c>
      <c r="Y24" s="59">
        <v>-2000000</v>
      </c>
      <c r="Z24" s="61">
        <v>-100</v>
      </c>
      <c r="AA24" s="62">
        <v>2000000</v>
      </c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5950000</v>
      </c>
      <c r="F32" s="59">
        <v>5950000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>
        <v>689472</v>
      </c>
      <c r="U32" s="60">
        <v>574560</v>
      </c>
      <c r="V32" s="59"/>
      <c r="W32" s="59"/>
      <c r="X32" s="60">
        <v>5950000</v>
      </c>
      <c r="Y32" s="59">
        <v>-5950000</v>
      </c>
      <c r="Z32" s="61">
        <v>-100</v>
      </c>
      <c r="AA32" s="62">
        <v>5950000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38161274</v>
      </c>
      <c r="D40" s="331">
        <f t="shared" si="9"/>
        <v>0</v>
      </c>
      <c r="E40" s="330">
        <f t="shared" si="9"/>
        <v>10500000</v>
      </c>
      <c r="F40" s="332">
        <f t="shared" si="9"/>
        <v>10500000</v>
      </c>
      <c r="G40" s="332">
        <f t="shared" si="9"/>
        <v>0</v>
      </c>
      <c r="H40" s="330">
        <f t="shared" si="9"/>
        <v>0</v>
      </c>
      <c r="I40" s="330">
        <f t="shared" si="9"/>
        <v>36070</v>
      </c>
      <c r="J40" s="332">
        <f t="shared" si="9"/>
        <v>0</v>
      </c>
      <c r="K40" s="332">
        <f t="shared" si="9"/>
        <v>28600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4000</v>
      </c>
      <c r="T40" s="330">
        <f t="shared" si="9"/>
        <v>49297</v>
      </c>
      <c r="U40" s="330">
        <f t="shared" si="9"/>
        <v>22175</v>
      </c>
      <c r="V40" s="332">
        <f t="shared" si="9"/>
        <v>75472</v>
      </c>
      <c r="W40" s="332">
        <f t="shared" si="9"/>
        <v>0</v>
      </c>
      <c r="X40" s="330">
        <f t="shared" si="9"/>
        <v>10500000</v>
      </c>
      <c r="Y40" s="332">
        <f t="shared" si="9"/>
        <v>-10500000</v>
      </c>
      <c r="Z40" s="323">
        <f>+IF(X40&lt;&gt;0,+(Y40/X40)*100,0)</f>
        <v>-100</v>
      </c>
      <c r="AA40" s="337">
        <f>SUM(AA41:AA49)</f>
        <v>10500000</v>
      </c>
    </row>
    <row r="41" spans="1:27" ht="13.5">
      <c r="A41" s="348" t="s">
        <v>247</v>
      </c>
      <c r="B41" s="142"/>
      <c r="C41" s="349"/>
      <c r="D41" s="350"/>
      <c r="E41" s="349">
        <v>2500000</v>
      </c>
      <c r="F41" s="351">
        <v>2500000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2500000</v>
      </c>
      <c r="Y41" s="351">
        <v>-2500000</v>
      </c>
      <c r="Z41" s="352">
        <v>-100</v>
      </c>
      <c r="AA41" s="353">
        <v>2500000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4000000</v>
      </c>
      <c r="F42" s="53">
        <f t="shared" si="10"/>
        <v>4000000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4000000</v>
      </c>
      <c r="Y42" s="53">
        <f t="shared" si="10"/>
        <v>-4000000</v>
      </c>
      <c r="Z42" s="94">
        <f>+IF(X42&lt;&gt;0,+(Y42/X42)*100,0)</f>
        <v>-100</v>
      </c>
      <c r="AA42" s="95">
        <f>+AA62</f>
        <v>4000000</v>
      </c>
    </row>
    <row r="43" spans="1:27" ht="13.5">
      <c r="A43" s="348" t="s">
        <v>249</v>
      </c>
      <c r="B43" s="136"/>
      <c r="C43" s="275"/>
      <c r="D43" s="356"/>
      <c r="E43" s="305">
        <v>4000000</v>
      </c>
      <c r="F43" s="357">
        <v>4000000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4000000</v>
      </c>
      <c r="Y43" s="357">
        <v>-4000000</v>
      </c>
      <c r="Z43" s="358">
        <v>-100</v>
      </c>
      <c r="AA43" s="303">
        <v>4000000</v>
      </c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>
        <v>36070</v>
      </c>
      <c r="J44" s="53"/>
      <c r="K44" s="53">
        <v>28600</v>
      </c>
      <c r="L44" s="54"/>
      <c r="M44" s="54"/>
      <c r="N44" s="53"/>
      <c r="O44" s="53"/>
      <c r="P44" s="54"/>
      <c r="Q44" s="54"/>
      <c r="R44" s="53"/>
      <c r="S44" s="53">
        <v>4000</v>
      </c>
      <c r="T44" s="54">
        <v>49297</v>
      </c>
      <c r="U44" s="54">
        <v>22175</v>
      </c>
      <c r="V44" s="53">
        <v>75472</v>
      </c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38161274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580080763</v>
      </c>
      <c r="D60" s="333">
        <f t="shared" si="14"/>
        <v>0</v>
      </c>
      <c r="E60" s="219">
        <f t="shared" si="14"/>
        <v>510808000</v>
      </c>
      <c r="F60" s="264">
        <f t="shared" si="14"/>
        <v>510808000</v>
      </c>
      <c r="G60" s="264">
        <f t="shared" si="14"/>
        <v>4875871</v>
      </c>
      <c r="H60" s="219">
        <f t="shared" si="14"/>
        <v>9412613</v>
      </c>
      <c r="I60" s="219">
        <f t="shared" si="14"/>
        <v>2071241</v>
      </c>
      <c r="J60" s="264">
        <f t="shared" si="14"/>
        <v>10423864</v>
      </c>
      <c r="K60" s="264">
        <f t="shared" si="14"/>
        <v>4570842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30950993</v>
      </c>
      <c r="T60" s="219">
        <f t="shared" si="14"/>
        <v>14253586</v>
      </c>
      <c r="U60" s="219">
        <f t="shared" si="14"/>
        <v>30265741</v>
      </c>
      <c r="V60" s="264">
        <f t="shared" si="14"/>
        <v>70897244</v>
      </c>
      <c r="W60" s="264">
        <f t="shared" si="14"/>
        <v>0</v>
      </c>
      <c r="X60" s="219">
        <f t="shared" si="14"/>
        <v>510808000</v>
      </c>
      <c r="Y60" s="264">
        <f t="shared" si="14"/>
        <v>-510808000</v>
      </c>
      <c r="Z60" s="324">
        <f>+IF(X60&lt;&gt;0,+(Y60/X60)*100,0)</f>
        <v>-100</v>
      </c>
      <c r="AA60" s="232">
        <f>+AA57+AA54+AA51+AA40+AA37+AA34+AA22+AA5</f>
        <v>510808000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4000000</v>
      </c>
      <c r="F62" s="336">
        <f t="shared" si="15"/>
        <v>4000000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4000000</v>
      </c>
      <c r="Y62" s="336">
        <f t="shared" si="15"/>
        <v>-4000000</v>
      </c>
      <c r="Z62" s="325">
        <f>+IF(X62&lt;&gt;0,+(Y62/X62)*100,0)</f>
        <v>-100</v>
      </c>
      <c r="AA62" s="338">
        <f>SUM(AA63:AA66)</f>
        <v>4000000</v>
      </c>
    </row>
    <row r="63" spans="1:27" ht="13.5">
      <c r="A63" s="348" t="s">
        <v>258</v>
      </c>
      <c r="B63" s="136"/>
      <c r="C63" s="60"/>
      <c r="D63" s="327"/>
      <c r="E63" s="60">
        <v>1000000</v>
      </c>
      <c r="F63" s="59">
        <v>1000000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1000000</v>
      </c>
      <c r="Y63" s="59">
        <v>-1000000</v>
      </c>
      <c r="Z63" s="61">
        <v>-100</v>
      </c>
      <c r="AA63" s="62">
        <v>1000000</v>
      </c>
    </row>
    <row r="64" spans="1:27" ht="13.5">
      <c r="A64" s="348" t="s">
        <v>259</v>
      </c>
      <c r="B64" s="136"/>
      <c r="C64" s="60"/>
      <c r="D64" s="327"/>
      <c r="E64" s="60">
        <v>3000000</v>
      </c>
      <c r="F64" s="59">
        <v>3000000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3000000</v>
      </c>
      <c r="Y64" s="59">
        <v>-3000000</v>
      </c>
      <c r="Z64" s="61">
        <v>-100</v>
      </c>
      <c r="AA64" s="62">
        <v>3000000</v>
      </c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 password="F954" sheet="1" objects="1" scenarios="1"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 password="F954" sheet="1" objects="1" scenarios="1"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Sylvester Mohloli</cp:lastModifiedBy>
  <dcterms:created xsi:type="dcterms:W3CDTF">2013-08-07T12:01:25Z</dcterms:created>
  <dcterms:modified xsi:type="dcterms:W3CDTF">2013-08-07T12:28:19Z</dcterms:modified>
  <cp:category/>
  <cp:version/>
  <cp:contentType/>
  <cp:contentStatus/>
</cp:coreProperties>
</file>