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<sst xmlns="http://schemas.openxmlformats.org/spreadsheetml/2006/main" count="855" uniqueCount="302">
  <si>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Hantam(NC065)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</si>
  <si>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</si>
  <si>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</si>
  <si>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</si>
  <si>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</si>
  <si>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</si>
  <si>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</si>
  <si>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</si>
  <si>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</si>
  <si>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</si>
  <si>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</si>
  <si>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</si>
  <si>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</si>
  <si>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</si>
  <si>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</si>
  <si>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</si>
  <si>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</si>
  <si>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</si>
  <si>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</si>
  <si>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</si>
  <si>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</si>
  <si>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</si>
  <si>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</si>
  <si>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</si>
  <si>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</si>
  <si>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</si>
  <si>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</si>
  <si>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</si>
  <si>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</si>
  <si>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</si>
  <si>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</si>
  <si>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</si>
  <si>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</si>
  <si>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</si>
  <si>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</si>
  <si>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</si>
  <si>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</si>
  <si>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</si>
  <si>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</si>
  <si>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</si>
  <si>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</si>
  <si>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</si>
  <si>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</si>
  <si>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</si>
  <si>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</si>
  <si>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</si>
  <si>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</si>
  <si>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</si>
  <si>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</si>
  <si>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</si>
  <si>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</si>
  <si>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</si>
  <si>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</si>
  <si>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</si>
  <si>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</si>
  <si>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</si>
  <si>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</si>
  <si>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</si>
  <si>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</si>
  <si>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</si>
  <si>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</si>
  <si>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</si>
  <si>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</si>
  <si>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</si>
  <si>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</si>
  <si>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</si>
  <si>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</si>
  <si>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</si>
  <si>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</si>
  <si>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</si>
  <si>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Hantam(NC065)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</si>
  <si>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</si>
  <si>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</si>
  <si>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</si>
  <si>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</si>
  <si>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</si>
  <si>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</si>
  <si>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</si>
  <si>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</si>
  <si>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</si>
  <si>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</si>
  <si>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</si>
  <si>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</si>
  <si>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</si>
  <si>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</si>
  <si>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</si>
  <si>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</si>
  <si>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</si>
  <si>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</si>
  <si>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</si>
  <si>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</si>
  <si>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</si>
  <si>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</si>
  <si>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</si>
  <si>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</si>
  <si>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</si>
  <si>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</si>
  <si>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</si>
  <si>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</si>
  <si>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</si>
  <si>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Hantam(NC065)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</si>
  <si>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</si>
  <si>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</si>
  <si>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</si>
  <si>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</si>
  <si>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</si>
  <si>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</si>
  <si>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</si>
  <si>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</si>
  <si>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</si>
  <si>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</si>
  <si>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</si>
  <si>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</si>
  <si>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</si>
  <si>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</si>
  <si>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</si>
  <si>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</si>
  <si>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</si>
  <si>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</si>
  <si>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</si>
  <si>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</si>
  <si>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</si>
  <si>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</si>
  <si>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</si>
  <si>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</si>
  <si>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</si>
  <si>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</si>
  <si>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</si>
  <si>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</si>
  <si>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Hantam(NC065)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</si>
  <si>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</si>
  <si>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</si>
  <si>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</si>
  <si>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</si>
  <si>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</si>
  <si>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</si>
  <si>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</si>
  <si>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</si>
  <si>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</si>
  <si>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</si>
  <si>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Hantam(NC065)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</si>
  <si>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</si>
  <si>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</si>
  <si>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</si>
  <si>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</si>
  <si>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</si>
  <si>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</si>
  <si>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</si>
  <si>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</si>
  <si>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</si>
  <si>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</si>
  <si>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</si>
  <si>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</si>
  <si>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</si>
  <si>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</si>
  <si>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</si>
  <si>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</si>
  <si>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</si>
  <si>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</si>
  <si>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</si>
  <si>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</si>
  <si>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</si>
  <si>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</si>
  <si>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</si>
  <si>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</si>
  <si>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</si>
  <si>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</si>
  <si>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</si>
  <si>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</si>
  <si>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</si>
  <si>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</si>
  <si>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</si>
  <si>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</si>
  <si>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</si>
  <si>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Hantam(NC065)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</si>
  <si>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</si>
  <si>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</si>
  <si>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</si>
  <si>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</si>
  <si>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</si>
  <si>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</si>
  <si>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</si>
  <si>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</si>
  <si>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</si>
  <si>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</si>
  <si>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</si>
  <si>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</si>
  <si>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</si>
  <si>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</si>
  <si>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</si>
  <si>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</si>
  <si>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</si>
  <si>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</si>
  <si>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</si>
  <si>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</si>
  <si>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</si>
  <si>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</si>
  <si>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</si>
  <si>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</si>
  <si>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</si>
  <si>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</si>
  <si>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Hantam(NC065)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</si>
  <si>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</si>
  <si>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</si>
  <si>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</si>
  <si>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</si>
  <si>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</si>
  <si>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</si>
  <si>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</si>
  <si>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</si>
  <si>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</si>
  <si>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</si>
  <si>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</si>
  <si>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</si>
  <si>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</si>
  <si>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</si>
  <si>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</si>
  <si>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</si>
  <si>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</si>
  <si>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</si>
  <si>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</si>
  <si>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</si>
  <si>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</si>
  <si>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</si>
  <si>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</si>
  <si>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</si>
  <si>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Hantam(NC065)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</si>
  <si>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</si>
  <si>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</si>
  <si>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</si>
  <si>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</si>
  <si>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</si>
  <si>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</si>
  <si>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</si>
  <si>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</si>
  <si>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</si>
  <si>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</si>
  <si>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</si>
  <si>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</si>
  <si>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</si>
  <si>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</si>
  <si>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</si>
  <si>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</si>
  <si>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</si>
  <si>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</si>
  <si>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</si>
  <si>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</si>
  <si>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</si>
  <si>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</si>
  <si>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</si>
  <si>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</si>
  <si>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</si>
  <si>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</si>
  <si>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</si>
  <si>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</si>
  <si>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</si>
  <si>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</si>
  <si>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</si>
  <si>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</si>
  <si>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</si>
  <si>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</si>
  <si>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</si>
  <si>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Hantam(NC065)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</si>
  <si>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</si>
  <si>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</si>
  <si>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Hantam(NC065)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</si>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</sst>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4726639</v>
      </c>
      <c r="C5" s="19"/>
      <c r="D5" s="59">
        <v>5146238</v>
      </c>
      <c r="E5" s="60">
        <v>5146238</v>
      </c>
      <c r="F5" s="60">
        <v>4571883</v>
      </c>
      <c r="G5" s="60">
        <v>588676</v>
      </c>
      <c r="H5" s="60">
        <v>-12041</v>
      </c>
      <c r="I5" s="60">
        <v>5148518</v>
      </c>
      <c r="J5" s="60">
        <v>0</v>
      </c>
      <c r="K5" s="60">
        <v>-631</v>
      </c>
      <c r="L5" s="60">
        <v>-666</v>
      </c>
      <c r="M5" s="60">
        <v>-1297</v>
      </c>
      <c r="N5" s="60">
        <v>-5673</v>
      </c>
      <c r="O5" s="60">
        <v>-7869</v>
      </c>
      <c r="P5" s="60">
        <v>3770</v>
      </c>
      <c r="Q5" s="60">
        <v>-9772</v>
      </c>
      <c r="R5" s="60">
        <v>0</v>
      </c>
      <c r="S5" s="60">
        <v>0</v>
      </c>
      <c r="T5" s="60">
        <v>-1671</v>
      </c>
      <c r="U5" s="60">
        <v>-1671</v>
      </c>
      <c r="V5" s="60">
        <v>5135778</v>
      </c>
      <c r="W5" s="60">
        <v>5146238</v>
      </c>
      <c r="X5" s="60">
        <v>-10460</v>
      </c>
      <c r="Y5" s="61">
        <v>-0.2</v>
      </c>
      <c r="Z5" s="62">
        <v>5146238</v>
      </c>
    </row>
    <row r="6" spans="1:26" ht="13.5">
      <c r="A6" s="58" t="s">
        <v>32</v>
      </c>
      <c r="B6" s="19">
        <v>24829927</v>
      </c>
      <c r="C6" s="19"/>
      <c r="D6" s="59">
        <v>29997889</v>
      </c>
      <c r="E6" s="60">
        <v>29997889</v>
      </c>
      <c r="F6" s="60">
        <v>2413234</v>
      </c>
      <c r="G6" s="60">
        <v>2780877</v>
      </c>
      <c r="H6" s="60">
        <v>2679961</v>
      </c>
      <c r="I6" s="60">
        <v>7874072</v>
      </c>
      <c r="J6" s="60">
        <v>2723016</v>
      </c>
      <c r="K6" s="60">
        <v>2613219</v>
      </c>
      <c r="L6" s="60">
        <v>2262125</v>
      </c>
      <c r="M6" s="60">
        <v>7598360</v>
      </c>
      <c r="N6" s="60">
        <v>2881898</v>
      </c>
      <c r="O6" s="60">
        <v>2767922</v>
      </c>
      <c r="P6" s="60">
        <v>2627493</v>
      </c>
      <c r="Q6" s="60">
        <v>8277313</v>
      </c>
      <c r="R6" s="60">
        <v>2555395</v>
      </c>
      <c r="S6" s="60">
        <v>2504579</v>
      </c>
      <c r="T6" s="60">
        <v>2761364</v>
      </c>
      <c r="U6" s="60">
        <v>7821338</v>
      </c>
      <c r="V6" s="60">
        <v>31571083</v>
      </c>
      <c r="W6" s="60">
        <v>29997889</v>
      </c>
      <c r="X6" s="60">
        <v>1573194</v>
      </c>
      <c r="Y6" s="61">
        <v>5.24</v>
      </c>
      <c r="Z6" s="62">
        <v>29997889</v>
      </c>
    </row>
    <row r="7" spans="1:26" ht="13.5">
      <c r="A7" s="58" t="s">
        <v>33</v>
      </c>
      <c r="B7" s="19">
        <v>118845</v>
      </c>
      <c r="C7" s="19"/>
      <c r="D7" s="59">
        <v>150000</v>
      </c>
      <c r="E7" s="60">
        <v>150000</v>
      </c>
      <c r="F7" s="60">
        <v>11831</v>
      </c>
      <c r="G7" s="60">
        <v>3541</v>
      </c>
      <c r="H7" s="60">
        <v>0</v>
      </c>
      <c r="I7" s="60">
        <v>15372</v>
      </c>
      <c r="J7" s="60">
        <v>1025</v>
      </c>
      <c r="K7" s="60">
        <v>0</v>
      </c>
      <c r="L7" s="60">
        <v>0</v>
      </c>
      <c r="M7" s="60">
        <v>1025</v>
      </c>
      <c r="N7" s="60">
        <v>33</v>
      </c>
      <c r="O7" s="60">
        <v>0</v>
      </c>
      <c r="P7" s="60">
        <v>0</v>
      </c>
      <c r="Q7" s="60">
        <v>33</v>
      </c>
      <c r="R7" s="60">
        <v>2478</v>
      </c>
      <c r="S7" s="60">
        <v>3491</v>
      </c>
      <c r="T7" s="60">
        <v>0</v>
      </c>
      <c r="U7" s="60">
        <v>5969</v>
      </c>
      <c r="V7" s="60">
        <v>22399</v>
      </c>
      <c r="W7" s="60">
        <v>150000</v>
      </c>
      <c r="X7" s="60">
        <v>-127601</v>
      </c>
      <c r="Y7" s="61">
        <v>-85.07</v>
      </c>
      <c r="Z7" s="62">
        <v>150000</v>
      </c>
    </row>
    <row r="8" spans="1:26" ht="13.5">
      <c r="A8" s="58" t="s">
        <v>34</v>
      </c>
      <c r="B8" s="19">
        <v>19794586</v>
      </c>
      <c r="C8" s="19"/>
      <c r="D8" s="59">
        <v>23692000</v>
      </c>
      <c r="E8" s="60">
        <v>23692000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176000</v>
      </c>
      <c r="Q8" s="60">
        <v>176000</v>
      </c>
      <c r="R8" s="60">
        <v>0</v>
      </c>
      <c r="S8" s="60">
        <v>0</v>
      </c>
      <c r="T8" s="60">
        <v>0</v>
      </c>
      <c r="U8" s="60">
        <v>0</v>
      </c>
      <c r="V8" s="60">
        <v>176000</v>
      </c>
      <c r="W8" s="60">
        <v>23692000</v>
      </c>
      <c r="X8" s="60">
        <v>-23516000</v>
      </c>
      <c r="Y8" s="61">
        <v>-99.26</v>
      </c>
      <c r="Z8" s="62">
        <v>23692000</v>
      </c>
    </row>
    <row r="9" spans="1:26" ht="13.5">
      <c r="A9" s="58" t="s">
        <v>35</v>
      </c>
      <c r="B9" s="19">
        <v>2958286</v>
      </c>
      <c r="C9" s="19"/>
      <c r="D9" s="59">
        <v>3436663</v>
      </c>
      <c r="E9" s="60">
        <v>3436663</v>
      </c>
      <c r="F9" s="60">
        <v>230678</v>
      </c>
      <c r="G9" s="60">
        <v>222193</v>
      </c>
      <c r="H9" s="60">
        <v>285224</v>
      </c>
      <c r="I9" s="60">
        <v>738095</v>
      </c>
      <c r="J9" s="60">
        <v>246967</v>
      </c>
      <c r="K9" s="60">
        <v>316510</v>
      </c>
      <c r="L9" s="60">
        <v>359412</v>
      </c>
      <c r="M9" s="60">
        <v>922889</v>
      </c>
      <c r="N9" s="60">
        <v>226556</v>
      </c>
      <c r="O9" s="60">
        <v>197789</v>
      </c>
      <c r="P9" s="60">
        <v>198821</v>
      </c>
      <c r="Q9" s="60">
        <v>623166</v>
      </c>
      <c r="R9" s="60">
        <v>291793</v>
      </c>
      <c r="S9" s="60">
        <v>218182</v>
      </c>
      <c r="T9" s="60">
        <v>225417</v>
      </c>
      <c r="U9" s="60">
        <v>735392</v>
      </c>
      <c r="V9" s="60">
        <v>3019542</v>
      </c>
      <c r="W9" s="60">
        <v>3436663</v>
      </c>
      <c r="X9" s="60">
        <v>-417121</v>
      </c>
      <c r="Y9" s="61">
        <v>-12.14</v>
      </c>
      <c r="Z9" s="62">
        <v>3436663</v>
      </c>
    </row>
    <row r="10" spans="1:26" ht="25.5">
      <c r="A10" s="63" t="s">
        <v>277</v>
      </c>
      <c r="B10" s="64">
        <f>SUM(B5:B9)</f>
        <v>52428283</v>
      </c>
      <c r="C10" s="64">
        <f>SUM(C5:C9)</f>
        <v>0</v>
      </c>
      <c r="D10" s="65">
        <f aca="true" t="shared" si="0" ref="D10:Z10">SUM(D5:D9)</f>
        <v>62422790</v>
      </c>
      <c r="E10" s="66">
        <f t="shared" si="0"/>
        <v>62422790</v>
      </c>
      <c r="F10" s="66">
        <f t="shared" si="0"/>
        <v>7227626</v>
      </c>
      <c r="G10" s="66">
        <f t="shared" si="0"/>
        <v>3595287</v>
      </c>
      <c r="H10" s="66">
        <f t="shared" si="0"/>
        <v>2953144</v>
      </c>
      <c r="I10" s="66">
        <f t="shared" si="0"/>
        <v>13776057</v>
      </c>
      <c r="J10" s="66">
        <f t="shared" si="0"/>
        <v>2971008</v>
      </c>
      <c r="K10" s="66">
        <f t="shared" si="0"/>
        <v>2929098</v>
      </c>
      <c r="L10" s="66">
        <f t="shared" si="0"/>
        <v>2620871</v>
      </c>
      <c r="M10" s="66">
        <f t="shared" si="0"/>
        <v>8520977</v>
      </c>
      <c r="N10" s="66">
        <f t="shared" si="0"/>
        <v>3102814</v>
      </c>
      <c r="O10" s="66">
        <f t="shared" si="0"/>
        <v>2957842</v>
      </c>
      <c r="P10" s="66">
        <f t="shared" si="0"/>
        <v>3006084</v>
      </c>
      <c r="Q10" s="66">
        <f t="shared" si="0"/>
        <v>9066740</v>
      </c>
      <c r="R10" s="66">
        <f t="shared" si="0"/>
        <v>2849666</v>
      </c>
      <c r="S10" s="66">
        <f t="shared" si="0"/>
        <v>2726252</v>
      </c>
      <c r="T10" s="66">
        <f t="shared" si="0"/>
        <v>2985110</v>
      </c>
      <c r="U10" s="66">
        <f t="shared" si="0"/>
        <v>8561028</v>
      </c>
      <c r="V10" s="66">
        <f t="shared" si="0"/>
        <v>39924802</v>
      </c>
      <c r="W10" s="66">
        <f t="shared" si="0"/>
        <v>62422790</v>
      </c>
      <c r="X10" s="66">
        <f t="shared" si="0"/>
        <v>-22497988</v>
      </c>
      <c r="Y10" s="67">
        <f>+IF(W10&lt;&gt;0,(X10/W10)*100,0)</f>
        <v>-36.04130478628078</v>
      </c>
      <c r="Z10" s="68">
        <f t="shared" si="0"/>
        <v>62422790</v>
      </c>
    </row>
    <row r="11" spans="1:26" ht="13.5">
      <c r="A11" s="58" t="s">
        <v>37</v>
      </c>
      <c r="B11" s="19">
        <v>21618691</v>
      </c>
      <c r="C11" s="19"/>
      <c r="D11" s="59">
        <v>25835892</v>
      </c>
      <c r="E11" s="60">
        <v>25835892</v>
      </c>
      <c r="F11" s="60">
        <v>1737641</v>
      </c>
      <c r="G11" s="60">
        <v>1992977</v>
      </c>
      <c r="H11" s="60">
        <v>1867036</v>
      </c>
      <c r="I11" s="60">
        <v>5597654</v>
      </c>
      <c r="J11" s="60">
        <v>1904637</v>
      </c>
      <c r="K11" s="60">
        <v>3109589</v>
      </c>
      <c r="L11" s="60">
        <v>1899157</v>
      </c>
      <c r="M11" s="60">
        <v>6913383</v>
      </c>
      <c r="N11" s="60">
        <v>1838736</v>
      </c>
      <c r="O11" s="60">
        <v>1982816</v>
      </c>
      <c r="P11" s="60">
        <v>1802506</v>
      </c>
      <c r="Q11" s="60">
        <v>5624058</v>
      </c>
      <c r="R11" s="60">
        <v>1881859</v>
      </c>
      <c r="S11" s="60">
        <v>1799981</v>
      </c>
      <c r="T11" s="60">
        <v>1839422</v>
      </c>
      <c r="U11" s="60">
        <v>5521262</v>
      </c>
      <c r="V11" s="60">
        <v>23656357</v>
      </c>
      <c r="W11" s="60">
        <v>25835892</v>
      </c>
      <c r="X11" s="60">
        <v>-2179535</v>
      </c>
      <c r="Y11" s="61">
        <v>-8.44</v>
      </c>
      <c r="Z11" s="62">
        <v>25835892</v>
      </c>
    </row>
    <row r="12" spans="1:26" ht="13.5">
      <c r="A12" s="58" t="s">
        <v>38</v>
      </c>
      <c r="B12" s="19">
        <v>2061909</v>
      </c>
      <c r="C12" s="19"/>
      <c r="D12" s="59">
        <v>2225720</v>
      </c>
      <c r="E12" s="60">
        <v>2225720</v>
      </c>
      <c r="F12" s="60">
        <v>171737</v>
      </c>
      <c r="G12" s="60">
        <v>171737</v>
      </c>
      <c r="H12" s="60">
        <v>171737</v>
      </c>
      <c r="I12" s="60">
        <v>515211</v>
      </c>
      <c r="J12" s="60">
        <v>171737</v>
      </c>
      <c r="K12" s="60">
        <v>171737</v>
      </c>
      <c r="L12" s="60">
        <v>228417</v>
      </c>
      <c r="M12" s="60">
        <v>571891</v>
      </c>
      <c r="N12" s="60">
        <v>200084</v>
      </c>
      <c r="O12" s="60">
        <v>183884</v>
      </c>
      <c r="P12" s="60">
        <v>183884</v>
      </c>
      <c r="Q12" s="60">
        <v>567852</v>
      </c>
      <c r="R12" s="60">
        <v>183884</v>
      </c>
      <c r="S12" s="60">
        <v>183884</v>
      </c>
      <c r="T12" s="60">
        <v>183884</v>
      </c>
      <c r="U12" s="60">
        <v>551652</v>
      </c>
      <c r="V12" s="60">
        <v>2206606</v>
      </c>
      <c r="W12" s="60">
        <v>2225720</v>
      </c>
      <c r="X12" s="60">
        <v>-19114</v>
      </c>
      <c r="Y12" s="61">
        <v>-0.86</v>
      </c>
      <c r="Z12" s="62">
        <v>2225720</v>
      </c>
    </row>
    <row r="13" spans="1:26" ht="13.5">
      <c r="A13" s="58" t="s">
        <v>278</v>
      </c>
      <c r="B13" s="19">
        <v>4639363</v>
      </c>
      <c r="C13" s="19"/>
      <c r="D13" s="59">
        <v>-4090028</v>
      </c>
      <c r="E13" s="60">
        <v>-4090028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1647763</v>
      </c>
      <c r="L13" s="60">
        <v>0</v>
      </c>
      <c r="M13" s="60">
        <v>1647763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1647763</v>
      </c>
      <c r="W13" s="60">
        <v>-4090028</v>
      </c>
      <c r="X13" s="60">
        <v>5737791</v>
      </c>
      <c r="Y13" s="61">
        <v>-140.29</v>
      </c>
      <c r="Z13" s="62">
        <v>-4090028</v>
      </c>
    </row>
    <row r="14" spans="1:26" ht="13.5">
      <c r="A14" s="58" t="s">
        <v>40</v>
      </c>
      <c r="B14" s="19">
        <v>1156710</v>
      </c>
      <c r="C14" s="19"/>
      <c r="D14" s="59">
        <v>116059</v>
      </c>
      <c r="E14" s="60">
        <v>116059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116059</v>
      </c>
      <c r="X14" s="60">
        <v>-116059</v>
      </c>
      <c r="Y14" s="61">
        <v>-100</v>
      </c>
      <c r="Z14" s="62">
        <v>116059</v>
      </c>
    </row>
    <row r="15" spans="1:26" ht="13.5">
      <c r="A15" s="58" t="s">
        <v>41</v>
      </c>
      <c r="B15" s="19">
        <v>13611437</v>
      </c>
      <c r="C15" s="19"/>
      <c r="D15" s="59">
        <v>12388966</v>
      </c>
      <c r="E15" s="60">
        <v>12388966</v>
      </c>
      <c r="F15" s="60">
        <v>0</v>
      </c>
      <c r="G15" s="60">
        <v>1707040</v>
      </c>
      <c r="H15" s="60">
        <v>1882804</v>
      </c>
      <c r="I15" s="60">
        <v>3589844</v>
      </c>
      <c r="J15" s="60">
        <v>1896859</v>
      </c>
      <c r="K15" s="60">
        <v>379285</v>
      </c>
      <c r="L15" s="60">
        <v>909952</v>
      </c>
      <c r="M15" s="60">
        <v>3186096</v>
      </c>
      <c r="N15" s="60">
        <v>863397</v>
      </c>
      <c r="O15" s="60">
        <v>893355</v>
      </c>
      <c r="P15" s="60">
        <v>984487</v>
      </c>
      <c r="Q15" s="60">
        <v>2741239</v>
      </c>
      <c r="R15" s="60">
        <v>900673</v>
      </c>
      <c r="S15" s="60">
        <v>888060</v>
      </c>
      <c r="T15" s="60">
        <v>587448</v>
      </c>
      <c r="U15" s="60">
        <v>2376181</v>
      </c>
      <c r="V15" s="60">
        <v>11893360</v>
      </c>
      <c r="W15" s="60">
        <v>12388966</v>
      </c>
      <c r="X15" s="60">
        <v>-495606</v>
      </c>
      <c r="Y15" s="61">
        <v>-4</v>
      </c>
      <c r="Z15" s="62">
        <v>12388966</v>
      </c>
    </row>
    <row r="16" spans="1:26" ht="13.5">
      <c r="A16" s="69" t="s">
        <v>42</v>
      </c>
      <c r="B16" s="19">
        <v>303767</v>
      </c>
      <c r="C16" s="19"/>
      <c r="D16" s="59">
        <v>286916</v>
      </c>
      <c r="E16" s="60">
        <v>286916</v>
      </c>
      <c r="F16" s="60">
        <v>161269</v>
      </c>
      <c r="G16" s="60">
        <v>5500</v>
      </c>
      <c r="H16" s="60">
        <v>10750</v>
      </c>
      <c r="I16" s="60">
        <v>177519</v>
      </c>
      <c r="J16" s="60">
        <v>27700</v>
      </c>
      <c r="K16" s="60">
        <v>4444</v>
      </c>
      <c r="L16" s="60">
        <v>2000</v>
      </c>
      <c r="M16" s="60">
        <v>34144</v>
      </c>
      <c r="N16" s="60">
        <v>57750</v>
      </c>
      <c r="O16" s="60">
        <v>0</v>
      </c>
      <c r="P16" s="60">
        <v>2500</v>
      </c>
      <c r="Q16" s="60">
        <v>60250</v>
      </c>
      <c r="R16" s="60">
        <v>1000</v>
      </c>
      <c r="S16" s="60">
        <v>0</v>
      </c>
      <c r="T16" s="60">
        <v>0</v>
      </c>
      <c r="U16" s="60">
        <v>1000</v>
      </c>
      <c r="V16" s="60">
        <v>272913</v>
      </c>
      <c r="W16" s="60">
        <v>286916</v>
      </c>
      <c r="X16" s="60">
        <v>-14003</v>
      </c>
      <c r="Y16" s="61">
        <v>-4.88</v>
      </c>
      <c r="Z16" s="62">
        <v>286916</v>
      </c>
    </row>
    <row r="17" spans="1:26" ht="13.5">
      <c r="A17" s="58" t="s">
        <v>43</v>
      </c>
      <c r="B17" s="19">
        <v>15234035</v>
      </c>
      <c r="C17" s="19"/>
      <c r="D17" s="59">
        <v>18376025</v>
      </c>
      <c r="E17" s="60">
        <v>18376025</v>
      </c>
      <c r="F17" s="60">
        <v>567517</v>
      </c>
      <c r="G17" s="60">
        <v>934266</v>
      </c>
      <c r="H17" s="60">
        <v>1378027</v>
      </c>
      <c r="I17" s="60">
        <v>2879810</v>
      </c>
      <c r="J17" s="60">
        <v>394653</v>
      </c>
      <c r="K17" s="60">
        <v>727562</v>
      </c>
      <c r="L17" s="60">
        <v>893410</v>
      </c>
      <c r="M17" s="60">
        <v>2015625</v>
      </c>
      <c r="N17" s="60">
        <v>959616</v>
      </c>
      <c r="O17" s="60">
        <v>1002764</v>
      </c>
      <c r="P17" s="60">
        <v>1478325</v>
      </c>
      <c r="Q17" s="60">
        <v>3440705</v>
      </c>
      <c r="R17" s="60">
        <v>1139130</v>
      </c>
      <c r="S17" s="60">
        <v>761110</v>
      </c>
      <c r="T17" s="60">
        <v>658194</v>
      </c>
      <c r="U17" s="60">
        <v>2558434</v>
      </c>
      <c r="V17" s="60">
        <v>10894574</v>
      </c>
      <c r="W17" s="60">
        <v>18376025</v>
      </c>
      <c r="X17" s="60">
        <v>-7481451</v>
      </c>
      <c r="Y17" s="61">
        <v>-40.71</v>
      </c>
      <c r="Z17" s="62">
        <v>18376025</v>
      </c>
    </row>
    <row r="18" spans="1:26" ht="13.5">
      <c r="A18" s="70" t="s">
        <v>44</v>
      </c>
      <c r="B18" s="71">
        <f>SUM(B11:B17)</f>
        <v>58625912</v>
      </c>
      <c r="C18" s="71">
        <f>SUM(C11:C17)</f>
        <v>0</v>
      </c>
      <c r="D18" s="72">
        <f aca="true" t="shared" si="1" ref="D18:Z18">SUM(D11:D17)</f>
        <v>55139550</v>
      </c>
      <c r="E18" s="73">
        <f t="shared" si="1"/>
        <v>55139550</v>
      </c>
      <c r="F18" s="73">
        <f t="shared" si="1"/>
        <v>2638164</v>
      </c>
      <c r="G18" s="73">
        <f t="shared" si="1"/>
        <v>4811520</v>
      </c>
      <c r="H18" s="73">
        <f t="shared" si="1"/>
        <v>5310354</v>
      </c>
      <c r="I18" s="73">
        <f t="shared" si="1"/>
        <v>12760038</v>
      </c>
      <c r="J18" s="73">
        <f t="shared" si="1"/>
        <v>4395586</v>
      </c>
      <c r="K18" s="73">
        <f t="shared" si="1"/>
        <v>6040380</v>
      </c>
      <c r="L18" s="73">
        <f t="shared" si="1"/>
        <v>3932936</v>
      </c>
      <c r="M18" s="73">
        <f t="shared" si="1"/>
        <v>14368902</v>
      </c>
      <c r="N18" s="73">
        <f t="shared" si="1"/>
        <v>3919583</v>
      </c>
      <c r="O18" s="73">
        <f t="shared" si="1"/>
        <v>4062819</v>
      </c>
      <c r="P18" s="73">
        <f t="shared" si="1"/>
        <v>4451702</v>
      </c>
      <c r="Q18" s="73">
        <f t="shared" si="1"/>
        <v>12434104</v>
      </c>
      <c r="R18" s="73">
        <f t="shared" si="1"/>
        <v>4106546</v>
      </c>
      <c r="S18" s="73">
        <f t="shared" si="1"/>
        <v>3633035</v>
      </c>
      <c r="T18" s="73">
        <f t="shared" si="1"/>
        <v>3268948</v>
      </c>
      <c r="U18" s="73">
        <f t="shared" si="1"/>
        <v>11008529</v>
      </c>
      <c r="V18" s="73">
        <f t="shared" si="1"/>
        <v>50571573</v>
      </c>
      <c r="W18" s="73">
        <f t="shared" si="1"/>
        <v>55139550</v>
      </c>
      <c r="X18" s="73">
        <f t="shared" si="1"/>
        <v>-4567977</v>
      </c>
      <c r="Y18" s="67">
        <f>+IF(W18&lt;&gt;0,(X18/W18)*100,0)</f>
        <v>-8.284392962945834</v>
      </c>
      <c r="Z18" s="74">
        <f t="shared" si="1"/>
        <v>55139550</v>
      </c>
    </row>
    <row r="19" spans="1:26" ht="13.5">
      <c r="A19" s="70" t="s">
        <v>45</v>
      </c>
      <c r="B19" s="75">
        <f>+B10-B18</f>
        <v>-6197629</v>
      </c>
      <c r="C19" s="75">
        <f>+C10-C18</f>
        <v>0</v>
      </c>
      <c r="D19" s="76">
        <f aca="true" t="shared" si="2" ref="D19:Z19">+D10-D18</f>
        <v>7283240</v>
      </c>
      <c r="E19" s="77">
        <f t="shared" si="2"/>
        <v>7283240</v>
      </c>
      <c r="F19" s="77">
        <f t="shared" si="2"/>
        <v>4589462</v>
      </c>
      <c r="G19" s="77">
        <f t="shared" si="2"/>
        <v>-1216233</v>
      </c>
      <c r="H19" s="77">
        <f t="shared" si="2"/>
        <v>-2357210</v>
      </c>
      <c r="I19" s="77">
        <f t="shared" si="2"/>
        <v>1016019</v>
      </c>
      <c r="J19" s="77">
        <f t="shared" si="2"/>
        <v>-1424578</v>
      </c>
      <c r="K19" s="77">
        <f t="shared" si="2"/>
        <v>-3111282</v>
      </c>
      <c r="L19" s="77">
        <f t="shared" si="2"/>
        <v>-1312065</v>
      </c>
      <c r="M19" s="77">
        <f t="shared" si="2"/>
        <v>-5847925</v>
      </c>
      <c r="N19" s="77">
        <f t="shared" si="2"/>
        <v>-816769</v>
      </c>
      <c r="O19" s="77">
        <f t="shared" si="2"/>
        <v>-1104977</v>
      </c>
      <c r="P19" s="77">
        <f t="shared" si="2"/>
        <v>-1445618</v>
      </c>
      <c r="Q19" s="77">
        <f t="shared" si="2"/>
        <v>-3367364</v>
      </c>
      <c r="R19" s="77">
        <f t="shared" si="2"/>
        <v>-1256880</v>
      </c>
      <c r="S19" s="77">
        <f t="shared" si="2"/>
        <v>-906783</v>
      </c>
      <c r="T19" s="77">
        <f t="shared" si="2"/>
        <v>-283838</v>
      </c>
      <c r="U19" s="77">
        <f t="shared" si="2"/>
        <v>-2447501</v>
      </c>
      <c r="V19" s="77">
        <f t="shared" si="2"/>
        <v>-10646771</v>
      </c>
      <c r="W19" s="77">
        <f>IF(E10=E18,0,W10-W18)</f>
        <v>7283240</v>
      </c>
      <c r="X19" s="77">
        <f t="shared" si="2"/>
        <v>-17930011</v>
      </c>
      <c r="Y19" s="78">
        <f>+IF(W19&lt;&gt;0,(X19/W19)*100,0)</f>
        <v>-246.18179546465586</v>
      </c>
      <c r="Z19" s="79">
        <f t="shared" si="2"/>
        <v>7283240</v>
      </c>
    </row>
    <row r="20" spans="1:26" ht="13.5">
      <c r="A20" s="58" t="s">
        <v>46</v>
      </c>
      <c r="B20" s="19">
        <v>13804951</v>
      </c>
      <c r="C20" s="19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7607322</v>
      </c>
      <c r="C22" s="86">
        <f>SUM(C19:C21)</f>
        <v>0</v>
      </c>
      <c r="D22" s="87">
        <f aca="true" t="shared" si="3" ref="D22:Z22">SUM(D19:D21)</f>
        <v>7283240</v>
      </c>
      <c r="E22" s="88">
        <f t="shared" si="3"/>
        <v>7283240</v>
      </c>
      <c r="F22" s="88">
        <f t="shared" si="3"/>
        <v>4589462</v>
      </c>
      <c r="G22" s="88">
        <f t="shared" si="3"/>
        <v>-1216233</v>
      </c>
      <c r="H22" s="88">
        <f t="shared" si="3"/>
        <v>-2357210</v>
      </c>
      <c r="I22" s="88">
        <f t="shared" si="3"/>
        <v>1016019</v>
      </c>
      <c r="J22" s="88">
        <f t="shared" si="3"/>
        <v>-1424578</v>
      </c>
      <c r="K22" s="88">
        <f t="shared" si="3"/>
        <v>-3111282</v>
      </c>
      <c r="L22" s="88">
        <f t="shared" si="3"/>
        <v>-1312065</v>
      </c>
      <c r="M22" s="88">
        <f t="shared" si="3"/>
        <v>-5847925</v>
      </c>
      <c r="N22" s="88">
        <f t="shared" si="3"/>
        <v>-816769</v>
      </c>
      <c r="O22" s="88">
        <f t="shared" si="3"/>
        <v>-1104977</v>
      </c>
      <c r="P22" s="88">
        <f t="shared" si="3"/>
        <v>-1445618</v>
      </c>
      <c r="Q22" s="88">
        <f t="shared" si="3"/>
        <v>-3367364</v>
      </c>
      <c r="R22" s="88">
        <f t="shared" si="3"/>
        <v>-1256880</v>
      </c>
      <c r="S22" s="88">
        <f t="shared" si="3"/>
        <v>-906783</v>
      </c>
      <c r="T22" s="88">
        <f t="shared" si="3"/>
        <v>-283838</v>
      </c>
      <c r="U22" s="88">
        <f t="shared" si="3"/>
        <v>-2447501</v>
      </c>
      <c r="V22" s="88">
        <f t="shared" si="3"/>
        <v>-10646771</v>
      </c>
      <c r="W22" s="88">
        <f t="shared" si="3"/>
        <v>7283240</v>
      </c>
      <c r="X22" s="88">
        <f t="shared" si="3"/>
        <v>-17930011</v>
      </c>
      <c r="Y22" s="89">
        <f>+IF(W22&lt;&gt;0,(X22/W22)*100,0)</f>
        <v>-246.18179546465586</v>
      </c>
      <c r="Z22" s="90">
        <f t="shared" si="3"/>
        <v>7283240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7607322</v>
      </c>
      <c r="C24" s="75">
        <f>SUM(C22:C23)</f>
        <v>0</v>
      </c>
      <c r="D24" s="76">
        <f aca="true" t="shared" si="4" ref="D24:Z24">SUM(D22:D23)</f>
        <v>7283240</v>
      </c>
      <c r="E24" s="77">
        <f t="shared" si="4"/>
        <v>7283240</v>
      </c>
      <c r="F24" s="77">
        <f t="shared" si="4"/>
        <v>4589462</v>
      </c>
      <c r="G24" s="77">
        <f t="shared" si="4"/>
        <v>-1216233</v>
      </c>
      <c r="H24" s="77">
        <f t="shared" si="4"/>
        <v>-2357210</v>
      </c>
      <c r="I24" s="77">
        <f t="shared" si="4"/>
        <v>1016019</v>
      </c>
      <c r="J24" s="77">
        <f t="shared" si="4"/>
        <v>-1424578</v>
      </c>
      <c r="K24" s="77">
        <f t="shared" si="4"/>
        <v>-3111282</v>
      </c>
      <c r="L24" s="77">
        <f t="shared" si="4"/>
        <v>-1312065</v>
      </c>
      <c r="M24" s="77">
        <f t="shared" si="4"/>
        <v>-5847925</v>
      </c>
      <c r="N24" s="77">
        <f t="shared" si="4"/>
        <v>-816769</v>
      </c>
      <c r="O24" s="77">
        <f t="shared" si="4"/>
        <v>-1104977</v>
      </c>
      <c r="P24" s="77">
        <f t="shared" si="4"/>
        <v>-1445618</v>
      </c>
      <c r="Q24" s="77">
        <f t="shared" si="4"/>
        <v>-3367364</v>
      </c>
      <c r="R24" s="77">
        <f t="shared" si="4"/>
        <v>-1256880</v>
      </c>
      <c r="S24" s="77">
        <f t="shared" si="4"/>
        <v>-906783</v>
      </c>
      <c r="T24" s="77">
        <f t="shared" si="4"/>
        <v>-283838</v>
      </c>
      <c r="U24" s="77">
        <f t="shared" si="4"/>
        <v>-2447501</v>
      </c>
      <c r="V24" s="77">
        <f t="shared" si="4"/>
        <v>-10646771</v>
      </c>
      <c r="W24" s="77">
        <f t="shared" si="4"/>
        <v>7283240</v>
      </c>
      <c r="X24" s="77">
        <f t="shared" si="4"/>
        <v>-17930011</v>
      </c>
      <c r="Y24" s="78">
        <f>+IF(W24&lt;&gt;0,(X24/W24)*100,0)</f>
        <v>-246.18179546465586</v>
      </c>
      <c r="Z24" s="79">
        <f t="shared" si="4"/>
        <v>7283240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12599628</v>
      </c>
      <c r="C27" s="22"/>
      <c r="D27" s="99">
        <v>15828000</v>
      </c>
      <c r="E27" s="100">
        <v>15828000</v>
      </c>
      <c r="F27" s="100">
        <v>57753</v>
      </c>
      <c r="G27" s="100">
        <v>3942123</v>
      </c>
      <c r="H27" s="100">
        <v>524682</v>
      </c>
      <c r="I27" s="100">
        <v>4524558</v>
      </c>
      <c r="J27" s="100">
        <v>3436727</v>
      </c>
      <c r="K27" s="100">
        <v>3175104</v>
      </c>
      <c r="L27" s="100">
        <v>485006</v>
      </c>
      <c r="M27" s="100">
        <v>7096837</v>
      </c>
      <c r="N27" s="100">
        <v>114269</v>
      </c>
      <c r="O27" s="100">
        <v>517349</v>
      </c>
      <c r="P27" s="100">
        <v>1017287</v>
      </c>
      <c r="Q27" s="100">
        <v>1648905</v>
      </c>
      <c r="R27" s="100">
        <v>327388</v>
      </c>
      <c r="S27" s="100">
        <v>385606</v>
      </c>
      <c r="T27" s="100">
        <v>105112</v>
      </c>
      <c r="U27" s="100">
        <v>818106</v>
      </c>
      <c r="V27" s="100">
        <v>14088406</v>
      </c>
      <c r="W27" s="100">
        <v>15828000</v>
      </c>
      <c r="X27" s="100">
        <v>-1739594</v>
      </c>
      <c r="Y27" s="101">
        <v>-10.99</v>
      </c>
      <c r="Z27" s="102">
        <v>15828000</v>
      </c>
    </row>
    <row r="28" spans="1:26" ht="13.5">
      <c r="A28" s="103" t="s">
        <v>46</v>
      </c>
      <c r="B28" s="19">
        <v>12514863</v>
      </c>
      <c r="C28" s="19"/>
      <c r="D28" s="59">
        <v>14743000</v>
      </c>
      <c r="E28" s="60">
        <v>14743000</v>
      </c>
      <c r="F28" s="60">
        <v>13843</v>
      </c>
      <c r="G28" s="60">
        <v>3855869</v>
      </c>
      <c r="H28" s="60">
        <v>448191</v>
      </c>
      <c r="I28" s="60">
        <v>4317903</v>
      </c>
      <c r="J28" s="60">
        <v>3436727</v>
      </c>
      <c r="K28" s="60">
        <v>3122355</v>
      </c>
      <c r="L28" s="60">
        <v>485006</v>
      </c>
      <c r="M28" s="60">
        <v>7044088</v>
      </c>
      <c r="N28" s="60">
        <v>0</v>
      </c>
      <c r="O28" s="60">
        <v>509625</v>
      </c>
      <c r="P28" s="60">
        <v>582774</v>
      </c>
      <c r="Q28" s="60">
        <v>1092399</v>
      </c>
      <c r="R28" s="60">
        <v>280102</v>
      </c>
      <c r="S28" s="60">
        <v>385606</v>
      </c>
      <c r="T28" s="60">
        <v>105112</v>
      </c>
      <c r="U28" s="60">
        <v>770820</v>
      </c>
      <c r="V28" s="60">
        <v>13225210</v>
      </c>
      <c r="W28" s="60">
        <v>14743000</v>
      </c>
      <c r="X28" s="60">
        <v>-1517790</v>
      </c>
      <c r="Y28" s="61">
        <v>-10.29</v>
      </c>
      <c r="Z28" s="62">
        <v>14743000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86254</v>
      </c>
      <c r="H29" s="60">
        <v>76491</v>
      </c>
      <c r="I29" s="60">
        <v>162745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30000</v>
      </c>
      <c r="S29" s="60">
        <v>0</v>
      </c>
      <c r="T29" s="60">
        <v>0</v>
      </c>
      <c r="U29" s="60">
        <v>30000</v>
      </c>
      <c r="V29" s="60">
        <v>192745</v>
      </c>
      <c r="W29" s="60">
        <v>0</v>
      </c>
      <c r="X29" s="60">
        <v>192745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84765</v>
      </c>
      <c r="C31" s="19"/>
      <c r="D31" s="59">
        <v>1085000</v>
      </c>
      <c r="E31" s="60">
        <v>1085000</v>
      </c>
      <c r="F31" s="60">
        <v>43910</v>
      </c>
      <c r="G31" s="60">
        <v>0</v>
      </c>
      <c r="H31" s="60">
        <v>0</v>
      </c>
      <c r="I31" s="60">
        <v>43910</v>
      </c>
      <c r="J31" s="60">
        <v>0</v>
      </c>
      <c r="K31" s="60">
        <v>52749</v>
      </c>
      <c r="L31" s="60">
        <v>0</v>
      </c>
      <c r="M31" s="60">
        <v>52749</v>
      </c>
      <c r="N31" s="60">
        <v>114269</v>
      </c>
      <c r="O31" s="60">
        <v>7724</v>
      </c>
      <c r="P31" s="60">
        <v>434513</v>
      </c>
      <c r="Q31" s="60">
        <v>556506</v>
      </c>
      <c r="R31" s="60">
        <v>17286</v>
      </c>
      <c r="S31" s="60">
        <v>0</v>
      </c>
      <c r="T31" s="60">
        <v>0</v>
      </c>
      <c r="U31" s="60">
        <v>17286</v>
      </c>
      <c r="V31" s="60">
        <v>670451</v>
      </c>
      <c r="W31" s="60">
        <v>1085000</v>
      </c>
      <c r="X31" s="60">
        <v>-414549</v>
      </c>
      <c r="Y31" s="61">
        <v>-38.21</v>
      </c>
      <c r="Z31" s="62">
        <v>1085000</v>
      </c>
    </row>
    <row r="32" spans="1:26" ht="13.5">
      <c r="A32" s="70" t="s">
        <v>54</v>
      </c>
      <c r="B32" s="22">
        <f>SUM(B28:B31)</f>
        <v>12599628</v>
      </c>
      <c r="C32" s="22">
        <f>SUM(C28:C31)</f>
        <v>0</v>
      </c>
      <c r="D32" s="99">
        <f aca="true" t="shared" si="5" ref="D32:Z32">SUM(D28:D31)</f>
        <v>15828000</v>
      </c>
      <c r="E32" s="100">
        <f t="shared" si="5"/>
        <v>15828000</v>
      </c>
      <c r="F32" s="100">
        <f t="shared" si="5"/>
        <v>57753</v>
      </c>
      <c r="G32" s="100">
        <f t="shared" si="5"/>
        <v>3942123</v>
      </c>
      <c r="H32" s="100">
        <f t="shared" si="5"/>
        <v>524682</v>
      </c>
      <c r="I32" s="100">
        <f t="shared" si="5"/>
        <v>4524558</v>
      </c>
      <c r="J32" s="100">
        <f t="shared" si="5"/>
        <v>3436727</v>
      </c>
      <c r="K32" s="100">
        <f t="shared" si="5"/>
        <v>3175104</v>
      </c>
      <c r="L32" s="100">
        <f t="shared" si="5"/>
        <v>485006</v>
      </c>
      <c r="M32" s="100">
        <f t="shared" si="5"/>
        <v>7096837</v>
      </c>
      <c r="N32" s="100">
        <f t="shared" si="5"/>
        <v>114269</v>
      </c>
      <c r="O32" s="100">
        <f t="shared" si="5"/>
        <v>517349</v>
      </c>
      <c r="P32" s="100">
        <f t="shared" si="5"/>
        <v>1017287</v>
      </c>
      <c r="Q32" s="100">
        <f t="shared" si="5"/>
        <v>1648905</v>
      </c>
      <c r="R32" s="100">
        <f t="shared" si="5"/>
        <v>327388</v>
      </c>
      <c r="S32" s="100">
        <f t="shared" si="5"/>
        <v>385606</v>
      </c>
      <c r="T32" s="100">
        <f t="shared" si="5"/>
        <v>105112</v>
      </c>
      <c r="U32" s="100">
        <f t="shared" si="5"/>
        <v>818106</v>
      </c>
      <c r="V32" s="100">
        <f t="shared" si="5"/>
        <v>14088406</v>
      </c>
      <c r="W32" s="100">
        <f t="shared" si="5"/>
        <v>15828000</v>
      </c>
      <c r="X32" s="100">
        <f t="shared" si="5"/>
        <v>-1739594</v>
      </c>
      <c r="Y32" s="101">
        <f>+IF(W32&lt;&gt;0,(X32/W32)*100,0)</f>
        <v>-10.99061157442507</v>
      </c>
      <c r="Z32" s="102">
        <f t="shared" si="5"/>
        <v>15828000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12976682</v>
      </c>
      <c r="C35" s="19"/>
      <c r="D35" s="59">
        <v>17911688</v>
      </c>
      <c r="E35" s="60">
        <v>17911688</v>
      </c>
      <c r="F35" s="60">
        <v>27417733</v>
      </c>
      <c r="G35" s="60">
        <v>23626054</v>
      </c>
      <c r="H35" s="60">
        <v>19408232</v>
      </c>
      <c r="I35" s="60">
        <v>19408232</v>
      </c>
      <c r="J35" s="60">
        <v>14708182</v>
      </c>
      <c r="K35" s="60">
        <v>11010664</v>
      </c>
      <c r="L35" s="60">
        <v>8242948</v>
      </c>
      <c r="M35" s="60">
        <v>8242948</v>
      </c>
      <c r="N35" s="60">
        <v>7843217</v>
      </c>
      <c r="O35" s="60">
        <v>6204432</v>
      </c>
      <c r="P35" s="60">
        <v>4209533</v>
      </c>
      <c r="Q35" s="60">
        <v>4209533</v>
      </c>
      <c r="R35" s="60">
        <v>2071065</v>
      </c>
      <c r="S35" s="60">
        <v>413231</v>
      </c>
      <c r="T35" s="60">
        <v>4712191</v>
      </c>
      <c r="U35" s="60">
        <v>4712191</v>
      </c>
      <c r="V35" s="60">
        <v>4712191</v>
      </c>
      <c r="W35" s="60">
        <v>17911688</v>
      </c>
      <c r="X35" s="60">
        <v>-13199497</v>
      </c>
      <c r="Y35" s="61">
        <v>-73.69</v>
      </c>
      <c r="Z35" s="62">
        <v>17911688</v>
      </c>
    </row>
    <row r="36" spans="1:26" ht="13.5">
      <c r="A36" s="58" t="s">
        <v>57</v>
      </c>
      <c r="B36" s="19">
        <v>94105211</v>
      </c>
      <c r="C36" s="19"/>
      <c r="D36" s="59">
        <v>93041533</v>
      </c>
      <c r="E36" s="60">
        <v>93041533</v>
      </c>
      <c r="F36" s="60">
        <v>84968506</v>
      </c>
      <c r="G36" s="60">
        <v>88437101</v>
      </c>
      <c r="H36" s="60">
        <v>88903400</v>
      </c>
      <c r="I36" s="60">
        <v>88903400</v>
      </c>
      <c r="J36" s="60">
        <v>91918072</v>
      </c>
      <c r="K36" s="60">
        <v>93127557</v>
      </c>
      <c r="L36" s="60">
        <v>101080841</v>
      </c>
      <c r="M36" s="60">
        <v>101080841</v>
      </c>
      <c r="N36" s="60">
        <v>101195109</v>
      </c>
      <c r="O36" s="60">
        <v>101649873</v>
      </c>
      <c r="P36" s="60">
        <v>102695866</v>
      </c>
      <c r="Q36" s="60">
        <v>102695866</v>
      </c>
      <c r="R36" s="60">
        <v>102988856</v>
      </c>
      <c r="S36" s="60">
        <v>103327108</v>
      </c>
      <c r="T36" s="60">
        <v>103419312</v>
      </c>
      <c r="U36" s="60">
        <v>103419312</v>
      </c>
      <c r="V36" s="60">
        <v>103419312</v>
      </c>
      <c r="W36" s="60">
        <v>93041533</v>
      </c>
      <c r="X36" s="60">
        <v>10377779</v>
      </c>
      <c r="Y36" s="61">
        <v>11.15</v>
      </c>
      <c r="Z36" s="62">
        <v>93041533</v>
      </c>
    </row>
    <row r="37" spans="1:26" ht="13.5">
      <c r="A37" s="58" t="s">
        <v>58</v>
      </c>
      <c r="B37" s="19">
        <v>14867580</v>
      </c>
      <c r="C37" s="19"/>
      <c r="D37" s="59">
        <v>1831000</v>
      </c>
      <c r="E37" s="60">
        <v>1831000</v>
      </c>
      <c r="F37" s="60">
        <v>34334799</v>
      </c>
      <c r="G37" s="60">
        <v>35469312</v>
      </c>
      <c r="H37" s="60">
        <v>36929096</v>
      </c>
      <c r="I37" s="60">
        <v>36929096</v>
      </c>
      <c r="J37" s="60">
        <v>37074560</v>
      </c>
      <c r="K37" s="60">
        <v>37961219</v>
      </c>
      <c r="L37" s="60">
        <v>24993235</v>
      </c>
      <c r="M37" s="60">
        <v>24993235</v>
      </c>
      <c r="N37" s="60">
        <v>25617424</v>
      </c>
      <c r="O37" s="60">
        <v>25763767</v>
      </c>
      <c r="P37" s="60">
        <v>26325384</v>
      </c>
      <c r="Q37" s="60">
        <v>26325384</v>
      </c>
      <c r="R37" s="60">
        <v>26163200</v>
      </c>
      <c r="S37" s="60">
        <v>25946054</v>
      </c>
      <c r="T37" s="60">
        <v>30798987</v>
      </c>
      <c r="U37" s="60">
        <v>30798987</v>
      </c>
      <c r="V37" s="60">
        <v>30798987</v>
      </c>
      <c r="W37" s="60">
        <v>1831000</v>
      </c>
      <c r="X37" s="60">
        <v>28967987</v>
      </c>
      <c r="Y37" s="61">
        <v>1582.09</v>
      </c>
      <c r="Z37" s="62">
        <v>1831000</v>
      </c>
    </row>
    <row r="38" spans="1:26" ht="13.5">
      <c r="A38" s="58" t="s">
        <v>59</v>
      </c>
      <c r="B38" s="19">
        <v>13252689</v>
      </c>
      <c r="C38" s="19"/>
      <c r="D38" s="59">
        <v>9643385</v>
      </c>
      <c r="E38" s="60">
        <v>9643385</v>
      </c>
      <c r="F38" s="60">
        <v>10367068</v>
      </c>
      <c r="G38" s="60">
        <v>10326143</v>
      </c>
      <c r="H38" s="60">
        <v>10284792</v>
      </c>
      <c r="I38" s="60">
        <v>10284792</v>
      </c>
      <c r="J38" s="60">
        <v>10243523</v>
      </c>
      <c r="K38" s="60">
        <v>10201832</v>
      </c>
      <c r="L38" s="60">
        <v>14058981</v>
      </c>
      <c r="M38" s="60">
        <v>14058981</v>
      </c>
      <c r="N38" s="60">
        <v>14017177</v>
      </c>
      <c r="O38" s="60">
        <v>13974524</v>
      </c>
      <c r="P38" s="60">
        <v>13932361</v>
      </c>
      <c r="Q38" s="60">
        <v>13932361</v>
      </c>
      <c r="R38" s="60">
        <v>13889821</v>
      </c>
      <c r="S38" s="60">
        <v>13847298</v>
      </c>
      <c r="T38" s="60">
        <v>13804395</v>
      </c>
      <c r="U38" s="60">
        <v>13804395</v>
      </c>
      <c r="V38" s="60">
        <v>13804395</v>
      </c>
      <c r="W38" s="60">
        <v>9643385</v>
      </c>
      <c r="X38" s="60">
        <v>4161010</v>
      </c>
      <c r="Y38" s="61">
        <v>43.15</v>
      </c>
      <c r="Z38" s="62">
        <v>9643385</v>
      </c>
    </row>
    <row r="39" spans="1:26" ht="13.5">
      <c r="A39" s="58" t="s">
        <v>60</v>
      </c>
      <c r="B39" s="19">
        <v>78961624</v>
      </c>
      <c r="C39" s="19"/>
      <c r="D39" s="59">
        <v>99478836</v>
      </c>
      <c r="E39" s="60">
        <v>99478836</v>
      </c>
      <c r="F39" s="60">
        <v>67684372</v>
      </c>
      <c r="G39" s="60">
        <v>66267700</v>
      </c>
      <c r="H39" s="60">
        <v>61097744</v>
      </c>
      <c r="I39" s="60">
        <v>61097744</v>
      </c>
      <c r="J39" s="60">
        <v>59308171</v>
      </c>
      <c r="K39" s="60">
        <v>55975170</v>
      </c>
      <c r="L39" s="60">
        <v>70271573</v>
      </c>
      <c r="M39" s="60">
        <v>70271573</v>
      </c>
      <c r="N39" s="60">
        <v>69403725</v>
      </c>
      <c r="O39" s="60">
        <v>68116014</v>
      </c>
      <c r="P39" s="60">
        <v>66647654</v>
      </c>
      <c r="Q39" s="60">
        <v>66647654</v>
      </c>
      <c r="R39" s="60">
        <v>65006900</v>
      </c>
      <c r="S39" s="60">
        <v>63946987</v>
      </c>
      <c r="T39" s="60">
        <v>63528121</v>
      </c>
      <c r="U39" s="60">
        <v>63528121</v>
      </c>
      <c r="V39" s="60">
        <v>63528121</v>
      </c>
      <c r="W39" s="60">
        <v>99478836</v>
      </c>
      <c r="X39" s="60">
        <v>-35950715</v>
      </c>
      <c r="Y39" s="61">
        <v>-36.14</v>
      </c>
      <c r="Z39" s="62">
        <v>99478836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7647624</v>
      </c>
      <c r="C42" s="19"/>
      <c r="D42" s="59">
        <v>17136451</v>
      </c>
      <c r="E42" s="60">
        <v>17136451</v>
      </c>
      <c r="F42" s="60">
        <v>808709</v>
      </c>
      <c r="G42" s="60">
        <v>2753002</v>
      </c>
      <c r="H42" s="60">
        <v>400300</v>
      </c>
      <c r="I42" s="60">
        <v>3962011</v>
      </c>
      <c r="J42" s="60">
        <v>5317936</v>
      </c>
      <c r="K42" s="60">
        <v>548761</v>
      </c>
      <c r="L42" s="60">
        <v>2313048</v>
      </c>
      <c r="M42" s="60">
        <v>8179745</v>
      </c>
      <c r="N42" s="60">
        <v>-3861475</v>
      </c>
      <c r="O42" s="60">
        <v>-2094113</v>
      </c>
      <c r="P42" s="60">
        <v>3333057</v>
      </c>
      <c r="Q42" s="60">
        <v>-2622531</v>
      </c>
      <c r="R42" s="60">
        <v>-563499</v>
      </c>
      <c r="S42" s="60">
        <v>63108</v>
      </c>
      <c r="T42" s="60">
        <v>4858860</v>
      </c>
      <c r="U42" s="60">
        <v>4358469</v>
      </c>
      <c r="V42" s="60">
        <v>13877694</v>
      </c>
      <c r="W42" s="60">
        <v>17136451</v>
      </c>
      <c r="X42" s="60">
        <v>-3258757</v>
      </c>
      <c r="Y42" s="61">
        <v>-19.02</v>
      </c>
      <c r="Z42" s="62">
        <v>17136451</v>
      </c>
    </row>
    <row r="43" spans="1:26" ht="13.5">
      <c r="A43" s="58" t="s">
        <v>63</v>
      </c>
      <c r="B43" s="19">
        <v>-14705816</v>
      </c>
      <c r="C43" s="19"/>
      <c r="D43" s="59">
        <v>-15828000</v>
      </c>
      <c r="E43" s="60">
        <v>-15828000</v>
      </c>
      <c r="F43" s="60">
        <v>-56053</v>
      </c>
      <c r="G43" s="60">
        <v>-3468595</v>
      </c>
      <c r="H43" s="60">
        <v>-466298</v>
      </c>
      <c r="I43" s="60">
        <v>-3990946</v>
      </c>
      <c r="J43" s="60">
        <v>-3014673</v>
      </c>
      <c r="K43" s="60">
        <v>-2853048</v>
      </c>
      <c r="L43" s="60">
        <v>-425444</v>
      </c>
      <c r="M43" s="60">
        <v>-6293165</v>
      </c>
      <c r="N43" s="60">
        <v>-114268</v>
      </c>
      <c r="O43" s="60">
        <v>-454765</v>
      </c>
      <c r="P43" s="60">
        <v>-945718</v>
      </c>
      <c r="Q43" s="60">
        <v>-1514751</v>
      </c>
      <c r="R43" s="60">
        <v>-292990</v>
      </c>
      <c r="S43" s="60">
        <v>-338251</v>
      </c>
      <c r="T43" s="60">
        <v>-92204</v>
      </c>
      <c r="U43" s="60">
        <v>-723445</v>
      </c>
      <c r="V43" s="60">
        <v>-12522307</v>
      </c>
      <c r="W43" s="60">
        <v>-15828000</v>
      </c>
      <c r="X43" s="60">
        <v>3305693</v>
      </c>
      <c r="Y43" s="61">
        <v>-20.89</v>
      </c>
      <c r="Z43" s="62">
        <v>-15828000</v>
      </c>
    </row>
    <row r="44" spans="1:26" ht="13.5">
      <c r="A44" s="58" t="s">
        <v>64</v>
      </c>
      <c r="B44" s="19">
        <v>-553782</v>
      </c>
      <c r="C44" s="19"/>
      <c r="D44" s="59">
        <v>-482188</v>
      </c>
      <c r="E44" s="60">
        <v>-482188</v>
      </c>
      <c r="F44" s="60">
        <v>-39450</v>
      </c>
      <c r="G44" s="60">
        <v>-38562</v>
      </c>
      <c r="H44" s="60">
        <v>-37906</v>
      </c>
      <c r="I44" s="60">
        <v>-115918</v>
      </c>
      <c r="J44" s="60">
        <v>-38188</v>
      </c>
      <c r="K44" s="60">
        <v>-37847</v>
      </c>
      <c r="L44" s="60">
        <v>-41037</v>
      </c>
      <c r="M44" s="60">
        <v>-117072</v>
      </c>
      <c r="N44" s="60">
        <v>-40990</v>
      </c>
      <c r="O44" s="60">
        <v>-41612</v>
      </c>
      <c r="P44" s="60">
        <v>-41433</v>
      </c>
      <c r="Q44" s="60">
        <v>-124035</v>
      </c>
      <c r="R44" s="60">
        <v>-41071</v>
      </c>
      <c r="S44" s="60">
        <v>-41973</v>
      </c>
      <c r="T44" s="60">
        <v>-41308</v>
      </c>
      <c r="U44" s="60">
        <v>-124352</v>
      </c>
      <c r="V44" s="60">
        <v>-481377</v>
      </c>
      <c r="W44" s="60">
        <v>-482188</v>
      </c>
      <c r="X44" s="60">
        <v>811</v>
      </c>
      <c r="Y44" s="61">
        <v>-0.17</v>
      </c>
      <c r="Z44" s="62">
        <v>-482188</v>
      </c>
    </row>
    <row r="45" spans="1:26" ht="13.5">
      <c r="A45" s="70" t="s">
        <v>65</v>
      </c>
      <c r="B45" s="22">
        <v>1706796</v>
      </c>
      <c r="C45" s="22"/>
      <c r="D45" s="99">
        <v>917403</v>
      </c>
      <c r="E45" s="100">
        <v>917403</v>
      </c>
      <c r="F45" s="100">
        <v>1357311</v>
      </c>
      <c r="G45" s="100">
        <v>603156</v>
      </c>
      <c r="H45" s="100">
        <v>499252</v>
      </c>
      <c r="I45" s="100">
        <v>499252</v>
      </c>
      <c r="J45" s="100">
        <v>2764327</v>
      </c>
      <c r="K45" s="100">
        <v>422193</v>
      </c>
      <c r="L45" s="100">
        <v>2268760</v>
      </c>
      <c r="M45" s="100">
        <v>2268760</v>
      </c>
      <c r="N45" s="100">
        <v>-1747973</v>
      </c>
      <c r="O45" s="100">
        <v>-4338463</v>
      </c>
      <c r="P45" s="100">
        <v>-1992557</v>
      </c>
      <c r="Q45" s="100">
        <v>-1747973</v>
      </c>
      <c r="R45" s="100">
        <v>-2890117</v>
      </c>
      <c r="S45" s="100">
        <v>-3207233</v>
      </c>
      <c r="T45" s="100">
        <v>1518115</v>
      </c>
      <c r="U45" s="100">
        <v>1518115</v>
      </c>
      <c r="V45" s="100">
        <v>1518115</v>
      </c>
      <c r="W45" s="100">
        <v>917403</v>
      </c>
      <c r="X45" s="100">
        <v>600712</v>
      </c>
      <c r="Y45" s="101">
        <v>65.48</v>
      </c>
      <c r="Z45" s="102">
        <v>917403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2420106</v>
      </c>
      <c r="C49" s="52"/>
      <c r="D49" s="129">
        <v>987489</v>
      </c>
      <c r="E49" s="54">
        <v>1031430</v>
      </c>
      <c r="F49" s="54">
        <v>0</v>
      </c>
      <c r="G49" s="54">
        <v>0</v>
      </c>
      <c r="H49" s="54">
        <v>0</v>
      </c>
      <c r="I49" s="54">
        <v>25797089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30236114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82.21621029943057</v>
      </c>
      <c r="C58" s="5">
        <f>IF(C67=0,0,+(C76/C67)*100)</f>
        <v>0</v>
      </c>
      <c r="D58" s="6">
        <f aca="true" t="shared" si="6" ref="D58:Z58">IF(D67=0,0,+(D76/D67)*100)</f>
        <v>83.84025443279396</v>
      </c>
      <c r="E58" s="7">
        <f t="shared" si="6"/>
        <v>83.84025443279396</v>
      </c>
      <c r="F58" s="7">
        <f t="shared" si="6"/>
        <v>29.787972447623407</v>
      </c>
      <c r="G58" s="7">
        <f t="shared" si="6"/>
        <v>69.82521800293114</v>
      </c>
      <c r="H58" s="7">
        <f t="shared" si="6"/>
        <v>97.38638843227673</v>
      </c>
      <c r="I58" s="7">
        <f t="shared" si="6"/>
        <v>54.20890334430302</v>
      </c>
      <c r="J58" s="7">
        <f t="shared" si="6"/>
        <v>90.58514531233712</v>
      </c>
      <c r="K58" s="7">
        <f t="shared" si="6"/>
        <v>90.41975148087708</v>
      </c>
      <c r="L58" s="7">
        <f t="shared" si="6"/>
        <v>93.01875388364238</v>
      </c>
      <c r="M58" s="7">
        <f t="shared" si="6"/>
        <v>91.25688784862422</v>
      </c>
      <c r="N58" s="7">
        <f t="shared" si="6"/>
        <v>73.14732954113242</v>
      </c>
      <c r="O58" s="7">
        <f t="shared" si="6"/>
        <v>89.43832866067838</v>
      </c>
      <c r="P58" s="7">
        <f t="shared" si="6"/>
        <v>94.2480044682838</v>
      </c>
      <c r="Q58" s="7">
        <f t="shared" si="6"/>
        <v>85.32205700566962</v>
      </c>
      <c r="R58" s="7">
        <f t="shared" si="6"/>
        <v>78.26304729808746</v>
      </c>
      <c r="S58" s="7">
        <f t="shared" si="6"/>
        <v>92.5087598325535</v>
      </c>
      <c r="T58" s="7">
        <f t="shared" si="6"/>
        <v>83.73037516207226</v>
      </c>
      <c r="U58" s="7">
        <f t="shared" si="6"/>
        <v>84.70327213482956</v>
      </c>
      <c r="V58" s="7">
        <f t="shared" si="6"/>
        <v>75.51122047901846</v>
      </c>
      <c r="W58" s="7">
        <f t="shared" si="6"/>
        <v>83.84025443279396</v>
      </c>
      <c r="X58" s="7">
        <f t="shared" si="6"/>
        <v>0</v>
      </c>
      <c r="Y58" s="7">
        <f t="shared" si="6"/>
        <v>0</v>
      </c>
      <c r="Z58" s="8">
        <f t="shared" si="6"/>
        <v>83.84025443279396</v>
      </c>
    </row>
    <row r="59" spans="1:26" ht="13.5">
      <c r="A59" s="37" t="s">
        <v>31</v>
      </c>
      <c r="B59" s="9">
        <f aca="true" t="shared" si="7" ref="B59:Z66">IF(B68=0,0,+(B77/B68)*100)</f>
        <v>77.85316373854656</v>
      </c>
      <c r="C59" s="9">
        <f t="shared" si="7"/>
        <v>0</v>
      </c>
      <c r="D59" s="2">
        <f t="shared" si="7"/>
        <v>80.86262236608567</v>
      </c>
      <c r="E59" s="10">
        <f t="shared" si="7"/>
        <v>80.86262236608567</v>
      </c>
      <c r="F59" s="10">
        <f t="shared" si="7"/>
        <v>5.302825990953837</v>
      </c>
      <c r="G59" s="10">
        <f t="shared" si="7"/>
        <v>82.4966535071924</v>
      </c>
      <c r="H59" s="10">
        <f t="shared" si="7"/>
        <v>-3389.967610663566</v>
      </c>
      <c r="I59" s="10">
        <f t="shared" si="7"/>
        <v>22.069710157369556</v>
      </c>
      <c r="J59" s="10">
        <f t="shared" si="7"/>
        <v>0</v>
      </c>
      <c r="K59" s="10">
        <f t="shared" si="7"/>
        <v>-49210.7765451664</v>
      </c>
      <c r="L59" s="10">
        <f t="shared" si="7"/>
        <v>-37234.534534534534</v>
      </c>
      <c r="M59" s="10">
        <f t="shared" si="7"/>
        <v>-69938.47340015421</v>
      </c>
      <c r="N59" s="10">
        <f t="shared" si="7"/>
        <v>-4856.4075445090775</v>
      </c>
      <c r="O59" s="10">
        <f t="shared" si="7"/>
        <v>-3791.815986783581</v>
      </c>
      <c r="P59" s="10">
        <f t="shared" si="7"/>
        <v>12358.70026525199</v>
      </c>
      <c r="Q59" s="10">
        <f t="shared" si="7"/>
        <v>-10640.656979124027</v>
      </c>
      <c r="R59" s="10">
        <f t="shared" si="7"/>
        <v>0</v>
      </c>
      <c r="S59" s="10">
        <f t="shared" si="7"/>
        <v>0</v>
      </c>
      <c r="T59" s="10">
        <f t="shared" si="7"/>
        <v>-15734.829443447037</v>
      </c>
      <c r="U59" s="10">
        <f t="shared" si="7"/>
        <v>-42797.84560143627</v>
      </c>
      <c r="V59" s="10">
        <f t="shared" si="7"/>
        <v>73.95806438673945</v>
      </c>
      <c r="W59" s="10">
        <f t="shared" si="7"/>
        <v>80.86262236608567</v>
      </c>
      <c r="X59" s="10">
        <f t="shared" si="7"/>
        <v>0</v>
      </c>
      <c r="Y59" s="10">
        <f t="shared" si="7"/>
        <v>0</v>
      </c>
      <c r="Z59" s="11">
        <f t="shared" si="7"/>
        <v>80.86262236608567</v>
      </c>
    </row>
    <row r="60" spans="1:26" ht="13.5">
      <c r="A60" s="38" t="s">
        <v>32</v>
      </c>
      <c r="B60" s="12">
        <f t="shared" si="7"/>
        <v>86.27511067591944</v>
      </c>
      <c r="C60" s="12">
        <f t="shared" si="7"/>
        <v>0</v>
      </c>
      <c r="D60" s="3">
        <f t="shared" si="7"/>
        <v>87.05706924910616</v>
      </c>
      <c r="E60" s="13">
        <f t="shared" si="7"/>
        <v>87.05706924910616</v>
      </c>
      <c r="F60" s="13">
        <f t="shared" si="7"/>
        <v>75.94655139120367</v>
      </c>
      <c r="G60" s="13">
        <f t="shared" si="7"/>
        <v>67.74201088361693</v>
      </c>
      <c r="H60" s="13">
        <f t="shared" si="7"/>
        <v>83.04561148464474</v>
      </c>
      <c r="I60" s="13">
        <f t="shared" si="7"/>
        <v>75.4651468769907</v>
      </c>
      <c r="J60" s="13">
        <f t="shared" si="7"/>
        <v>79.15440085552197</v>
      </c>
      <c r="K60" s="13">
        <f t="shared" si="7"/>
        <v>79.85457782145315</v>
      </c>
      <c r="L60" s="13">
        <f t="shared" si="7"/>
        <v>83.6733160192297</v>
      </c>
      <c r="M60" s="13">
        <f t="shared" si="7"/>
        <v>80.740541379982</v>
      </c>
      <c r="N60" s="13">
        <f t="shared" si="7"/>
        <v>63.758606307371046</v>
      </c>
      <c r="O60" s="13">
        <f t="shared" si="7"/>
        <v>79.58522675133186</v>
      </c>
      <c r="P60" s="13">
        <f t="shared" si="7"/>
        <v>78.02604992667915</v>
      </c>
      <c r="Q60" s="13">
        <f t="shared" si="7"/>
        <v>73.57996489923723</v>
      </c>
      <c r="R60" s="13">
        <f t="shared" si="7"/>
        <v>73.17682784853223</v>
      </c>
      <c r="S60" s="13">
        <f t="shared" si="7"/>
        <v>83.75100166534975</v>
      </c>
      <c r="T60" s="13">
        <f t="shared" si="7"/>
        <v>73.95859437582295</v>
      </c>
      <c r="U60" s="13">
        <f t="shared" si="7"/>
        <v>76.83893727646088</v>
      </c>
      <c r="V60" s="13">
        <f t="shared" si="7"/>
        <v>76.58088257536177</v>
      </c>
      <c r="W60" s="13">
        <f t="shared" si="7"/>
        <v>87.05706924910616</v>
      </c>
      <c r="X60" s="13">
        <f t="shared" si="7"/>
        <v>0</v>
      </c>
      <c r="Y60" s="13">
        <f t="shared" si="7"/>
        <v>0</v>
      </c>
      <c r="Z60" s="14">
        <f t="shared" si="7"/>
        <v>87.05706924910616</v>
      </c>
    </row>
    <row r="61" spans="1:26" ht="13.5">
      <c r="A61" s="39" t="s">
        <v>103</v>
      </c>
      <c r="B61" s="12">
        <f t="shared" si="7"/>
        <v>95.20902776931467</v>
      </c>
      <c r="C61" s="12">
        <f t="shared" si="7"/>
        <v>0</v>
      </c>
      <c r="D61" s="3">
        <f t="shared" si="7"/>
        <v>85.82155982211525</v>
      </c>
      <c r="E61" s="13">
        <f t="shared" si="7"/>
        <v>85.82155982211525</v>
      </c>
      <c r="F61" s="13">
        <f t="shared" si="7"/>
        <v>81.3154826811656</v>
      </c>
      <c r="G61" s="13">
        <f t="shared" si="7"/>
        <v>72.29042258905373</v>
      </c>
      <c r="H61" s="13">
        <f t="shared" si="7"/>
        <v>101.91303611145727</v>
      </c>
      <c r="I61" s="13">
        <f t="shared" si="7"/>
        <v>84.50846573348065</v>
      </c>
      <c r="J61" s="13">
        <f t="shared" si="7"/>
        <v>95.5249578022761</v>
      </c>
      <c r="K61" s="13">
        <f t="shared" si="7"/>
        <v>96.29431835039311</v>
      </c>
      <c r="L61" s="13">
        <f t="shared" si="7"/>
        <v>112.8779705349193</v>
      </c>
      <c r="M61" s="13">
        <f t="shared" si="7"/>
        <v>100.5209047544139</v>
      </c>
      <c r="N61" s="13">
        <f t="shared" si="7"/>
        <v>73.43163016919513</v>
      </c>
      <c r="O61" s="13">
        <f t="shared" si="7"/>
        <v>98.7900236842581</v>
      </c>
      <c r="P61" s="13">
        <f t="shared" si="7"/>
        <v>90.97964624441586</v>
      </c>
      <c r="Q61" s="13">
        <f t="shared" si="7"/>
        <v>87.1396982000118</v>
      </c>
      <c r="R61" s="13">
        <f t="shared" si="7"/>
        <v>88.27589713602907</v>
      </c>
      <c r="S61" s="13">
        <f t="shared" si="7"/>
        <v>99.21836079091581</v>
      </c>
      <c r="T61" s="13">
        <f t="shared" si="7"/>
        <v>85.11204653344367</v>
      </c>
      <c r="U61" s="13">
        <f t="shared" si="7"/>
        <v>90.57479880862958</v>
      </c>
      <c r="V61" s="13">
        <f t="shared" si="7"/>
        <v>90.3551143400702</v>
      </c>
      <c r="W61" s="13">
        <f t="shared" si="7"/>
        <v>85.82155982211525</v>
      </c>
      <c r="X61" s="13">
        <f t="shared" si="7"/>
        <v>0</v>
      </c>
      <c r="Y61" s="13">
        <f t="shared" si="7"/>
        <v>0</v>
      </c>
      <c r="Z61" s="14">
        <f t="shared" si="7"/>
        <v>85.82155982211525</v>
      </c>
    </row>
    <row r="62" spans="1:26" ht="13.5">
      <c r="A62" s="39" t="s">
        <v>104</v>
      </c>
      <c r="B62" s="12">
        <f t="shared" si="7"/>
        <v>68.20047562143549</v>
      </c>
      <c r="C62" s="12">
        <f t="shared" si="7"/>
        <v>0</v>
      </c>
      <c r="D62" s="3">
        <f t="shared" si="7"/>
        <v>85.38126088724437</v>
      </c>
      <c r="E62" s="13">
        <f t="shared" si="7"/>
        <v>85.38126088724437</v>
      </c>
      <c r="F62" s="13">
        <f t="shared" si="7"/>
        <v>53.99137774463977</v>
      </c>
      <c r="G62" s="13">
        <f t="shared" si="7"/>
        <v>45.37473957107838</v>
      </c>
      <c r="H62" s="13">
        <f t="shared" si="7"/>
        <v>54.575882351653505</v>
      </c>
      <c r="I62" s="13">
        <f t="shared" si="7"/>
        <v>51.19026429713524</v>
      </c>
      <c r="J62" s="13">
        <f t="shared" si="7"/>
        <v>51.496769361589436</v>
      </c>
      <c r="K62" s="13">
        <f t="shared" si="7"/>
        <v>52.27778261973421</v>
      </c>
      <c r="L62" s="13">
        <f t="shared" si="7"/>
        <v>52.01594118281297</v>
      </c>
      <c r="M62" s="13">
        <f t="shared" si="7"/>
        <v>51.94091670149306</v>
      </c>
      <c r="N62" s="13">
        <f t="shared" si="7"/>
        <v>48.00263857361814</v>
      </c>
      <c r="O62" s="13">
        <f t="shared" si="7"/>
        <v>53.51822494090093</v>
      </c>
      <c r="P62" s="13">
        <f t="shared" si="7"/>
        <v>63.09584260917083</v>
      </c>
      <c r="Q62" s="13">
        <f t="shared" si="7"/>
        <v>54.82497922109765</v>
      </c>
      <c r="R62" s="13">
        <f t="shared" si="7"/>
        <v>56.693094177443726</v>
      </c>
      <c r="S62" s="13">
        <f t="shared" si="7"/>
        <v>65.738096080116</v>
      </c>
      <c r="T62" s="13">
        <f t="shared" si="7"/>
        <v>55.85720499359014</v>
      </c>
      <c r="U62" s="13">
        <f t="shared" si="7"/>
        <v>59.27472737897541</v>
      </c>
      <c r="V62" s="13">
        <f t="shared" si="7"/>
        <v>54.42169101810768</v>
      </c>
      <c r="W62" s="13">
        <f t="shared" si="7"/>
        <v>85.38126088724437</v>
      </c>
      <c r="X62" s="13">
        <f t="shared" si="7"/>
        <v>0</v>
      </c>
      <c r="Y62" s="13">
        <f t="shared" si="7"/>
        <v>0</v>
      </c>
      <c r="Z62" s="14">
        <f t="shared" si="7"/>
        <v>85.38126088724437</v>
      </c>
    </row>
    <row r="63" spans="1:26" ht="13.5">
      <c r="A63" s="39" t="s">
        <v>105</v>
      </c>
      <c r="B63" s="12">
        <f t="shared" si="7"/>
        <v>29.234245001697108</v>
      </c>
      <c r="C63" s="12">
        <f t="shared" si="7"/>
        <v>0</v>
      </c>
      <c r="D63" s="3">
        <f t="shared" si="7"/>
        <v>36.44244241683236</v>
      </c>
      <c r="E63" s="13">
        <f t="shared" si="7"/>
        <v>36.44244241683236</v>
      </c>
      <c r="F63" s="13">
        <f t="shared" si="7"/>
        <v>22.84449152794558</v>
      </c>
      <c r="G63" s="13">
        <f t="shared" si="7"/>
        <v>16.38805073476303</v>
      </c>
      <c r="H63" s="13">
        <f t="shared" si="7"/>
        <v>25.069059200857613</v>
      </c>
      <c r="I63" s="13">
        <f t="shared" si="7"/>
        <v>21.311726099951546</v>
      </c>
      <c r="J63" s="13">
        <f t="shared" si="7"/>
        <v>25.20316794749537</v>
      </c>
      <c r="K63" s="13">
        <f t="shared" si="7"/>
        <v>30.55810058971081</v>
      </c>
      <c r="L63" s="13">
        <f t="shared" si="7"/>
        <v>26.85442229016384</v>
      </c>
      <c r="M63" s="13">
        <f t="shared" si="7"/>
        <v>27.51658236023439</v>
      </c>
      <c r="N63" s="13">
        <f t="shared" si="7"/>
        <v>20.33348830555754</v>
      </c>
      <c r="O63" s="13">
        <f t="shared" si="7"/>
        <v>26.757621219716256</v>
      </c>
      <c r="P63" s="13">
        <f t="shared" si="7"/>
        <v>30.77302859778764</v>
      </c>
      <c r="Q63" s="13">
        <f t="shared" si="7"/>
        <v>25.94307571235967</v>
      </c>
      <c r="R63" s="13">
        <f t="shared" si="7"/>
        <v>20.90734152740828</v>
      </c>
      <c r="S63" s="13">
        <f t="shared" si="7"/>
        <v>28.53238000268743</v>
      </c>
      <c r="T63" s="13">
        <f t="shared" si="7"/>
        <v>25.470750966418116</v>
      </c>
      <c r="U63" s="13">
        <f t="shared" si="7"/>
        <v>25.011809292148314</v>
      </c>
      <c r="V63" s="13">
        <f t="shared" si="7"/>
        <v>24.958088760889193</v>
      </c>
      <c r="W63" s="13">
        <f t="shared" si="7"/>
        <v>36.44244241683236</v>
      </c>
      <c r="X63" s="13">
        <f t="shared" si="7"/>
        <v>0</v>
      </c>
      <c r="Y63" s="13">
        <f t="shared" si="7"/>
        <v>0</v>
      </c>
      <c r="Z63" s="14">
        <f t="shared" si="7"/>
        <v>36.44244241683236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-196.22468804809344</v>
      </c>
      <c r="C65" s="12">
        <f t="shared" si="7"/>
        <v>0</v>
      </c>
      <c r="D65" s="3">
        <f t="shared" si="7"/>
        <v>-315.9536278401892</v>
      </c>
      <c r="E65" s="13">
        <f t="shared" si="7"/>
        <v>-315.9536278401892</v>
      </c>
      <c r="F65" s="13">
        <f t="shared" si="7"/>
        <v>-54.51431730019445</v>
      </c>
      <c r="G65" s="13">
        <f t="shared" si="7"/>
        <v>-32.983018158638835</v>
      </c>
      <c r="H65" s="13">
        <f t="shared" si="7"/>
        <v>135.32967504072707</v>
      </c>
      <c r="I65" s="13">
        <f t="shared" si="7"/>
        <v>-56.3353139553557</v>
      </c>
      <c r="J65" s="13">
        <f t="shared" si="7"/>
        <v>232.24692099729646</v>
      </c>
      <c r="K65" s="13">
        <f t="shared" si="7"/>
        <v>217.73178958884128</v>
      </c>
      <c r="L65" s="13">
        <f t="shared" si="7"/>
        <v>151.35674676524954</v>
      </c>
      <c r="M65" s="13">
        <f t="shared" si="7"/>
        <v>199.10076699285904</v>
      </c>
      <c r="N65" s="13">
        <f t="shared" si="7"/>
        <v>124.9144666292192</v>
      </c>
      <c r="O65" s="13">
        <f t="shared" si="7"/>
        <v>149.48178677495605</v>
      </c>
      <c r="P65" s="13">
        <f t="shared" si="7"/>
        <v>351.0331037547212</v>
      </c>
      <c r="Q65" s="13">
        <f t="shared" si="7"/>
        <v>159.98078012961093</v>
      </c>
      <c r="R65" s="13">
        <f t="shared" si="7"/>
        <v>197.83350050150452</v>
      </c>
      <c r="S65" s="13">
        <f t="shared" si="7"/>
        <v>664.8918469217971</v>
      </c>
      <c r="T65" s="13">
        <f t="shared" si="7"/>
        <v>160.3377195459423</v>
      </c>
      <c r="U65" s="13">
        <f t="shared" si="7"/>
        <v>226.61400163443201</v>
      </c>
      <c r="V65" s="13">
        <f t="shared" si="7"/>
        <v>-219.61713371103374</v>
      </c>
      <c r="W65" s="13">
        <f t="shared" si="7"/>
        <v>-315.9536278401892</v>
      </c>
      <c r="X65" s="13">
        <f t="shared" si="7"/>
        <v>0</v>
      </c>
      <c r="Y65" s="13">
        <f t="shared" si="7"/>
        <v>0</v>
      </c>
      <c r="Z65" s="14">
        <f t="shared" si="7"/>
        <v>-315.9536278401892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36.43415521374111</v>
      </c>
      <c r="G66" s="16">
        <f t="shared" si="7"/>
        <v>49.24790673549534</v>
      </c>
      <c r="H66" s="16">
        <f t="shared" si="7"/>
        <v>53.883863080684606</v>
      </c>
      <c r="I66" s="16">
        <f t="shared" si="7"/>
        <v>46.462702658719664</v>
      </c>
      <c r="J66" s="16">
        <f t="shared" si="7"/>
        <v>47.95341668093852</v>
      </c>
      <c r="K66" s="16">
        <f t="shared" si="7"/>
        <v>53.21996067385874</v>
      </c>
      <c r="L66" s="16">
        <f t="shared" si="7"/>
        <v>54.347826086956516</v>
      </c>
      <c r="M66" s="16">
        <f t="shared" si="7"/>
        <v>51.950290798111254</v>
      </c>
      <c r="N66" s="16">
        <f t="shared" si="7"/>
        <v>62.01960784313726</v>
      </c>
      <c r="O66" s="16">
        <f t="shared" si="7"/>
        <v>54.97548890411681</v>
      </c>
      <c r="P66" s="16">
        <f t="shared" si="7"/>
        <v>52.497140678612276</v>
      </c>
      <c r="Q66" s="16">
        <f t="shared" si="7"/>
        <v>56.34528960435566</v>
      </c>
      <c r="R66" s="16">
        <f t="shared" si="7"/>
        <v>24.788954201688366</v>
      </c>
      <c r="S66" s="16">
        <f t="shared" si="7"/>
        <v>76.01952838729146</v>
      </c>
      <c r="T66" s="16">
        <f t="shared" si="7"/>
        <v>90.74057570626503</v>
      </c>
      <c r="U66" s="16">
        <f t="shared" si="7"/>
        <v>54.428007948395106</v>
      </c>
      <c r="V66" s="16">
        <f t="shared" si="7"/>
        <v>52.51861472401716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30531552</v>
      </c>
      <c r="C67" s="24"/>
      <c r="D67" s="25">
        <v>36112326</v>
      </c>
      <c r="E67" s="26">
        <v>36112326</v>
      </c>
      <c r="F67" s="26">
        <v>7068138</v>
      </c>
      <c r="G67" s="26">
        <v>3450527</v>
      </c>
      <c r="H67" s="26">
        <v>2749720</v>
      </c>
      <c r="I67" s="26">
        <v>13268385</v>
      </c>
      <c r="J67" s="26">
        <v>2810601</v>
      </c>
      <c r="K67" s="26">
        <v>2706673</v>
      </c>
      <c r="L67" s="26">
        <v>2357645</v>
      </c>
      <c r="M67" s="26">
        <v>7874919</v>
      </c>
      <c r="N67" s="26">
        <v>2957825</v>
      </c>
      <c r="O67" s="26">
        <v>2854908</v>
      </c>
      <c r="P67" s="26">
        <v>2717822</v>
      </c>
      <c r="Q67" s="26">
        <v>8530555</v>
      </c>
      <c r="R67" s="26">
        <v>2719222</v>
      </c>
      <c r="S67" s="26">
        <v>2597367</v>
      </c>
      <c r="T67" s="26">
        <v>2838240</v>
      </c>
      <c r="U67" s="26">
        <v>8154829</v>
      </c>
      <c r="V67" s="26">
        <v>37828688</v>
      </c>
      <c r="W67" s="26">
        <v>36112326</v>
      </c>
      <c r="X67" s="26"/>
      <c r="Y67" s="25"/>
      <c r="Z67" s="27">
        <v>36112326</v>
      </c>
    </row>
    <row r="68" spans="1:26" ht="13.5" hidden="1">
      <c r="A68" s="37" t="s">
        <v>31</v>
      </c>
      <c r="B68" s="19">
        <v>4726639</v>
      </c>
      <c r="C68" s="19"/>
      <c r="D68" s="20">
        <v>5146238</v>
      </c>
      <c r="E68" s="21">
        <v>5146238</v>
      </c>
      <c r="F68" s="21">
        <v>4571883</v>
      </c>
      <c r="G68" s="21">
        <v>588676</v>
      </c>
      <c r="H68" s="21">
        <v>-12041</v>
      </c>
      <c r="I68" s="21">
        <v>5148518</v>
      </c>
      <c r="J68" s="21"/>
      <c r="K68" s="21">
        <v>-631</v>
      </c>
      <c r="L68" s="21">
        <v>-666</v>
      </c>
      <c r="M68" s="21">
        <v>-1297</v>
      </c>
      <c r="N68" s="21">
        <v>-5673</v>
      </c>
      <c r="O68" s="21">
        <v>-7869</v>
      </c>
      <c r="P68" s="21">
        <v>3770</v>
      </c>
      <c r="Q68" s="21">
        <v>-9772</v>
      </c>
      <c r="R68" s="21"/>
      <c r="S68" s="21"/>
      <c r="T68" s="21">
        <v>-1671</v>
      </c>
      <c r="U68" s="21">
        <v>-1671</v>
      </c>
      <c r="V68" s="21">
        <v>5135778</v>
      </c>
      <c r="W68" s="21">
        <v>5146238</v>
      </c>
      <c r="X68" s="21"/>
      <c r="Y68" s="20"/>
      <c r="Z68" s="23">
        <v>5146238</v>
      </c>
    </row>
    <row r="69" spans="1:26" ht="13.5" hidden="1">
      <c r="A69" s="38" t="s">
        <v>32</v>
      </c>
      <c r="B69" s="19">
        <v>24829927</v>
      </c>
      <c r="C69" s="19"/>
      <c r="D69" s="20">
        <v>29997889</v>
      </c>
      <c r="E69" s="21">
        <v>29997889</v>
      </c>
      <c r="F69" s="21">
        <v>2413234</v>
      </c>
      <c r="G69" s="21">
        <v>2780877</v>
      </c>
      <c r="H69" s="21">
        <v>2679961</v>
      </c>
      <c r="I69" s="21">
        <v>7874072</v>
      </c>
      <c r="J69" s="21">
        <v>2723016</v>
      </c>
      <c r="K69" s="21">
        <v>2613219</v>
      </c>
      <c r="L69" s="21">
        <v>2262125</v>
      </c>
      <c r="M69" s="21">
        <v>7598360</v>
      </c>
      <c r="N69" s="21">
        <v>2881898</v>
      </c>
      <c r="O69" s="21">
        <v>2767922</v>
      </c>
      <c r="P69" s="21">
        <v>2627493</v>
      </c>
      <c r="Q69" s="21">
        <v>8277313</v>
      </c>
      <c r="R69" s="21">
        <v>2555395</v>
      </c>
      <c r="S69" s="21">
        <v>2504579</v>
      </c>
      <c r="T69" s="21">
        <v>2761364</v>
      </c>
      <c r="U69" s="21">
        <v>7821338</v>
      </c>
      <c r="V69" s="21">
        <v>31571083</v>
      </c>
      <c r="W69" s="21">
        <v>29997889</v>
      </c>
      <c r="X69" s="21"/>
      <c r="Y69" s="20"/>
      <c r="Z69" s="23">
        <v>29997889</v>
      </c>
    </row>
    <row r="70" spans="1:26" ht="13.5" hidden="1">
      <c r="A70" s="39" t="s">
        <v>103</v>
      </c>
      <c r="B70" s="19">
        <v>15918794</v>
      </c>
      <c r="C70" s="19"/>
      <c r="D70" s="20">
        <v>17888886</v>
      </c>
      <c r="E70" s="21">
        <v>17888886</v>
      </c>
      <c r="F70" s="21">
        <v>1592024</v>
      </c>
      <c r="G70" s="21">
        <v>1904356</v>
      </c>
      <c r="H70" s="21">
        <v>1628929</v>
      </c>
      <c r="I70" s="21">
        <v>5125309</v>
      </c>
      <c r="J70" s="21">
        <v>1655895</v>
      </c>
      <c r="K70" s="21">
        <v>1516725</v>
      </c>
      <c r="L70" s="21">
        <v>1188254</v>
      </c>
      <c r="M70" s="21">
        <v>4360874</v>
      </c>
      <c r="N70" s="21">
        <v>1736102</v>
      </c>
      <c r="O70" s="21">
        <v>1548708</v>
      </c>
      <c r="P70" s="21">
        <v>1498888</v>
      </c>
      <c r="Q70" s="21">
        <v>4783698</v>
      </c>
      <c r="R70" s="21">
        <v>1494673</v>
      </c>
      <c r="S70" s="21">
        <v>1455275</v>
      </c>
      <c r="T70" s="21">
        <v>1673635</v>
      </c>
      <c r="U70" s="21">
        <v>4623583</v>
      </c>
      <c r="V70" s="21">
        <v>18893464</v>
      </c>
      <c r="W70" s="21">
        <v>17888886</v>
      </c>
      <c r="X70" s="21"/>
      <c r="Y70" s="20"/>
      <c r="Z70" s="23">
        <v>17888886</v>
      </c>
    </row>
    <row r="71" spans="1:26" ht="13.5" hidden="1">
      <c r="A71" s="39" t="s">
        <v>104</v>
      </c>
      <c r="B71" s="19">
        <v>4298797</v>
      </c>
      <c r="C71" s="19"/>
      <c r="D71" s="20">
        <v>5715404</v>
      </c>
      <c r="E71" s="21">
        <v>5715404</v>
      </c>
      <c r="F71" s="21">
        <v>418452</v>
      </c>
      <c r="G71" s="21">
        <v>467498</v>
      </c>
      <c r="H71" s="21">
        <v>456819</v>
      </c>
      <c r="I71" s="21">
        <v>1342769</v>
      </c>
      <c r="J71" s="21">
        <v>483341</v>
      </c>
      <c r="K71" s="21">
        <v>527794</v>
      </c>
      <c r="L71" s="21">
        <v>491557</v>
      </c>
      <c r="M71" s="21">
        <v>1502692</v>
      </c>
      <c r="N71" s="21">
        <v>566973</v>
      </c>
      <c r="O71" s="21">
        <v>642142</v>
      </c>
      <c r="P71" s="21">
        <v>569131</v>
      </c>
      <c r="Q71" s="21">
        <v>1778246</v>
      </c>
      <c r="R71" s="21">
        <v>509570</v>
      </c>
      <c r="S71" s="21">
        <v>480703</v>
      </c>
      <c r="T71" s="21">
        <v>524192</v>
      </c>
      <c r="U71" s="21">
        <v>1514465</v>
      </c>
      <c r="V71" s="21">
        <v>6138172</v>
      </c>
      <c r="W71" s="21">
        <v>5715404</v>
      </c>
      <c r="X71" s="21"/>
      <c r="Y71" s="20"/>
      <c r="Z71" s="23">
        <v>5715404</v>
      </c>
    </row>
    <row r="72" spans="1:26" ht="13.5" hidden="1">
      <c r="A72" s="39" t="s">
        <v>105</v>
      </c>
      <c r="B72" s="19">
        <v>4781673</v>
      </c>
      <c r="C72" s="19"/>
      <c r="D72" s="20">
        <v>6488311</v>
      </c>
      <c r="E72" s="21">
        <v>6488311</v>
      </c>
      <c r="F72" s="21">
        <v>504069</v>
      </c>
      <c r="G72" s="21">
        <v>592572</v>
      </c>
      <c r="H72" s="21">
        <v>570887</v>
      </c>
      <c r="I72" s="21">
        <v>1667528</v>
      </c>
      <c r="J72" s="21">
        <v>570464</v>
      </c>
      <c r="K72" s="21">
        <v>557731</v>
      </c>
      <c r="L72" s="21">
        <v>568789</v>
      </c>
      <c r="M72" s="21">
        <v>1696984</v>
      </c>
      <c r="N72" s="21">
        <v>559240</v>
      </c>
      <c r="O72" s="21">
        <v>560573</v>
      </c>
      <c r="P72" s="21">
        <v>554973</v>
      </c>
      <c r="Q72" s="21">
        <v>1674786</v>
      </c>
      <c r="R72" s="21">
        <v>546167</v>
      </c>
      <c r="S72" s="21">
        <v>565596</v>
      </c>
      <c r="T72" s="21">
        <v>545830</v>
      </c>
      <c r="U72" s="21">
        <v>1657593</v>
      </c>
      <c r="V72" s="21">
        <v>6696891</v>
      </c>
      <c r="W72" s="21">
        <v>6488311</v>
      </c>
      <c r="X72" s="21"/>
      <c r="Y72" s="20"/>
      <c r="Z72" s="23">
        <v>6488311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-169337</v>
      </c>
      <c r="C74" s="19"/>
      <c r="D74" s="20">
        <v>-94712</v>
      </c>
      <c r="E74" s="21">
        <v>-94712</v>
      </c>
      <c r="F74" s="21">
        <v>-101311</v>
      </c>
      <c r="G74" s="21">
        <v>-183549</v>
      </c>
      <c r="H74" s="21">
        <v>23326</v>
      </c>
      <c r="I74" s="21">
        <v>-261534</v>
      </c>
      <c r="J74" s="21">
        <v>13316</v>
      </c>
      <c r="K74" s="21">
        <v>10969</v>
      </c>
      <c r="L74" s="21">
        <v>13525</v>
      </c>
      <c r="M74" s="21">
        <v>37810</v>
      </c>
      <c r="N74" s="21">
        <v>19583</v>
      </c>
      <c r="O74" s="21">
        <v>16499</v>
      </c>
      <c r="P74" s="21">
        <v>4501</v>
      </c>
      <c r="Q74" s="21">
        <v>40583</v>
      </c>
      <c r="R74" s="21">
        <v>4985</v>
      </c>
      <c r="S74" s="21">
        <v>3005</v>
      </c>
      <c r="T74" s="21">
        <v>17707</v>
      </c>
      <c r="U74" s="21">
        <v>25697</v>
      </c>
      <c r="V74" s="21">
        <v>-157444</v>
      </c>
      <c r="W74" s="21">
        <v>-94712</v>
      </c>
      <c r="X74" s="21"/>
      <c r="Y74" s="20"/>
      <c r="Z74" s="23">
        <v>-94712</v>
      </c>
    </row>
    <row r="75" spans="1:26" ht="13.5" hidden="1">
      <c r="A75" s="40" t="s">
        <v>110</v>
      </c>
      <c r="B75" s="28">
        <v>974986</v>
      </c>
      <c r="C75" s="28"/>
      <c r="D75" s="29">
        <v>968199</v>
      </c>
      <c r="E75" s="30">
        <v>968199</v>
      </c>
      <c r="F75" s="30">
        <v>83021</v>
      </c>
      <c r="G75" s="30">
        <v>80974</v>
      </c>
      <c r="H75" s="30">
        <v>81800</v>
      </c>
      <c r="I75" s="30">
        <v>245795</v>
      </c>
      <c r="J75" s="30">
        <v>87585</v>
      </c>
      <c r="K75" s="30">
        <v>94085</v>
      </c>
      <c r="L75" s="30">
        <v>96186</v>
      </c>
      <c r="M75" s="30">
        <v>277856</v>
      </c>
      <c r="N75" s="30">
        <v>81600</v>
      </c>
      <c r="O75" s="30">
        <v>94855</v>
      </c>
      <c r="P75" s="30">
        <v>86559</v>
      </c>
      <c r="Q75" s="30">
        <v>263014</v>
      </c>
      <c r="R75" s="30">
        <v>163827</v>
      </c>
      <c r="S75" s="30">
        <v>92788</v>
      </c>
      <c r="T75" s="30">
        <v>78547</v>
      </c>
      <c r="U75" s="30">
        <v>335162</v>
      </c>
      <c r="V75" s="30">
        <v>1121827</v>
      </c>
      <c r="W75" s="30">
        <v>968199</v>
      </c>
      <c r="X75" s="30"/>
      <c r="Y75" s="29"/>
      <c r="Z75" s="31">
        <v>968199</v>
      </c>
    </row>
    <row r="76" spans="1:26" ht="13.5" hidden="1">
      <c r="A76" s="42" t="s">
        <v>286</v>
      </c>
      <c r="B76" s="32">
        <v>25101885</v>
      </c>
      <c r="C76" s="32"/>
      <c r="D76" s="33">
        <v>30276666</v>
      </c>
      <c r="E76" s="34">
        <v>30276666</v>
      </c>
      <c r="F76" s="34">
        <v>2105455</v>
      </c>
      <c r="G76" s="34">
        <v>2409338</v>
      </c>
      <c r="H76" s="34">
        <v>2677853</v>
      </c>
      <c r="I76" s="34">
        <v>7192646</v>
      </c>
      <c r="J76" s="34">
        <v>2545987</v>
      </c>
      <c r="K76" s="34">
        <v>2447367</v>
      </c>
      <c r="L76" s="34">
        <v>2193052</v>
      </c>
      <c r="M76" s="34">
        <v>7186406</v>
      </c>
      <c r="N76" s="34">
        <v>2163570</v>
      </c>
      <c r="O76" s="34">
        <v>2553382</v>
      </c>
      <c r="P76" s="34">
        <v>2561493</v>
      </c>
      <c r="Q76" s="34">
        <v>7278445</v>
      </c>
      <c r="R76" s="34">
        <v>2128146</v>
      </c>
      <c r="S76" s="34">
        <v>2402792</v>
      </c>
      <c r="T76" s="34">
        <v>2376469</v>
      </c>
      <c r="U76" s="34">
        <v>6907407</v>
      </c>
      <c r="V76" s="34">
        <v>28564904</v>
      </c>
      <c r="W76" s="34">
        <v>30276666</v>
      </c>
      <c r="X76" s="34"/>
      <c r="Y76" s="33"/>
      <c r="Z76" s="35">
        <v>30276666</v>
      </c>
    </row>
    <row r="77" spans="1:26" ht="13.5" hidden="1">
      <c r="A77" s="37" t="s">
        <v>31</v>
      </c>
      <c r="B77" s="19">
        <v>3679838</v>
      </c>
      <c r="C77" s="19"/>
      <c r="D77" s="20">
        <v>4161383</v>
      </c>
      <c r="E77" s="21">
        <v>4161383</v>
      </c>
      <c r="F77" s="21">
        <v>242439</v>
      </c>
      <c r="G77" s="21">
        <v>485638</v>
      </c>
      <c r="H77" s="21">
        <v>408186</v>
      </c>
      <c r="I77" s="21">
        <v>1136263</v>
      </c>
      <c r="J77" s="21">
        <v>348600</v>
      </c>
      <c r="K77" s="21">
        <v>310520</v>
      </c>
      <c r="L77" s="21">
        <v>247982</v>
      </c>
      <c r="M77" s="21">
        <v>907102</v>
      </c>
      <c r="N77" s="21">
        <v>275504</v>
      </c>
      <c r="O77" s="21">
        <v>298378</v>
      </c>
      <c r="P77" s="21">
        <v>465923</v>
      </c>
      <c r="Q77" s="21">
        <v>1039805</v>
      </c>
      <c r="R77" s="21">
        <v>217578</v>
      </c>
      <c r="S77" s="21">
        <v>234645</v>
      </c>
      <c r="T77" s="21">
        <v>262929</v>
      </c>
      <c r="U77" s="21">
        <v>715152</v>
      </c>
      <c r="V77" s="21">
        <v>3798322</v>
      </c>
      <c r="W77" s="21">
        <v>4161383</v>
      </c>
      <c r="X77" s="21"/>
      <c r="Y77" s="20"/>
      <c r="Z77" s="23">
        <v>4161383</v>
      </c>
    </row>
    <row r="78" spans="1:26" ht="13.5" hidden="1">
      <c r="A78" s="38" t="s">
        <v>32</v>
      </c>
      <c r="B78" s="19">
        <v>21422047</v>
      </c>
      <c r="C78" s="19"/>
      <c r="D78" s="20">
        <v>26115283</v>
      </c>
      <c r="E78" s="21">
        <v>26115283</v>
      </c>
      <c r="F78" s="21">
        <v>1832768</v>
      </c>
      <c r="G78" s="21">
        <v>1883822</v>
      </c>
      <c r="H78" s="21">
        <v>2225590</v>
      </c>
      <c r="I78" s="21">
        <v>5942180</v>
      </c>
      <c r="J78" s="21">
        <v>2155387</v>
      </c>
      <c r="K78" s="21">
        <v>2086775</v>
      </c>
      <c r="L78" s="21">
        <v>1892795</v>
      </c>
      <c r="M78" s="21">
        <v>6134957</v>
      </c>
      <c r="N78" s="21">
        <v>1837458</v>
      </c>
      <c r="O78" s="21">
        <v>2202857</v>
      </c>
      <c r="P78" s="21">
        <v>2050129</v>
      </c>
      <c r="Q78" s="21">
        <v>6090444</v>
      </c>
      <c r="R78" s="21">
        <v>1869957</v>
      </c>
      <c r="S78" s="21">
        <v>2097610</v>
      </c>
      <c r="T78" s="21">
        <v>2042266</v>
      </c>
      <c r="U78" s="21">
        <v>6009833</v>
      </c>
      <c r="V78" s="21">
        <v>24177414</v>
      </c>
      <c r="W78" s="21">
        <v>26115283</v>
      </c>
      <c r="X78" s="21"/>
      <c r="Y78" s="20"/>
      <c r="Z78" s="23">
        <v>26115283</v>
      </c>
    </row>
    <row r="79" spans="1:26" ht="13.5" hidden="1">
      <c r="A79" s="39" t="s">
        <v>103</v>
      </c>
      <c r="B79" s="19">
        <v>15156129</v>
      </c>
      <c r="C79" s="19"/>
      <c r="D79" s="20">
        <v>15352521</v>
      </c>
      <c r="E79" s="21">
        <v>15352521</v>
      </c>
      <c r="F79" s="21">
        <v>1294562</v>
      </c>
      <c r="G79" s="21">
        <v>1376667</v>
      </c>
      <c r="H79" s="21">
        <v>1660091</v>
      </c>
      <c r="I79" s="21">
        <v>4331320</v>
      </c>
      <c r="J79" s="21">
        <v>1581793</v>
      </c>
      <c r="K79" s="21">
        <v>1460520</v>
      </c>
      <c r="L79" s="21">
        <v>1341277</v>
      </c>
      <c r="M79" s="21">
        <v>4383590</v>
      </c>
      <c r="N79" s="21">
        <v>1274848</v>
      </c>
      <c r="O79" s="21">
        <v>1529969</v>
      </c>
      <c r="P79" s="21">
        <v>1363683</v>
      </c>
      <c r="Q79" s="21">
        <v>4168500</v>
      </c>
      <c r="R79" s="21">
        <v>1319436</v>
      </c>
      <c r="S79" s="21">
        <v>1443900</v>
      </c>
      <c r="T79" s="21">
        <v>1424465</v>
      </c>
      <c r="U79" s="21">
        <v>4187801</v>
      </c>
      <c r="V79" s="21">
        <v>17071211</v>
      </c>
      <c r="W79" s="21">
        <v>15352521</v>
      </c>
      <c r="X79" s="21"/>
      <c r="Y79" s="20"/>
      <c r="Z79" s="23">
        <v>15352521</v>
      </c>
    </row>
    <row r="80" spans="1:26" ht="13.5" hidden="1">
      <c r="A80" s="39" t="s">
        <v>104</v>
      </c>
      <c r="B80" s="19">
        <v>2931800</v>
      </c>
      <c r="C80" s="19"/>
      <c r="D80" s="20">
        <v>4879884</v>
      </c>
      <c r="E80" s="21">
        <v>4879884</v>
      </c>
      <c r="F80" s="21">
        <v>225928</v>
      </c>
      <c r="G80" s="21">
        <v>212126</v>
      </c>
      <c r="H80" s="21">
        <v>249313</v>
      </c>
      <c r="I80" s="21">
        <v>687367</v>
      </c>
      <c r="J80" s="21">
        <v>248905</v>
      </c>
      <c r="K80" s="21">
        <v>275919</v>
      </c>
      <c r="L80" s="21">
        <v>255688</v>
      </c>
      <c r="M80" s="21">
        <v>780512</v>
      </c>
      <c r="N80" s="21">
        <v>272162</v>
      </c>
      <c r="O80" s="21">
        <v>343663</v>
      </c>
      <c r="P80" s="21">
        <v>359098</v>
      </c>
      <c r="Q80" s="21">
        <v>974923</v>
      </c>
      <c r="R80" s="21">
        <v>288891</v>
      </c>
      <c r="S80" s="21">
        <v>316005</v>
      </c>
      <c r="T80" s="21">
        <v>292799</v>
      </c>
      <c r="U80" s="21">
        <v>897695</v>
      </c>
      <c r="V80" s="21">
        <v>3340497</v>
      </c>
      <c r="W80" s="21">
        <v>4879884</v>
      </c>
      <c r="X80" s="21"/>
      <c r="Y80" s="20"/>
      <c r="Z80" s="23">
        <v>4879884</v>
      </c>
    </row>
    <row r="81" spans="1:26" ht="13.5" hidden="1">
      <c r="A81" s="39" t="s">
        <v>105</v>
      </c>
      <c r="B81" s="19">
        <v>1397886</v>
      </c>
      <c r="C81" s="19"/>
      <c r="D81" s="20">
        <v>2364499</v>
      </c>
      <c r="E81" s="21">
        <v>2364499</v>
      </c>
      <c r="F81" s="21">
        <v>115152</v>
      </c>
      <c r="G81" s="21">
        <v>97111</v>
      </c>
      <c r="H81" s="21">
        <v>143116</v>
      </c>
      <c r="I81" s="21">
        <v>355379</v>
      </c>
      <c r="J81" s="21">
        <v>143775</v>
      </c>
      <c r="K81" s="21">
        <v>170432</v>
      </c>
      <c r="L81" s="21">
        <v>152745</v>
      </c>
      <c r="M81" s="21">
        <v>466952</v>
      </c>
      <c r="N81" s="21">
        <v>113713</v>
      </c>
      <c r="O81" s="21">
        <v>149996</v>
      </c>
      <c r="P81" s="21">
        <v>170782</v>
      </c>
      <c r="Q81" s="21">
        <v>434491</v>
      </c>
      <c r="R81" s="21">
        <v>114189</v>
      </c>
      <c r="S81" s="21">
        <v>161378</v>
      </c>
      <c r="T81" s="21">
        <v>139027</v>
      </c>
      <c r="U81" s="21">
        <v>414594</v>
      </c>
      <c r="V81" s="21">
        <v>1671416</v>
      </c>
      <c r="W81" s="21">
        <v>2364499</v>
      </c>
      <c r="X81" s="21"/>
      <c r="Y81" s="20"/>
      <c r="Z81" s="23">
        <v>2364499</v>
      </c>
    </row>
    <row r="82" spans="1:26" ht="13.5" hidden="1">
      <c r="A82" s="39" t="s">
        <v>106</v>
      </c>
      <c r="B82" s="19">
        <v>1603951</v>
      </c>
      <c r="C82" s="19"/>
      <c r="D82" s="20">
        <v>3219133</v>
      </c>
      <c r="E82" s="21">
        <v>3219133</v>
      </c>
      <c r="F82" s="21">
        <v>141897</v>
      </c>
      <c r="G82" s="21">
        <v>137378</v>
      </c>
      <c r="H82" s="21">
        <v>141503</v>
      </c>
      <c r="I82" s="21">
        <v>420778</v>
      </c>
      <c r="J82" s="21">
        <v>149988</v>
      </c>
      <c r="K82" s="21">
        <v>156021</v>
      </c>
      <c r="L82" s="21">
        <v>122614</v>
      </c>
      <c r="M82" s="21">
        <v>428623</v>
      </c>
      <c r="N82" s="21">
        <v>152273</v>
      </c>
      <c r="O82" s="21">
        <v>154566</v>
      </c>
      <c r="P82" s="21">
        <v>140766</v>
      </c>
      <c r="Q82" s="21">
        <v>447605</v>
      </c>
      <c r="R82" s="21">
        <v>137579</v>
      </c>
      <c r="S82" s="21">
        <v>156347</v>
      </c>
      <c r="T82" s="21">
        <v>157584</v>
      </c>
      <c r="U82" s="21">
        <v>451510</v>
      </c>
      <c r="V82" s="21">
        <v>1748516</v>
      </c>
      <c r="W82" s="21">
        <v>3219133</v>
      </c>
      <c r="X82" s="21"/>
      <c r="Y82" s="20"/>
      <c r="Z82" s="23">
        <v>3219133</v>
      </c>
    </row>
    <row r="83" spans="1:26" ht="13.5" hidden="1">
      <c r="A83" s="39" t="s">
        <v>107</v>
      </c>
      <c r="B83" s="19">
        <v>332281</v>
      </c>
      <c r="C83" s="19"/>
      <c r="D83" s="20">
        <v>299246</v>
      </c>
      <c r="E83" s="21">
        <v>299246</v>
      </c>
      <c r="F83" s="21">
        <v>55229</v>
      </c>
      <c r="G83" s="21">
        <v>60540</v>
      </c>
      <c r="H83" s="21">
        <v>31567</v>
      </c>
      <c r="I83" s="21">
        <v>147336</v>
      </c>
      <c r="J83" s="21">
        <v>30926</v>
      </c>
      <c r="K83" s="21">
        <v>23883</v>
      </c>
      <c r="L83" s="21">
        <v>20471</v>
      </c>
      <c r="M83" s="21">
        <v>75280</v>
      </c>
      <c r="N83" s="21">
        <v>24462</v>
      </c>
      <c r="O83" s="21">
        <v>24663</v>
      </c>
      <c r="P83" s="21">
        <v>15800</v>
      </c>
      <c r="Q83" s="21">
        <v>64925</v>
      </c>
      <c r="R83" s="21">
        <v>9862</v>
      </c>
      <c r="S83" s="21">
        <v>19980</v>
      </c>
      <c r="T83" s="21">
        <v>28391</v>
      </c>
      <c r="U83" s="21">
        <v>58233</v>
      </c>
      <c r="V83" s="21">
        <v>345774</v>
      </c>
      <c r="W83" s="21">
        <v>299246</v>
      </c>
      <c r="X83" s="21"/>
      <c r="Y83" s="20"/>
      <c r="Z83" s="23">
        <v>299246</v>
      </c>
    </row>
    <row r="84" spans="1:26" ht="13.5" hidden="1">
      <c r="A84" s="40" t="s">
        <v>110</v>
      </c>
      <c r="B84" s="28"/>
      <c r="C84" s="28"/>
      <c r="D84" s="29"/>
      <c r="E84" s="30"/>
      <c r="F84" s="30">
        <v>30248</v>
      </c>
      <c r="G84" s="30">
        <v>39878</v>
      </c>
      <c r="H84" s="30">
        <v>44077</v>
      </c>
      <c r="I84" s="30">
        <v>114203</v>
      </c>
      <c r="J84" s="30">
        <v>42000</v>
      </c>
      <c r="K84" s="30">
        <v>50072</v>
      </c>
      <c r="L84" s="30">
        <v>52275</v>
      </c>
      <c r="M84" s="30">
        <v>144347</v>
      </c>
      <c r="N84" s="30">
        <v>50608</v>
      </c>
      <c r="O84" s="30">
        <v>52147</v>
      </c>
      <c r="P84" s="30">
        <v>45441</v>
      </c>
      <c r="Q84" s="30">
        <v>148196</v>
      </c>
      <c r="R84" s="30">
        <v>40611</v>
      </c>
      <c r="S84" s="30">
        <v>70537</v>
      </c>
      <c r="T84" s="30">
        <v>71274</v>
      </c>
      <c r="U84" s="30">
        <v>182422</v>
      </c>
      <c r="V84" s="30">
        <v>589168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720010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2272</v>
      </c>
      <c r="H5" s="356">
        <f t="shared" si="0"/>
        <v>96168</v>
      </c>
      <c r="I5" s="356">
        <f t="shared" si="0"/>
        <v>153854</v>
      </c>
      <c r="J5" s="358">
        <f t="shared" si="0"/>
        <v>221433</v>
      </c>
      <c r="K5" s="358">
        <f t="shared" si="0"/>
        <v>143328</v>
      </c>
      <c r="L5" s="356">
        <f t="shared" si="0"/>
        <v>146401</v>
      </c>
      <c r="M5" s="356">
        <f t="shared" si="0"/>
        <v>123203</v>
      </c>
      <c r="N5" s="358">
        <f t="shared" si="0"/>
        <v>392247</v>
      </c>
      <c r="O5" s="358">
        <f t="shared" si="0"/>
        <v>21412</v>
      </c>
      <c r="P5" s="356">
        <f t="shared" si="0"/>
        <v>130724</v>
      </c>
      <c r="Q5" s="356">
        <f t="shared" si="0"/>
        <v>39430</v>
      </c>
      <c r="R5" s="358">
        <f t="shared" si="0"/>
        <v>162564</v>
      </c>
      <c r="S5" s="358">
        <f t="shared" si="0"/>
        <v>260610</v>
      </c>
      <c r="T5" s="356">
        <f t="shared" si="0"/>
        <v>100113</v>
      </c>
      <c r="U5" s="356">
        <f t="shared" si="0"/>
        <v>89879</v>
      </c>
      <c r="V5" s="358">
        <f t="shared" si="0"/>
        <v>442677</v>
      </c>
      <c r="W5" s="358">
        <f t="shared" si="0"/>
        <v>1040968</v>
      </c>
      <c r="X5" s="356">
        <f t="shared" si="0"/>
        <v>0</v>
      </c>
      <c r="Y5" s="358">
        <f t="shared" si="0"/>
        <v>1040968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135033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30</v>
      </c>
      <c r="H6" s="60">
        <f t="shared" si="1"/>
        <v>2355</v>
      </c>
      <c r="I6" s="60">
        <f t="shared" si="1"/>
        <v>10561</v>
      </c>
      <c r="J6" s="59">
        <f t="shared" si="1"/>
        <v>12946</v>
      </c>
      <c r="K6" s="59">
        <f t="shared" si="1"/>
        <v>4200</v>
      </c>
      <c r="L6" s="60">
        <f t="shared" si="1"/>
        <v>7040</v>
      </c>
      <c r="M6" s="60">
        <f t="shared" si="1"/>
        <v>40159</v>
      </c>
      <c r="N6" s="59">
        <f t="shared" si="1"/>
        <v>51399</v>
      </c>
      <c r="O6" s="59">
        <f t="shared" si="1"/>
        <v>0</v>
      </c>
      <c r="P6" s="60">
        <f t="shared" si="1"/>
        <v>2473</v>
      </c>
      <c r="Q6" s="60">
        <f t="shared" si="1"/>
        <v>21229</v>
      </c>
      <c r="R6" s="59">
        <f t="shared" si="1"/>
        <v>0</v>
      </c>
      <c r="S6" s="59">
        <f t="shared" si="1"/>
        <v>25968</v>
      </c>
      <c r="T6" s="60">
        <f t="shared" si="1"/>
        <v>27475</v>
      </c>
      <c r="U6" s="60">
        <f t="shared" si="1"/>
        <v>15390</v>
      </c>
      <c r="V6" s="59">
        <f t="shared" si="1"/>
        <v>68833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135033</v>
      </c>
      <c r="D7" s="340"/>
      <c r="E7" s="60"/>
      <c r="F7" s="59"/>
      <c r="G7" s="59">
        <v>30</v>
      </c>
      <c r="H7" s="60">
        <v>2355</v>
      </c>
      <c r="I7" s="60">
        <v>10561</v>
      </c>
      <c r="J7" s="59">
        <v>12946</v>
      </c>
      <c r="K7" s="59">
        <v>4200</v>
      </c>
      <c r="L7" s="60">
        <v>7040</v>
      </c>
      <c r="M7" s="60">
        <v>40159</v>
      </c>
      <c r="N7" s="59">
        <v>51399</v>
      </c>
      <c r="O7" s="59"/>
      <c r="P7" s="60">
        <v>2473</v>
      </c>
      <c r="Q7" s="60">
        <v>21229</v>
      </c>
      <c r="R7" s="59"/>
      <c r="S7" s="59">
        <v>25968</v>
      </c>
      <c r="T7" s="60">
        <v>27475</v>
      </c>
      <c r="U7" s="60">
        <v>15390</v>
      </c>
      <c r="V7" s="59">
        <v>68833</v>
      </c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330068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1688</v>
      </c>
      <c r="H8" s="60">
        <f t="shared" si="2"/>
        <v>67935</v>
      </c>
      <c r="I8" s="60">
        <f t="shared" si="2"/>
        <v>82391</v>
      </c>
      <c r="J8" s="59">
        <f t="shared" si="2"/>
        <v>141127</v>
      </c>
      <c r="K8" s="59">
        <f t="shared" si="2"/>
        <v>124467</v>
      </c>
      <c r="L8" s="60">
        <f t="shared" si="2"/>
        <v>59943</v>
      </c>
      <c r="M8" s="60">
        <f t="shared" si="2"/>
        <v>1892</v>
      </c>
      <c r="N8" s="59">
        <f t="shared" si="2"/>
        <v>165617</v>
      </c>
      <c r="O8" s="59">
        <f t="shared" si="2"/>
        <v>3994</v>
      </c>
      <c r="P8" s="60">
        <f t="shared" si="2"/>
        <v>2834</v>
      </c>
      <c r="Q8" s="60">
        <f t="shared" si="2"/>
        <v>6972</v>
      </c>
      <c r="R8" s="59">
        <f t="shared" si="2"/>
        <v>13800</v>
      </c>
      <c r="S8" s="59">
        <f t="shared" si="2"/>
        <v>179108</v>
      </c>
      <c r="T8" s="60">
        <f t="shared" si="2"/>
        <v>7241</v>
      </c>
      <c r="U8" s="60">
        <f t="shared" si="2"/>
        <v>16748</v>
      </c>
      <c r="V8" s="59">
        <f t="shared" si="2"/>
        <v>203097</v>
      </c>
      <c r="W8" s="59">
        <f t="shared" si="2"/>
        <v>483128</v>
      </c>
      <c r="X8" s="60">
        <f t="shared" si="2"/>
        <v>0</v>
      </c>
      <c r="Y8" s="59">
        <f t="shared" si="2"/>
        <v>483128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250224</v>
      </c>
      <c r="D9" s="340"/>
      <c r="E9" s="60"/>
      <c r="F9" s="59"/>
      <c r="G9" s="59">
        <v>1688</v>
      </c>
      <c r="H9" s="60">
        <v>67935</v>
      </c>
      <c r="I9" s="60">
        <v>71504</v>
      </c>
      <c r="J9" s="59">
        <v>141127</v>
      </c>
      <c r="K9" s="59">
        <v>109171</v>
      </c>
      <c r="L9" s="60">
        <v>54554</v>
      </c>
      <c r="M9" s="60">
        <v>1892</v>
      </c>
      <c r="N9" s="59">
        <v>165617</v>
      </c>
      <c r="O9" s="59">
        <v>3994</v>
      </c>
      <c r="P9" s="60">
        <v>2834</v>
      </c>
      <c r="Q9" s="60">
        <v>6972</v>
      </c>
      <c r="R9" s="59">
        <v>13800</v>
      </c>
      <c r="S9" s="59">
        <v>153387</v>
      </c>
      <c r="T9" s="60">
        <v>5675</v>
      </c>
      <c r="U9" s="60">
        <v>3522</v>
      </c>
      <c r="V9" s="59">
        <v>162584</v>
      </c>
      <c r="W9" s="59">
        <v>483128</v>
      </c>
      <c r="X9" s="60"/>
      <c r="Y9" s="59">
        <v>483128</v>
      </c>
      <c r="Z9" s="61"/>
      <c r="AA9" s="62"/>
    </row>
    <row r="10" spans="1:27" ht="13.5">
      <c r="A10" s="291" t="s">
        <v>230</v>
      </c>
      <c r="B10" s="142"/>
      <c r="C10" s="60">
        <v>79844</v>
      </c>
      <c r="D10" s="340"/>
      <c r="E10" s="60"/>
      <c r="F10" s="59"/>
      <c r="G10" s="59"/>
      <c r="H10" s="60"/>
      <c r="I10" s="60">
        <v>10887</v>
      </c>
      <c r="J10" s="59"/>
      <c r="K10" s="59">
        <v>15296</v>
      </c>
      <c r="L10" s="60">
        <v>5389</v>
      </c>
      <c r="M10" s="60"/>
      <c r="N10" s="59"/>
      <c r="O10" s="59"/>
      <c r="P10" s="60"/>
      <c r="Q10" s="60"/>
      <c r="R10" s="59"/>
      <c r="S10" s="59">
        <v>25721</v>
      </c>
      <c r="T10" s="60">
        <v>1566</v>
      </c>
      <c r="U10" s="60">
        <v>13226</v>
      </c>
      <c r="V10" s="59">
        <v>40513</v>
      </c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240989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554</v>
      </c>
      <c r="H11" s="362">
        <f t="shared" si="3"/>
        <v>19647</v>
      </c>
      <c r="I11" s="362">
        <f t="shared" si="3"/>
        <v>47159</v>
      </c>
      <c r="J11" s="364">
        <f t="shared" si="3"/>
        <v>67360</v>
      </c>
      <c r="K11" s="364">
        <f t="shared" si="3"/>
        <v>13626</v>
      </c>
      <c r="L11" s="362">
        <f t="shared" si="3"/>
        <v>76538</v>
      </c>
      <c r="M11" s="362">
        <f t="shared" si="3"/>
        <v>80805</v>
      </c>
      <c r="N11" s="364">
        <f t="shared" si="3"/>
        <v>170969</v>
      </c>
      <c r="O11" s="364">
        <f t="shared" si="3"/>
        <v>16348</v>
      </c>
      <c r="P11" s="362">
        <f t="shared" si="3"/>
        <v>125417</v>
      </c>
      <c r="Q11" s="362">
        <f t="shared" si="3"/>
        <v>6999</v>
      </c>
      <c r="R11" s="364">
        <f t="shared" si="3"/>
        <v>148764</v>
      </c>
      <c r="S11" s="364">
        <f t="shared" si="3"/>
        <v>47609</v>
      </c>
      <c r="T11" s="362">
        <f t="shared" si="3"/>
        <v>65397</v>
      </c>
      <c r="U11" s="362">
        <f t="shared" si="3"/>
        <v>57741</v>
      </c>
      <c r="V11" s="364">
        <f t="shared" si="3"/>
        <v>170747</v>
      </c>
      <c r="W11" s="364">
        <f t="shared" si="3"/>
        <v>557840</v>
      </c>
      <c r="X11" s="362">
        <f t="shared" si="3"/>
        <v>0</v>
      </c>
      <c r="Y11" s="364">
        <f t="shared" si="3"/>
        <v>557840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240989</v>
      </c>
      <c r="D12" s="340"/>
      <c r="E12" s="60"/>
      <c r="F12" s="59"/>
      <c r="G12" s="59">
        <v>554</v>
      </c>
      <c r="H12" s="60">
        <v>19647</v>
      </c>
      <c r="I12" s="60">
        <v>47159</v>
      </c>
      <c r="J12" s="59">
        <v>67360</v>
      </c>
      <c r="K12" s="59">
        <v>13626</v>
      </c>
      <c r="L12" s="60">
        <v>76538</v>
      </c>
      <c r="M12" s="60">
        <v>80805</v>
      </c>
      <c r="N12" s="59">
        <v>170969</v>
      </c>
      <c r="O12" s="59">
        <v>16348</v>
      </c>
      <c r="P12" s="60">
        <v>125417</v>
      </c>
      <c r="Q12" s="60">
        <v>6999</v>
      </c>
      <c r="R12" s="59">
        <v>148764</v>
      </c>
      <c r="S12" s="59">
        <v>47609</v>
      </c>
      <c r="T12" s="60">
        <v>65397</v>
      </c>
      <c r="U12" s="60">
        <v>57741</v>
      </c>
      <c r="V12" s="59">
        <v>170747</v>
      </c>
      <c r="W12" s="59">
        <v>557840</v>
      </c>
      <c r="X12" s="60"/>
      <c r="Y12" s="59">
        <v>557840</v>
      </c>
      <c r="Z12" s="61"/>
      <c r="AA12" s="62"/>
    </row>
    <row r="13" spans="1:27" ht="13.5">
      <c r="A13" s="361" t="s">
        <v>207</v>
      </c>
      <c r="B13" s="136"/>
      <c r="C13" s="275">
        <f>+C14</f>
        <v>13920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6231</v>
      </c>
      <c r="I13" s="275">
        <f t="shared" si="4"/>
        <v>13743</v>
      </c>
      <c r="J13" s="342">
        <f t="shared" si="4"/>
        <v>0</v>
      </c>
      <c r="K13" s="342">
        <f t="shared" si="4"/>
        <v>1035</v>
      </c>
      <c r="L13" s="275">
        <f t="shared" si="4"/>
        <v>2880</v>
      </c>
      <c r="M13" s="275">
        <f t="shared" si="4"/>
        <v>347</v>
      </c>
      <c r="N13" s="342">
        <f t="shared" si="4"/>
        <v>4262</v>
      </c>
      <c r="O13" s="342">
        <f t="shared" si="4"/>
        <v>1070</v>
      </c>
      <c r="P13" s="275">
        <f t="shared" si="4"/>
        <v>0</v>
      </c>
      <c r="Q13" s="275">
        <f t="shared" si="4"/>
        <v>4230</v>
      </c>
      <c r="R13" s="342">
        <f t="shared" si="4"/>
        <v>0</v>
      </c>
      <c r="S13" s="342">
        <f t="shared" si="4"/>
        <v>7925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13920</v>
      </c>
      <c r="D14" s="340"/>
      <c r="E14" s="60"/>
      <c r="F14" s="59"/>
      <c r="G14" s="59"/>
      <c r="H14" s="60">
        <v>6231</v>
      </c>
      <c r="I14" s="60">
        <v>13743</v>
      </c>
      <c r="J14" s="59"/>
      <c r="K14" s="59">
        <v>1035</v>
      </c>
      <c r="L14" s="60">
        <v>2880</v>
      </c>
      <c r="M14" s="60">
        <v>347</v>
      </c>
      <c r="N14" s="59">
        <v>4262</v>
      </c>
      <c r="O14" s="59">
        <v>1070</v>
      </c>
      <c r="P14" s="60"/>
      <c r="Q14" s="60">
        <v>4230</v>
      </c>
      <c r="R14" s="59"/>
      <c r="S14" s="59">
        <v>7925</v>
      </c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38419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1960</v>
      </c>
      <c r="H22" s="343">
        <f t="shared" si="6"/>
        <v>1948</v>
      </c>
      <c r="I22" s="343">
        <f t="shared" si="6"/>
        <v>12637</v>
      </c>
      <c r="J22" s="345">
        <f t="shared" si="6"/>
        <v>16545</v>
      </c>
      <c r="K22" s="345">
        <f t="shared" si="6"/>
        <v>1187</v>
      </c>
      <c r="L22" s="343">
        <f t="shared" si="6"/>
        <v>0</v>
      </c>
      <c r="M22" s="343">
        <f t="shared" si="6"/>
        <v>8815</v>
      </c>
      <c r="N22" s="345">
        <f t="shared" si="6"/>
        <v>0</v>
      </c>
      <c r="O22" s="345">
        <f t="shared" si="6"/>
        <v>3250</v>
      </c>
      <c r="P22" s="343">
        <f t="shared" si="6"/>
        <v>7803</v>
      </c>
      <c r="Q22" s="343">
        <f t="shared" si="6"/>
        <v>1620</v>
      </c>
      <c r="R22" s="345">
        <f t="shared" si="6"/>
        <v>12673</v>
      </c>
      <c r="S22" s="345">
        <f t="shared" si="6"/>
        <v>2066</v>
      </c>
      <c r="T22" s="343">
        <f t="shared" si="6"/>
        <v>390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16826</v>
      </c>
      <c r="D28" s="341"/>
      <c r="E28" s="275"/>
      <c r="F28" s="342"/>
      <c r="G28" s="342">
        <v>1960</v>
      </c>
      <c r="H28" s="275">
        <v>1948</v>
      </c>
      <c r="I28" s="275">
        <v>12637</v>
      </c>
      <c r="J28" s="342">
        <v>16545</v>
      </c>
      <c r="K28" s="342">
        <v>1187</v>
      </c>
      <c r="L28" s="275"/>
      <c r="M28" s="275">
        <v>8815</v>
      </c>
      <c r="N28" s="342"/>
      <c r="O28" s="342">
        <v>3250</v>
      </c>
      <c r="P28" s="275">
        <v>7803</v>
      </c>
      <c r="Q28" s="275">
        <v>1620</v>
      </c>
      <c r="R28" s="342">
        <v>12673</v>
      </c>
      <c r="S28" s="342">
        <v>2066</v>
      </c>
      <c r="T28" s="275">
        <v>390</v>
      </c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21593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1091534</v>
      </c>
      <c r="D40" s="344">
        <f t="shared" si="9"/>
        <v>0</v>
      </c>
      <c r="E40" s="343">
        <f t="shared" si="9"/>
        <v>10600</v>
      </c>
      <c r="F40" s="345">
        <f t="shared" si="9"/>
        <v>10600</v>
      </c>
      <c r="G40" s="345">
        <f t="shared" si="9"/>
        <v>28119</v>
      </c>
      <c r="H40" s="343">
        <f t="shared" si="9"/>
        <v>102321</v>
      </c>
      <c r="I40" s="343">
        <f t="shared" si="9"/>
        <v>179448</v>
      </c>
      <c r="J40" s="345">
        <f t="shared" si="9"/>
        <v>302932</v>
      </c>
      <c r="K40" s="345">
        <f t="shared" si="9"/>
        <v>220477</v>
      </c>
      <c r="L40" s="343">
        <f t="shared" si="9"/>
        <v>73351</v>
      </c>
      <c r="M40" s="343">
        <f t="shared" si="9"/>
        <v>93881</v>
      </c>
      <c r="N40" s="345">
        <f t="shared" si="9"/>
        <v>386233</v>
      </c>
      <c r="O40" s="345">
        <f t="shared" si="9"/>
        <v>26414</v>
      </c>
      <c r="P40" s="343">
        <f t="shared" si="9"/>
        <v>44206</v>
      </c>
      <c r="Q40" s="343">
        <f t="shared" si="9"/>
        <v>60092</v>
      </c>
      <c r="R40" s="345">
        <f t="shared" si="9"/>
        <v>128728</v>
      </c>
      <c r="S40" s="345">
        <f t="shared" si="9"/>
        <v>121195</v>
      </c>
      <c r="T40" s="343">
        <f t="shared" si="9"/>
        <v>52626</v>
      </c>
      <c r="U40" s="343">
        <f t="shared" si="9"/>
        <v>45147</v>
      </c>
      <c r="V40" s="345">
        <f t="shared" si="9"/>
        <v>175452</v>
      </c>
      <c r="W40" s="345">
        <f t="shared" si="9"/>
        <v>959885</v>
      </c>
      <c r="X40" s="343">
        <f t="shared" si="9"/>
        <v>10600</v>
      </c>
      <c r="Y40" s="345">
        <f t="shared" si="9"/>
        <v>949285</v>
      </c>
      <c r="Z40" s="336">
        <f>+IF(X40&lt;&gt;0,+(Y40/X40)*100,0)</f>
        <v>8955.518867924528</v>
      </c>
      <c r="AA40" s="350">
        <f>SUM(AA41:AA49)</f>
        <v>10600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783135</v>
      </c>
      <c r="D43" s="369"/>
      <c r="E43" s="305"/>
      <c r="F43" s="370"/>
      <c r="G43" s="370">
        <v>25790</v>
      </c>
      <c r="H43" s="305">
        <v>42091</v>
      </c>
      <c r="I43" s="305">
        <v>128964</v>
      </c>
      <c r="J43" s="370">
        <v>196845</v>
      </c>
      <c r="K43" s="370">
        <v>201686</v>
      </c>
      <c r="L43" s="305">
        <v>52013</v>
      </c>
      <c r="M43" s="305">
        <v>79539</v>
      </c>
      <c r="N43" s="370">
        <v>333238</v>
      </c>
      <c r="O43" s="370">
        <v>18025</v>
      </c>
      <c r="P43" s="305">
        <v>16095</v>
      </c>
      <c r="Q43" s="305">
        <v>25225</v>
      </c>
      <c r="R43" s="370">
        <v>59345</v>
      </c>
      <c r="S43" s="370">
        <v>42503</v>
      </c>
      <c r="T43" s="305">
        <v>22882</v>
      </c>
      <c r="U43" s="305">
        <v>26337</v>
      </c>
      <c r="V43" s="370">
        <v>91722</v>
      </c>
      <c r="W43" s="370">
        <v>681150</v>
      </c>
      <c r="X43" s="305"/>
      <c r="Y43" s="370">
        <v>681150</v>
      </c>
      <c r="Z43" s="371"/>
      <c r="AA43" s="303"/>
    </row>
    <row r="44" spans="1:27" ht="13.5">
      <c r="A44" s="361" t="s">
        <v>250</v>
      </c>
      <c r="B44" s="136"/>
      <c r="C44" s="60">
        <v>9501</v>
      </c>
      <c r="D44" s="368"/>
      <c r="E44" s="54">
        <v>10600</v>
      </c>
      <c r="F44" s="53">
        <v>10600</v>
      </c>
      <c r="G44" s="53">
        <v>869</v>
      </c>
      <c r="H44" s="54">
        <v>664</v>
      </c>
      <c r="I44" s="54">
        <v>616</v>
      </c>
      <c r="J44" s="53">
        <v>2149</v>
      </c>
      <c r="K44" s="53">
        <v>608</v>
      </c>
      <c r="L44" s="54">
        <v>879</v>
      </c>
      <c r="M44" s="54">
        <v>636</v>
      </c>
      <c r="N44" s="53">
        <v>2123</v>
      </c>
      <c r="O44" s="53">
        <v>680</v>
      </c>
      <c r="P44" s="54">
        <v>1533</v>
      </c>
      <c r="Q44" s="54">
        <v>658</v>
      </c>
      <c r="R44" s="53">
        <v>2871</v>
      </c>
      <c r="S44" s="53">
        <v>697</v>
      </c>
      <c r="T44" s="54">
        <v>682</v>
      </c>
      <c r="U44" s="54">
        <v>667</v>
      </c>
      <c r="V44" s="53">
        <v>2046</v>
      </c>
      <c r="W44" s="53">
        <v>9189</v>
      </c>
      <c r="X44" s="54">
        <v>10600</v>
      </c>
      <c r="Y44" s="53">
        <v>-1411</v>
      </c>
      <c r="Z44" s="94">
        <v>-13.31</v>
      </c>
      <c r="AA44" s="95">
        <v>10600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218407</v>
      </c>
      <c r="D47" s="368"/>
      <c r="E47" s="54"/>
      <c r="F47" s="53"/>
      <c r="G47" s="53">
        <v>1460</v>
      </c>
      <c r="H47" s="54">
        <v>58555</v>
      </c>
      <c r="I47" s="54">
        <v>43923</v>
      </c>
      <c r="J47" s="53">
        <v>103938</v>
      </c>
      <c r="K47" s="53">
        <v>13996</v>
      </c>
      <c r="L47" s="54">
        <v>14280</v>
      </c>
      <c r="M47" s="54">
        <v>11606</v>
      </c>
      <c r="N47" s="53">
        <v>39882</v>
      </c>
      <c r="O47" s="53">
        <v>6144</v>
      </c>
      <c r="P47" s="54">
        <v>21904</v>
      </c>
      <c r="Q47" s="54">
        <v>27283</v>
      </c>
      <c r="R47" s="53">
        <v>55331</v>
      </c>
      <c r="S47" s="53">
        <v>29343</v>
      </c>
      <c r="T47" s="54">
        <v>25102</v>
      </c>
      <c r="U47" s="54">
        <v>15950</v>
      </c>
      <c r="V47" s="53">
        <v>70395</v>
      </c>
      <c r="W47" s="53">
        <v>269546</v>
      </c>
      <c r="X47" s="54"/>
      <c r="Y47" s="53">
        <v>269546</v>
      </c>
      <c r="Z47" s="94"/>
      <c r="AA47" s="95"/>
    </row>
    <row r="48" spans="1:27" ht="13.5">
      <c r="A48" s="361" t="s">
        <v>254</v>
      </c>
      <c r="B48" s="136"/>
      <c r="C48" s="60">
        <v>34503</v>
      </c>
      <c r="D48" s="368"/>
      <c r="E48" s="54"/>
      <c r="F48" s="53"/>
      <c r="G48" s="53"/>
      <c r="H48" s="54">
        <v>954</v>
      </c>
      <c r="I48" s="54">
        <v>4350</v>
      </c>
      <c r="J48" s="53"/>
      <c r="K48" s="53">
        <v>4187</v>
      </c>
      <c r="L48" s="54">
        <v>4703</v>
      </c>
      <c r="M48" s="54">
        <v>2100</v>
      </c>
      <c r="N48" s="53">
        <v>10990</v>
      </c>
      <c r="O48" s="53">
        <v>1565</v>
      </c>
      <c r="P48" s="54">
        <v>4674</v>
      </c>
      <c r="Q48" s="54">
        <v>4942</v>
      </c>
      <c r="R48" s="53">
        <v>11181</v>
      </c>
      <c r="S48" s="53">
        <v>5136</v>
      </c>
      <c r="T48" s="54">
        <v>3960</v>
      </c>
      <c r="U48" s="54">
        <v>2193</v>
      </c>
      <c r="V48" s="53">
        <v>11289</v>
      </c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45988</v>
      </c>
      <c r="D49" s="368"/>
      <c r="E49" s="54"/>
      <c r="F49" s="53"/>
      <c r="G49" s="53"/>
      <c r="H49" s="54">
        <v>57</v>
      </c>
      <c r="I49" s="54">
        <v>1595</v>
      </c>
      <c r="J49" s="53"/>
      <c r="K49" s="53"/>
      <c r="L49" s="54">
        <v>1476</v>
      </c>
      <c r="M49" s="54"/>
      <c r="N49" s="53"/>
      <c r="O49" s="53"/>
      <c r="P49" s="54"/>
      <c r="Q49" s="54">
        <v>1984</v>
      </c>
      <c r="R49" s="53"/>
      <c r="S49" s="53">
        <v>43516</v>
      </c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1849963</v>
      </c>
      <c r="D60" s="346">
        <f t="shared" si="14"/>
        <v>0</v>
      </c>
      <c r="E60" s="219">
        <f t="shared" si="14"/>
        <v>10600</v>
      </c>
      <c r="F60" s="264">
        <f t="shared" si="14"/>
        <v>10600</v>
      </c>
      <c r="G60" s="264">
        <f t="shared" si="14"/>
        <v>32351</v>
      </c>
      <c r="H60" s="219">
        <f t="shared" si="14"/>
        <v>200437</v>
      </c>
      <c r="I60" s="219">
        <f t="shared" si="14"/>
        <v>345939</v>
      </c>
      <c r="J60" s="264">
        <f t="shared" si="14"/>
        <v>540910</v>
      </c>
      <c r="K60" s="264">
        <f t="shared" si="14"/>
        <v>364992</v>
      </c>
      <c r="L60" s="219">
        <f t="shared" si="14"/>
        <v>219752</v>
      </c>
      <c r="M60" s="219">
        <f t="shared" si="14"/>
        <v>225899</v>
      </c>
      <c r="N60" s="264">
        <f t="shared" si="14"/>
        <v>778480</v>
      </c>
      <c r="O60" s="264">
        <f t="shared" si="14"/>
        <v>51076</v>
      </c>
      <c r="P60" s="219">
        <f t="shared" si="14"/>
        <v>182733</v>
      </c>
      <c r="Q60" s="219">
        <f t="shared" si="14"/>
        <v>101142</v>
      </c>
      <c r="R60" s="264">
        <f t="shared" si="14"/>
        <v>303965</v>
      </c>
      <c r="S60" s="264">
        <f t="shared" si="14"/>
        <v>383871</v>
      </c>
      <c r="T60" s="219">
        <f t="shared" si="14"/>
        <v>153129</v>
      </c>
      <c r="U60" s="219">
        <f t="shared" si="14"/>
        <v>135026</v>
      </c>
      <c r="V60" s="264">
        <f t="shared" si="14"/>
        <v>618129</v>
      </c>
      <c r="W60" s="264">
        <f t="shared" si="14"/>
        <v>2000853</v>
      </c>
      <c r="X60" s="219">
        <f t="shared" si="14"/>
        <v>10600</v>
      </c>
      <c r="Y60" s="264">
        <f t="shared" si="14"/>
        <v>1990253</v>
      </c>
      <c r="Z60" s="337">
        <f>+IF(X60&lt;&gt;0,+(Y60/X60)*100,0)</f>
        <v>18775.971698113208</v>
      </c>
      <c r="AA60" s="232">
        <f>+AA57+AA54+AA51+AA40+AA37+AA34+AA22+AA5</f>
        <v>10600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19554122</v>
      </c>
      <c r="D5" s="153">
        <f>SUM(D6:D8)</f>
        <v>0</v>
      </c>
      <c r="E5" s="154">
        <f t="shared" si="0"/>
        <v>20914196</v>
      </c>
      <c r="F5" s="100">
        <f t="shared" si="0"/>
        <v>20914196</v>
      </c>
      <c r="G5" s="100">
        <f t="shared" si="0"/>
        <v>4521816</v>
      </c>
      <c r="H5" s="100">
        <f t="shared" si="0"/>
        <v>418289</v>
      </c>
      <c r="I5" s="100">
        <f t="shared" si="0"/>
        <v>103938</v>
      </c>
      <c r="J5" s="100">
        <f t="shared" si="0"/>
        <v>5044043</v>
      </c>
      <c r="K5" s="100">
        <f t="shared" si="0"/>
        <v>34417</v>
      </c>
      <c r="L5" s="100">
        <f t="shared" si="0"/>
        <v>99333</v>
      </c>
      <c r="M5" s="100">
        <f t="shared" si="0"/>
        <v>214869</v>
      </c>
      <c r="N5" s="100">
        <f t="shared" si="0"/>
        <v>348619</v>
      </c>
      <c r="O5" s="100">
        <f t="shared" si="0"/>
        <v>32022</v>
      </c>
      <c r="P5" s="100">
        <f t="shared" si="0"/>
        <v>30035</v>
      </c>
      <c r="Q5" s="100">
        <f t="shared" si="0"/>
        <v>30136</v>
      </c>
      <c r="R5" s="100">
        <f t="shared" si="0"/>
        <v>92193</v>
      </c>
      <c r="S5" s="100">
        <f t="shared" si="0"/>
        <v>99965</v>
      </c>
      <c r="T5" s="100">
        <f t="shared" si="0"/>
        <v>37336</v>
      </c>
      <c r="U5" s="100">
        <f t="shared" si="0"/>
        <v>45551</v>
      </c>
      <c r="V5" s="100">
        <f t="shared" si="0"/>
        <v>182852</v>
      </c>
      <c r="W5" s="100">
        <f t="shared" si="0"/>
        <v>5667707</v>
      </c>
      <c r="X5" s="100">
        <f t="shared" si="0"/>
        <v>20914196</v>
      </c>
      <c r="Y5" s="100">
        <f t="shared" si="0"/>
        <v>-15246489</v>
      </c>
      <c r="Z5" s="137">
        <f>+IF(X5&lt;&gt;0,+(Y5/X5)*100,0)</f>
        <v>-72.9001918122982</v>
      </c>
      <c r="AA5" s="153">
        <f>SUM(AA6:AA8)</f>
        <v>20914196</v>
      </c>
    </row>
    <row r="6" spans="1:27" ht="13.5">
      <c r="A6" s="138" t="s">
        <v>75</v>
      </c>
      <c r="B6" s="136"/>
      <c r="C6" s="155">
        <v>11065836</v>
      </c>
      <c r="D6" s="155"/>
      <c r="E6" s="156">
        <v>1152150</v>
      </c>
      <c r="F6" s="60">
        <v>1152150</v>
      </c>
      <c r="G6" s="60">
        <v>18739</v>
      </c>
      <c r="H6" s="60">
        <v>9241</v>
      </c>
      <c r="I6" s="60">
        <v>90946</v>
      </c>
      <c r="J6" s="60">
        <v>118926</v>
      </c>
      <c r="K6" s="60">
        <v>4611</v>
      </c>
      <c r="L6" s="60">
        <v>17712</v>
      </c>
      <c r="M6" s="60">
        <v>182592</v>
      </c>
      <c r="N6" s="60">
        <v>204915</v>
      </c>
      <c r="O6" s="60">
        <v>3681</v>
      </c>
      <c r="P6" s="60">
        <v>4389</v>
      </c>
      <c r="Q6" s="60">
        <v>597</v>
      </c>
      <c r="R6" s="60">
        <v>8667</v>
      </c>
      <c r="S6" s="60">
        <v>6242</v>
      </c>
      <c r="T6" s="60">
        <v>4183</v>
      </c>
      <c r="U6" s="60">
        <v>8680</v>
      </c>
      <c r="V6" s="60">
        <v>19105</v>
      </c>
      <c r="W6" s="60">
        <v>351613</v>
      </c>
      <c r="X6" s="60">
        <v>1152150</v>
      </c>
      <c r="Y6" s="60">
        <v>-800537</v>
      </c>
      <c r="Z6" s="140">
        <v>-69.48</v>
      </c>
      <c r="AA6" s="155">
        <v>1152150</v>
      </c>
    </row>
    <row r="7" spans="1:27" ht="13.5">
      <c r="A7" s="138" t="s">
        <v>76</v>
      </c>
      <c r="B7" s="136"/>
      <c r="C7" s="157">
        <v>8249334</v>
      </c>
      <c r="D7" s="157"/>
      <c r="E7" s="158">
        <v>7501392</v>
      </c>
      <c r="F7" s="159">
        <v>7501392</v>
      </c>
      <c r="G7" s="159">
        <v>4496206</v>
      </c>
      <c r="H7" s="159">
        <v>404968</v>
      </c>
      <c r="I7" s="159">
        <v>8960</v>
      </c>
      <c r="J7" s="159">
        <v>4910134</v>
      </c>
      <c r="K7" s="159">
        <v>20533</v>
      </c>
      <c r="L7" s="159">
        <v>31115</v>
      </c>
      <c r="M7" s="159">
        <v>24361</v>
      </c>
      <c r="N7" s="159">
        <v>76009</v>
      </c>
      <c r="O7" s="159">
        <v>19675</v>
      </c>
      <c r="P7" s="159">
        <v>17166</v>
      </c>
      <c r="Q7" s="159">
        <v>18357</v>
      </c>
      <c r="R7" s="159">
        <v>55198</v>
      </c>
      <c r="S7" s="159">
        <v>79162</v>
      </c>
      <c r="T7" s="159">
        <v>23328</v>
      </c>
      <c r="U7" s="159">
        <v>21769</v>
      </c>
      <c r="V7" s="159">
        <v>124259</v>
      </c>
      <c r="W7" s="159">
        <v>5165600</v>
      </c>
      <c r="X7" s="159">
        <v>7501392</v>
      </c>
      <c r="Y7" s="159">
        <v>-2335792</v>
      </c>
      <c r="Z7" s="141">
        <v>-31.14</v>
      </c>
      <c r="AA7" s="157">
        <v>7501392</v>
      </c>
    </row>
    <row r="8" spans="1:27" ht="13.5">
      <c r="A8" s="138" t="s">
        <v>77</v>
      </c>
      <c r="B8" s="136"/>
      <c r="C8" s="155">
        <v>238952</v>
      </c>
      <c r="D8" s="155"/>
      <c r="E8" s="156">
        <v>12260654</v>
      </c>
      <c r="F8" s="60">
        <v>12260654</v>
      </c>
      <c r="G8" s="60">
        <v>6871</v>
      </c>
      <c r="H8" s="60">
        <v>4080</v>
      </c>
      <c r="I8" s="60">
        <v>4032</v>
      </c>
      <c r="J8" s="60">
        <v>14983</v>
      </c>
      <c r="K8" s="60">
        <v>9273</v>
      </c>
      <c r="L8" s="60">
        <v>50506</v>
      </c>
      <c r="M8" s="60">
        <v>7916</v>
      </c>
      <c r="N8" s="60">
        <v>67695</v>
      </c>
      <c r="O8" s="60">
        <v>8666</v>
      </c>
      <c r="P8" s="60">
        <v>8480</v>
      </c>
      <c r="Q8" s="60">
        <v>11182</v>
      </c>
      <c r="R8" s="60">
        <v>28328</v>
      </c>
      <c r="S8" s="60">
        <v>14561</v>
      </c>
      <c r="T8" s="60">
        <v>9825</v>
      </c>
      <c r="U8" s="60">
        <v>15102</v>
      </c>
      <c r="V8" s="60">
        <v>39488</v>
      </c>
      <c r="W8" s="60">
        <v>150494</v>
      </c>
      <c r="X8" s="60">
        <v>12260654</v>
      </c>
      <c r="Y8" s="60">
        <v>-12110160</v>
      </c>
      <c r="Z8" s="140">
        <v>-98.77</v>
      </c>
      <c r="AA8" s="155">
        <v>12260654</v>
      </c>
    </row>
    <row r="9" spans="1:27" ht="13.5">
      <c r="A9" s="135" t="s">
        <v>78</v>
      </c>
      <c r="B9" s="136"/>
      <c r="C9" s="153">
        <f aca="true" t="shared" si="1" ref="C9:Y9">SUM(C10:C14)</f>
        <v>1727132</v>
      </c>
      <c r="D9" s="153">
        <f>SUM(D10:D14)</f>
        <v>0</v>
      </c>
      <c r="E9" s="154">
        <f t="shared" si="1"/>
        <v>601555</v>
      </c>
      <c r="F9" s="100">
        <f t="shared" si="1"/>
        <v>601555</v>
      </c>
      <c r="G9" s="100">
        <f t="shared" si="1"/>
        <v>26540</v>
      </c>
      <c r="H9" s="100">
        <f t="shared" si="1"/>
        <v>38818</v>
      </c>
      <c r="I9" s="100">
        <f t="shared" si="1"/>
        <v>21941</v>
      </c>
      <c r="J9" s="100">
        <f t="shared" si="1"/>
        <v>87299</v>
      </c>
      <c r="K9" s="100">
        <f t="shared" si="1"/>
        <v>12076</v>
      </c>
      <c r="L9" s="100">
        <f t="shared" si="1"/>
        <v>15143</v>
      </c>
      <c r="M9" s="100">
        <f t="shared" si="1"/>
        <v>14088</v>
      </c>
      <c r="N9" s="100">
        <f t="shared" si="1"/>
        <v>41307</v>
      </c>
      <c r="O9" s="100">
        <f t="shared" si="1"/>
        <v>13533</v>
      </c>
      <c r="P9" s="100">
        <f t="shared" si="1"/>
        <v>14633</v>
      </c>
      <c r="Q9" s="100">
        <f t="shared" si="1"/>
        <v>7365</v>
      </c>
      <c r="R9" s="100">
        <f t="shared" si="1"/>
        <v>35531</v>
      </c>
      <c r="S9" s="100">
        <f t="shared" si="1"/>
        <v>4716</v>
      </c>
      <c r="T9" s="100">
        <f t="shared" si="1"/>
        <v>5153</v>
      </c>
      <c r="U9" s="100">
        <f t="shared" si="1"/>
        <v>10611</v>
      </c>
      <c r="V9" s="100">
        <f t="shared" si="1"/>
        <v>20480</v>
      </c>
      <c r="W9" s="100">
        <f t="shared" si="1"/>
        <v>184617</v>
      </c>
      <c r="X9" s="100">
        <f t="shared" si="1"/>
        <v>601555</v>
      </c>
      <c r="Y9" s="100">
        <f t="shared" si="1"/>
        <v>-416938</v>
      </c>
      <c r="Z9" s="137">
        <f>+IF(X9&lt;&gt;0,+(Y9/X9)*100,0)</f>
        <v>-69.310038151125</v>
      </c>
      <c r="AA9" s="153">
        <f>SUM(AA10:AA14)</f>
        <v>601555</v>
      </c>
    </row>
    <row r="10" spans="1:27" ht="13.5">
      <c r="A10" s="138" t="s">
        <v>79</v>
      </c>
      <c r="B10" s="136"/>
      <c r="C10" s="155">
        <v>1415301</v>
      </c>
      <c r="D10" s="155"/>
      <c r="E10" s="156">
        <v>404631</v>
      </c>
      <c r="F10" s="60">
        <v>404631</v>
      </c>
      <c r="G10" s="60">
        <v>1424</v>
      </c>
      <c r="H10" s="60">
        <v>2161</v>
      </c>
      <c r="I10" s="60">
        <v>1371</v>
      </c>
      <c r="J10" s="60">
        <v>4956</v>
      </c>
      <c r="K10" s="60">
        <v>1877</v>
      </c>
      <c r="L10" s="60">
        <v>4244</v>
      </c>
      <c r="M10" s="60">
        <v>844</v>
      </c>
      <c r="N10" s="60">
        <v>6965</v>
      </c>
      <c r="O10" s="60">
        <v>1035</v>
      </c>
      <c r="P10" s="60">
        <v>1045</v>
      </c>
      <c r="Q10" s="60">
        <v>2026</v>
      </c>
      <c r="R10" s="60">
        <v>4106</v>
      </c>
      <c r="S10" s="60">
        <v>1822</v>
      </c>
      <c r="T10" s="60">
        <v>1785</v>
      </c>
      <c r="U10" s="60">
        <v>6513</v>
      </c>
      <c r="V10" s="60">
        <v>10120</v>
      </c>
      <c r="W10" s="60">
        <v>26147</v>
      </c>
      <c r="X10" s="60">
        <v>404631</v>
      </c>
      <c r="Y10" s="60">
        <v>-378484</v>
      </c>
      <c r="Z10" s="140">
        <v>-93.54</v>
      </c>
      <c r="AA10" s="155">
        <v>404631</v>
      </c>
    </row>
    <row r="11" spans="1:27" ht="13.5">
      <c r="A11" s="138" t="s">
        <v>80</v>
      </c>
      <c r="B11" s="136"/>
      <c r="C11" s="155">
        <v>98360</v>
      </c>
      <c r="D11" s="155"/>
      <c r="E11" s="156">
        <v>164488</v>
      </c>
      <c r="F11" s="60">
        <v>164488</v>
      </c>
      <c r="G11" s="60">
        <v>23085</v>
      </c>
      <c r="H11" s="60">
        <v>35253</v>
      </c>
      <c r="I11" s="60">
        <v>17618</v>
      </c>
      <c r="J11" s="60">
        <v>75956</v>
      </c>
      <c r="K11" s="60">
        <v>2800</v>
      </c>
      <c r="L11" s="60">
        <v>9812</v>
      </c>
      <c r="M11" s="60">
        <v>8586</v>
      </c>
      <c r="N11" s="60">
        <v>21198</v>
      </c>
      <c r="O11" s="60">
        <v>12032</v>
      </c>
      <c r="P11" s="60">
        <v>3434</v>
      </c>
      <c r="Q11" s="60">
        <v>2098</v>
      </c>
      <c r="R11" s="60">
        <v>17564</v>
      </c>
      <c r="S11" s="60">
        <v>2082</v>
      </c>
      <c r="T11" s="60">
        <v>1192</v>
      </c>
      <c r="U11" s="60">
        <v>628</v>
      </c>
      <c r="V11" s="60">
        <v>3902</v>
      </c>
      <c r="W11" s="60">
        <v>118620</v>
      </c>
      <c r="X11" s="60">
        <v>164488</v>
      </c>
      <c r="Y11" s="60">
        <v>-45868</v>
      </c>
      <c r="Z11" s="140">
        <v>-27.89</v>
      </c>
      <c r="AA11" s="155">
        <v>164488</v>
      </c>
    </row>
    <row r="12" spans="1:27" ht="13.5">
      <c r="A12" s="138" t="s">
        <v>81</v>
      </c>
      <c r="B12" s="136"/>
      <c r="C12" s="155">
        <v>12351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201120</v>
      </c>
      <c r="D14" s="157"/>
      <c r="E14" s="158">
        <v>32436</v>
      </c>
      <c r="F14" s="159">
        <v>32436</v>
      </c>
      <c r="G14" s="159">
        <v>2031</v>
      </c>
      <c r="H14" s="159">
        <v>1404</v>
      </c>
      <c r="I14" s="159">
        <v>2952</v>
      </c>
      <c r="J14" s="159">
        <v>6387</v>
      </c>
      <c r="K14" s="159">
        <v>7399</v>
      </c>
      <c r="L14" s="159">
        <v>1087</v>
      </c>
      <c r="M14" s="159">
        <v>4658</v>
      </c>
      <c r="N14" s="159">
        <v>13144</v>
      </c>
      <c r="O14" s="159">
        <v>466</v>
      </c>
      <c r="P14" s="159">
        <v>10154</v>
      </c>
      <c r="Q14" s="159">
        <v>3241</v>
      </c>
      <c r="R14" s="159">
        <v>13861</v>
      </c>
      <c r="S14" s="159">
        <v>812</v>
      </c>
      <c r="T14" s="159">
        <v>2176</v>
      </c>
      <c r="U14" s="159">
        <v>3470</v>
      </c>
      <c r="V14" s="159">
        <v>6458</v>
      </c>
      <c r="W14" s="159">
        <v>39850</v>
      </c>
      <c r="X14" s="159">
        <v>32436</v>
      </c>
      <c r="Y14" s="159">
        <v>7414</v>
      </c>
      <c r="Z14" s="141">
        <v>22.86</v>
      </c>
      <c r="AA14" s="157">
        <v>32436</v>
      </c>
    </row>
    <row r="15" spans="1:27" ht="13.5">
      <c r="A15" s="135" t="s">
        <v>84</v>
      </c>
      <c r="B15" s="142"/>
      <c r="C15" s="153">
        <f aca="true" t="shared" si="2" ref="C15:Y15">SUM(C16:C18)</f>
        <v>4122247</v>
      </c>
      <c r="D15" s="153">
        <f>SUM(D16:D18)</f>
        <v>0</v>
      </c>
      <c r="E15" s="154">
        <f t="shared" si="2"/>
        <v>3003716</v>
      </c>
      <c r="F15" s="100">
        <f t="shared" si="2"/>
        <v>3003716</v>
      </c>
      <c r="G15" s="100">
        <f t="shared" si="2"/>
        <v>111970</v>
      </c>
      <c r="H15" s="100">
        <f t="shared" si="2"/>
        <v>114433</v>
      </c>
      <c r="I15" s="100">
        <f t="shared" si="2"/>
        <v>108164</v>
      </c>
      <c r="J15" s="100">
        <f t="shared" si="2"/>
        <v>334567</v>
      </c>
      <c r="K15" s="100">
        <f t="shared" si="2"/>
        <v>147198</v>
      </c>
      <c r="L15" s="100">
        <f t="shared" si="2"/>
        <v>148758</v>
      </c>
      <c r="M15" s="100">
        <f t="shared" si="2"/>
        <v>72107</v>
      </c>
      <c r="N15" s="100">
        <f t="shared" si="2"/>
        <v>368063</v>
      </c>
      <c r="O15" s="100">
        <f t="shared" si="2"/>
        <v>137710</v>
      </c>
      <c r="P15" s="100">
        <f t="shared" si="2"/>
        <v>91256</v>
      </c>
      <c r="Q15" s="100">
        <f t="shared" si="2"/>
        <v>96477</v>
      </c>
      <c r="R15" s="100">
        <f t="shared" si="2"/>
        <v>325443</v>
      </c>
      <c r="S15" s="100">
        <f t="shared" si="2"/>
        <v>109447</v>
      </c>
      <c r="T15" s="100">
        <f t="shared" si="2"/>
        <v>112526</v>
      </c>
      <c r="U15" s="100">
        <f t="shared" si="2"/>
        <v>129884</v>
      </c>
      <c r="V15" s="100">
        <f t="shared" si="2"/>
        <v>351857</v>
      </c>
      <c r="W15" s="100">
        <f t="shared" si="2"/>
        <v>1379930</v>
      </c>
      <c r="X15" s="100">
        <f t="shared" si="2"/>
        <v>3003716</v>
      </c>
      <c r="Y15" s="100">
        <f t="shared" si="2"/>
        <v>-1623786</v>
      </c>
      <c r="Z15" s="137">
        <f>+IF(X15&lt;&gt;0,+(Y15/X15)*100,0)</f>
        <v>-54.0592386230922</v>
      </c>
      <c r="AA15" s="153">
        <f>SUM(AA16:AA18)</f>
        <v>3003716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4122247</v>
      </c>
      <c r="D17" s="155"/>
      <c r="E17" s="156">
        <v>3003716</v>
      </c>
      <c r="F17" s="60">
        <v>3003716</v>
      </c>
      <c r="G17" s="60">
        <v>111970</v>
      </c>
      <c r="H17" s="60">
        <v>114433</v>
      </c>
      <c r="I17" s="60">
        <v>108164</v>
      </c>
      <c r="J17" s="60">
        <v>334567</v>
      </c>
      <c r="K17" s="60">
        <v>147198</v>
      </c>
      <c r="L17" s="60">
        <v>148758</v>
      </c>
      <c r="M17" s="60">
        <v>72107</v>
      </c>
      <c r="N17" s="60">
        <v>368063</v>
      </c>
      <c r="O17" s="60">
        <v>137710</v>
      </c>
      <c r="P17" s="60">
        <v>91256</v>
      </c>
      <c r="Q17" s="60">
        <v>96477</v>
      </c>
      <c r="R17" s="60">
        <v>325443</v>
      </c>
      <c r="S17" s="60">
        <v>109447</v>
      </c>
      <c r="T17" s="60">
        <v>112526</v>
      </c>
      <c r="U17" s="60">
        <v>129884</v>
      </c>
      <c r="V17" s="60">
        <v>351857</v>
      </c>
      <c r="W17" s="60">
        <v>1379930</v>
      </c>
      <c r="X17" s="60">
        <v>3003716</v>
      </c>
      <c r="Y17" s="60">
        <v>-1623786</v>
      </c>
      <c r="Z17" s="140">
        <v>-54.06</v>
      </c>
      <c r="AA17" s="155">
        <v>3003716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40829733</v>
      </c>
      <c r="D19" s="153">
        <f>SUM(D20:D23)</f>
        <v>0</v>
      </c>
      <c r="E19" s="154">
        <f t="shared" si="3"/>
        <v>37892723</v>
      </c>
      <c r="F19" s="100">
        <f t="shared" si="3"/>
        <v>37892723</v>
      </c>
      <c r="G19" s="100">
        <f t="shared" si="3"/>
        <v>2567300</v>
      </c>
      <c r="H19" s="100">
        <f t="shared" si="3"/>
        <v>3023747</v>
      </c>
      <c r="I19" s="100">
        <f t="shared" si="3"/>
        <v>2719101</v>
      </c>
      <c r="J19" s="100">
        <f t="shared" si="3"/>
        <v>8310148</v>
      </c>
      <c r="K19" s="100">
        <f t="shared" si="3"/>
        <v>2777317</v>
      </c>
      <c r="L19" s="100">
        <f t="shared" si="3"/>
        <v>2665864</v>
      </c>
      <c r="M19" s="100">
        <f t="shared" si="3"/>
        <v>2319807</v>
      </c>
      <c r="N19" s="100">
        <f t="shared" si="3"/>
        <v>7762988</v>
      </c>
      <c r="O19" s="100">
        <f t="shared" si="3"/>
        <v>2919549</v>
      </c>
      <c r="P19" s="100">
        <f t="shared" si="3"/>
        <v>2821918</v>
      </c>
      <c r="Q19" s="100">
        <f t="shared" si="3"/>
        <v>2872106</v>
      </c>
      <c r="R19" s="100">
        <f t="shared" si="3"/>
        <v>8613573</v>
      </c>
      <c r="S19" s="100">
        <f t="shared" si="3"/>
        <v>2635538</v>
      </c>
      <c r="T19" s="100">
        <f t="shared" si="3"/>
        <v>2571237</v>
      </c>
      <c r="U19" s="100">
        <f t="shared" si="3"/>
        <v>2799064</v>
      </c>
      <c r="V19" s="100">
        <f t="shared" si="3"/>
        <v>8005839</v>
      </c>
      <c r="W19" s="100">
        <f t="shared" si="3"/>
        <v>32692548</v>
      </c>
      <c r="X19" s="100">
        <f t="shared" si="3"/>
        <v>37892723</v>
      </c>
      <c r="Y19" s="100">
        <f t="shared" si="3"/>
        <v>-5200175</v>
      </c>
      <c r="Z19" s="137">
        <f>+IF(X19&lt;&gt;0,+(Y19/X19)*100,0)</f>
        <v>-13.723413331894887</v>
      </c>
      <c r="AA19" s="153">
        <f>SUM(AA20:AA23)</f>
        <v>37892723</v>
      </c>
    </row>
    <row r="20" spans="1:27" ht="13.5">
      <c r="A20" s="138" t="s">
        <v>89</v>
      </c>
      <c r="B20" s="136"/>
      <c r="C20" s="155">
        <v>20077049</v>
      </c>
      <c r="D20" s="155"/>
      <c r="E20" s="156">
        <v>20991424</v>
      </c>
      <c r="F20" s="60">
        <v>20991424</v>
      </c>
      <c r="G20" s="60">
        <v>1644779</v>
      </c>
      <c r="H20" s="60">
        <v>1963677</v>
      </c>
      <c r="I20" s="60">
        <v>1691395</v>
      </c>
      <c r="J20" s="60">
        <v>5299851</v>
      </c>
      <c r="K20" s="60">
        <v>1722959</v>
      </c>
      <c r="L20" s="60">
        <v>1579214</v>
      </c>
      <c r="M20" s="60">
        <v>1259461</v>
      </c>
      <c r="N20" s="60">
        <v>4561634</v>
      </c>
      <c r="O20" s="60">
        <v>1793029</v>
      </c>
      <c r="P20" s="60">
        <v>1618528</v>
      </c>
      <c r="Q20" s="60">
        <v>1571155</v>
      </c>
      <c r="R20" s="60">
        <v>4982712</v>
      </c>
      <c r="S20" s="60">
        <v>1579801</v>
      </c>
      <c r="T20" s="60">
        <v>1524938</v>
      </c>
      <c r="U20" s="60">
        <v>1728927</v>
      </c>
      <c r="V20" s="60">
        <v>4833666</v>
      </c>
      <c r="W20" s="60">
        <v>19677863</v>
      </c>
      <c r="X20" s="60">
        <v>20991424</v>
      </c>
      <c r="Y20" s="60">
        <v>-1313561</v>
      </c>
      <c r="Z20" s="140">
        <v>-6.26</v>
      </c>
      <c r="AA20" s="155">
        <v>20991424</v>
      </c>
    </row>
    <row r="21" spans="1:27" ht="13.5">
      <c r="A21" s="138" t="s">
        <v>90</v>
      </c>
      <c r="B21" s="136"/>
      <c r="C21" s="155">
        <v>10290671</v>
      </c>
      <c r="D21" s="155"/>
      <c r="E21" s="156">
        <v>7729804</v>
      </c>
      <c r="F21" s="60">
        <v>7729804</v>
      </c>
      <c r="G21" s="60">
        <v>418452</v>
      </c>
      <c r="H21" s="60">
        <v>467498</v>
      </c>
      <c r="I21" s="60">
        <v>456819</v>
      </c>
      <c r="J21" s="60">
        <v>1342769</v>
      </c>
      <c r="K21" s="60">
        <v>483341</v>
      </c>
      <c r="L21" s="60">
        <v>527794</v>
      </c>
      <c r="M21" s="60">
        <v>491557</v>
      </c>
      <c r="N21" s="60">
        <v>1502692</v>
      </c>
      <c r="O21" s="60">
        <v>566973</v>
      </c>
      <c r="P21" s="60">
        <v>642142</v>
      </c>
      <c r="Q21" s="60">
        <v>745131</v>
      </c>
      <c r="R21" s="60">
        <v>1954246</v>
      </c>
      <c r="S21" s="60">
        <v>509570</v>
      </c>
      <c r="T21" s="60">
        <v>480703</v>
      </c>
      <c r="U21" s="60">
        <v>524192</v>
      </c>
      <c r="V21" s="60">
        <v>1514465</v>
      </c>
      <c r="W21" s="60">
        <v>6314172</v>
      </c>
      <c r="X21" s="60">
        <v>7729804</v>
      </c>
      <c r="Y21" s="60">
        <v>-1415632</v>
      </c>
      <c r="Z21" s="140">
        <v>-18.31</v>
      </c>
      <c r="AA21" s="155">
        <v>7729804</v>
      </c>
    </row>
    <row r="22" spans="1:27" ht="13.5">
      <c r="A22" s="138" t="s">
        <v>91</v>
      </c>
      <c r="B22" s="136"/>
      <c r="C22" s="157">
        <v>10462013</v>
      </c>
      <c r="D22" s="157"/>
      <c r="E22" s="158">
        <v>9171495</v>
      </c>
      <c r="F22" s="159">
        <v>9171495</v>
      </c>
      <c r="G22" s="159">
        <v>504069</v>
      </c>
      <c r="H22" s="159">
        <v>592572</v>
      </c>
      <c r="I22" s="159">
        <v>570887</v>
      </c>
      <c r="J22" s="159">
        <v>1667528</v>
      </c>
      <c r="K22" s="159">
        <v>571017</v>
      </c>
      <c r="L22" s="159">
        <v>558856</v>
      </c>
      <c r="M22" s="159">
        <v>568789</v>
      </c>
      <c r="N22" s="159">
        <v>1698662</v>
      </c>
      <c r="O22" s="159">
        <v>559547</v>
      </c>
      <c r="P22" s="159">
        <v>561248</v>
      </c>
      <c r="Q22" s="159">
        <v>555820</v>
      </c>
      <c r="R22" s="159">
        <v>1676615</v>
      </c>
      <c r="S22" s="159">
        <v>546167</v>
      </c>
      <c r="T22" s="159">
        <v>565596</v>
      </c>
      <c r="U22" s="159">
        <v>545945</v>
      </c>
      <c r="V22" s="159">
        <v>1657708</v>
      </c>
      <c r="W22" s="159">
        <v>6700513</v>
      </c>
      <c r="X22" s="159">
        <v>9171495</v>
      </c>
      <c r="Y22" s="159">
        <v>-2470982</v>
      </c>
      <c r="Z22" s="141">
        <v>-26.94</v>
      </c>
      <c r="AA22" s="157">
        <v>9171495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10600</v>
      </c>
      <c r="F24" s="100">
        <v>10600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10600</v>
      </c>
      <c r="Y24" s="100">
        <v>-10600</v>
      </c>
      <c r="Z24" s="137">
        <v>-100</v>
      </c>
      <c r="AA24" s="153">
        <v>10600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66233234</v>
      </c>
      <c r="D25" s="168">
        <f>+D5+D9+D15+D19+D24</f>
        <v>0</v>
      </c>
      <c r="E25" s="169">
        <f t="shared" si="4"/>
        <v>62422790</v>
      </c>
      <c r="F25" s="73">
        <f t="shared" si="4"/>
        <v>62422790</v>
      </c>
      <c r="G25" s="73">
        <f t="shared" si="4"/>
        <v>7227626</v>
      </c>
      <c r="H25" s="73">
        <f t="shared" si="4"/>
        <v>3595287</v>
      </c>
      <c r="I25" s="73">
        <f t="shared" si="4"/>
        <v>2953144</v>
      </c>
      <c r="J25" s="73">
        <f t="shared" si="4"/>
        <v>13776057</v>
      </c>
      <c r="K25" s="73">
        <f t="shared" si="4"/>
        <v>2971008</v>
      </c>
      <c r="L25" s="73">
        <f t="shared" si="4"/>
        <v>2929098</v>
      </c>
      <c r="M25" s="73">
        <f t="shared" si="4"/>
        <v>2620871</v>
      </c>
      <c r="N25" s="73">
        <f t="shared" si="4"/>
        <v>8520977</v>
      </c>
      <c r="O25" s="73">
        <f t="shared" si="4"/>
        <v>3102814</v>
      </c>
      <c r="P25" s="73">
        <f t="shared" si="4"/>
        <v>2957842</v>
      </c>
      <c r="Q25" s="73">
        <f t="shared" si="4"/>
        <v>3006084</v>
      </c>
      <c r="R25" s="73">
        <f t="shared" si="4"/>
        <v>9066740</v>
      </c>
      <c r="S25" s="73">
        <f t="shared" si="4"/>
        <v>2849666</v>
      </c>
      <c r="T25" s="73">
        <f t="shared" si="4"/>
        <v>2726252</v>
      </c>
      <c r="U25" s="73">
        <f t="shared" si="4"/>
        <v>2985110</v>
      </c>
      <c r="V25" s="73">
        <f t="shared" si="4"/>
        <v>8561028</v>
      </c>
      <c r="W25" s="73">
        <f t="shared" si="4"/>
        <v>39924802</v>
      </c>
      <c r="X25" s="73">
        <f t="shared" si="4"/>
        <v>62422790</v>
      </c>
      <c r="Y25" s="73">
        <f t="shared" si="4"/>
        <v>-22497988</v>
      </c>
      <c r="Z25" s="170">
        <f>+IF(X25&lt;&gt;0,+(Y25/X25)*100,0)</f>
        <v>-36.04130478628078</v>
      </c>
      <c r="AA25" s="168">
        <f>+AA5+AA9+AA15+AA19+AA24</f>
        <v>62422790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21520327</v>
      </c>
      <c r="D28" s="153">
        <f>SUM(D29:D31)</f>
        <v>0</v>
      </c>
      <c r="E28" s="154">
        <f t="shared" si="5"/>
        <v>17284670</v>
      </c>
      <c r="F28" s="100">
        <f t="shared" si="5"/>
        <v>17284670</v>
      </c>
      <c r="G28" s="100">
        <f t="shared" si="5"/>
        <v>1447170</v>
      </c>
      <c r="H28" s="100">
        <f t="shared" si="5"/>
        <v>1494223</v>
      </c>
      <c r="I28" s="100">
        <f t="shared" si="5"/>
        <v>1666791</v>
      </c>
      <c r="J28" s="100">
        <f t="shared" si="5"/>
        <v>4608184</v>
      </c>
      <c r="K28" s="100">
        <f t="shared" si="5"/>
        <v>676201</v>
      </c>
      <c r="L28" s="100">
        <f t="shared" si="5"/>
        <v>2538689</v>
      </c>
      <c r="M28" s="100">
        <f t="shared" si="5"/>
        <v>1554216</v>
      </c>
      <c r="N28" s="100">
        <f t="shared" si="5"/>
        <v>4769106</v>
      </c>
      <c r="O28" s="100">
        <f t="shared" si="5"/>
        <v>1259474</v>
      </c>
      <c r="P28" s="100">
        <f t="shared" si="5"/>
        <v>1437614</v>
      </c>
      <c r="Q28" s="100">
        <f t="shared" si="5"/>
        <v>1621372</v>
      </c>
      <c r="R28" s="100">
        <f t="shared" si="5"/>
        <v>4318460</v>
      </c>
      <c r="S28" s="100">
        <f t="shared" si="5"/>
        <v>1784809</v>
      </c>
      <c r="T28" s="100">
        <f t="shared" si="5"/>
        <v>1202267</v>
      </c>
      <c r="U28" s="100">
        <f t="shared" si="5"/>
        <v>1094288</v>
      </c>
      <c r="V28" s="100">
        <f t="shared" si="5"/>
        <v>4081364</v>
      </c>
      <c r="W28" s="100">
        <f t="shared" si="5"/>
        <v>17777114</v>
      </c>
      <c r="X28" s="100">
        <f t="shared" si="5"/>
        <v>17284670</v>
      </c>
      <c r="Y28" s="100">
        <f t="shared" si="5"/>
        <v>492444</v>
      </c>
      <c r="Z28" s="137">
        <f>+IF(X28&lt;&gt;0,+(Y28/X28)*100,0)</f>
        <v>2.8490217053608777</v>
      </c>
      <c r="AA28" s="153">
        <f>SUM(AA29:AA31)</f>
        <v>17284670</v>
      </c>
    </row>
    <row r="29" spans="1:27" ht="13.5">
      <c r="A29" s="138" t="s">
        <v>75</v>
      </c>
      <c r="B29" s="136"/>
      <c r="C29" s="155">
        <v>10512427</v>
      </c>
      <c r="D29" s="155"/>
      <c r="E29" s="156">
        <v>6574121</v>
      </c>
      <c r="F29" s="60">
        <v>6574121</v>
      </c>
      <c r="G29" s="60">
        <v>611975</v>
      </c>
      <c r="H29" s="60">
        <v>765310</v>
      </c>
      <c r="I29" s="60">
        <v>570067</v>
      </c>
      <c r="J29" s="60">
        <v>1947352</v>
      </c>
      <c r="K29" s="60">
        <v>675153</v>
      </c>
      <c r="L29" s="60">
        <v>766589</v>
      </c>
      <c r="M29" s="60">
        <v>686911</v>
      </c>
      <c r="N29" s="60">
        <v>2128653</v>
      </c>
      <c r="O29" s="60">
        <v>709045</v>
      </c>
      <c r="P29" s="60">
        <v>685901</v>
      </c>
      <c r="Q29" s="60">
        <v>989150</v>
      </c>
      <c r="R29" s="60">
        <v>2384096</v>
      </c>
      <c r="S29" s="60">
        <v>962874</v>
      </c>
      <c r="T29" s="60">
        <v>521241</v>
      </c>
      <c r="U29" s="60">
        <v>514345</v>
      </c>
      <c r="V29" s="60">
        <v>1998460</v>
      </c>
      <c r="W29" s="60">
        <v>8458561</v>
      </c>
      <c r="X29" s="60">
        <v>6574121</v>
      </c>
      <c r="Y29" s="60">
        <v>1884440</v>
      </c>
      <c r="Z29" s="140">
        <v>28.66</v>
      </c>
      <c r="AA29" s="155">
        <v>6574121</v>
      </c>
    </row>
    <row r="30" spans="1:27" ht="13.5">
      <c r="A30" s="138" t="s">
        <v>76</v>
      </c>
      <c r="B30" s="136"/>
      <c r="C30" s="157">
        <v>7529580</v>
      </c>
      <c r="D30" s="157"/>
      <c r="E30" s="158">
        <v>7796121</v>
      </c>
      <c r="F30" s="159">
        <v>7796121</v>
      </c>
      <c r="G30" s="159">
        <v>681273</v>
      </c>
      <c r="H30" s="159">
        <v>543757</v>
      </c>
      <c r="I30" s="159">
        <v>905669</v>
      </c>
      <c r="J30" s="159">
        <v>2130699</v>
      </c>
      <c r="K30" s="159">
        <v>-209775</v>
      </c>
      <c r="L30" s="159">
        <v>687974</v>
      </c>
      <c r="M30" s="159">
        <v>678406</v>
      </c>
      <c r="N30" s="159">
        <v>1156605</v>
      </c>
      <c r="O30" s="159">
        <v>306383</v>
      </c>
      <c r="P30" s="159">
        <v>541407</v>
      </c>
      <c r="Q30" s="159">
        <v>426741</v>
      </c>
      <c r="R30" s="159">
        <v>1274531</v>
      </c>
      <c r="S30" s="159">
        <v>625371</v>
      </c>
      <c r="T30" s="159">
        <v>482996</v>
      </c>
      <c r="U30" s="159">
        <v>378646</v>
      </c>
      <c r="V30" s="159">
        <v>1487013</v>
      </c>
      <c r="W30" s="159">
        <v>6048848</v>
      </c>
      <c r="X30" s="159">
        <v>7796121</v>
      </c>
      <c r="Y30" s="159">
        <v>-1747273</v>
      </c>
      <c r="Z30" s="141">
        <v>-22.41</v>
      </c>
      <c r="AA30" s="157">
        <v>7796121</v>
      </c>
    </row>
    <row r="31" spans="1:27" ht="13.5">
      <c r="A31" s="138" t="s">
        <v>77</v>
      </c>
      <c r="B31" s="136"/>
      <c r="C31" s="155">
        <v>3478320</v>
      </c>
      <c r="D31" s="155"/>
      <c r="E31" s="156">
        <v>2914428</v>
      </c>
      <c r="F31" s="60">
        <v>2914428</v>
      </c>
      <c r="G31" s="60">
        <v>153922</v>
      </c>
      <c r="H31" s="60">
        <v>185156</v>
      </c>
      <c r="I31" s="60">
        <v>191055</v>
      </c>
      <c r="J31" s="60">
        <v>530133</v>
      </c>
      <c r="K31" s="60">
        <v>210823</v>
      </c>
      <c r="L31" s="60">
        <v>1084126</v>
      </c>
      <c r="M31" s="60">
        <v>188899</v>
      </c>
      <c r="N31" s="60">
        <v>1483848</v>
      </c>
      <c r="O31" s="60">
        <v>244046</v>
      </c>
      <c r="P31" s="60">
        <v>210306</v>
      </c>
      <c r="Q31" s="60">
        <v>205481</v>
      </c>
      <c r="R31" s="60">
        <v>659833</v>
      </c>
      <c r="S31" s="60">
        <v>196564</v>
      </c>
      <c r="T31" s="60">
        <v>198030</v>
      </c>
      <c r="U31" s="60">
        <v>201297</v>
      </c>
      <c r="V31" s="60">
        <v>595891</v>
      </c>
      <c r="W31" s="60">
        <v>3269705</v>
      </c>
      <c r="X31" s="60">
        <v>2914428</v>
      </c>
      <c r="Y31" s="60">
        <v>355277</v>
      </c>
      <c r="Z31" s="140">
        <v>12.19</v>
      </c>
      <c r="AA31" s="155">
        <v>2914428</v>
      </c>
    </row>
    <row r="32" spans="1:27" ht="13.5">
      <c r="A32" s="135" t="s">
        <v>78</v>
      </c>
      <c r="B32" s="136"/>
      <c r="C32" s="153">
        <f aca="true" t="shared" si="6" ref="C32:Y32">SUM(C33:C37)</f>
        <v>2428649</v>
      </c>
      <c r="D32" s="153">
        <f>SUM(D33:D37)</f>
        <v>0</v>
      </c>
      <c r="E32" s="154">
        <f t="shared" si="6"/>
        <v>1820509</v>
      </c>
      <c r="F32" s="100">
        <f t="shared" si="6"/>
        <v>1820509</v>
      </c>
      <c r="G32" s="100">
        <f t="shared" si="6"/>
        <v>113258</v>
      </c>
      <c r="H32" s="100">
        <f t="shared" si="6"/>
        <v>139749</v>
      </c>
      <c r="I32" s="100">
        <f t="shared" si="6"/>
        <v>142594</v>
      </c>
      <c r="J32" s="100">
        <f t="shared" si="6"/>
        <v>395601</v>
      </c>
      <c r="K32" s="100">
        <f t="shared" si="6"/>
        <v>139482</v>
      </c>
      <c r="L32" s="100">
        <f t="shared" si="6"/>
        <v>541966</v>
      </c>
      <c r="M32" s="100">
        <f t="shared" si="6"/>
        <v>157502</v>
      </c>
      <c r="N32" s="100">
        <f t="shared" si="6"/>
        <v>838950</v>
      </c>
      <c r="O32" s="100">
        <f t="shared" si="6"/>
        <v>253294</v>
      </c>
      <c r="P32" s="100">
        <f t="shared" si="6"/>
        <v>218455</v>
      </c>
      <c r="Q32" s="100">
        <f t="shared" si="6"/>
        <v>205251</v>
      </c>
      <c r="R32" s="100">
        <f t="shared" si="6"/>
        <v>677000</v>
      </c>
      <c r="S32" s="100">
        <f t="shared" si="6"/>
        <v>153469</v>
      </c>
      <c r="T32" s="100">
        <f t="shared" si="6"/>
        <v>166703</v>
      </c>
      <c r="U32" s="100">
        <f t="shared" si="6"/>
        <v>163228</v>
      </c>
      <c r="V32" s="100">
        <f t="shared" si="6"/>
        <v>483400</v>
      </c>
      <c r="W32" s="100">
        <f t="shared" si="6"/>
        <v>2394951</v>
      </c>
      <c r="X32" s="100">
        <f t="shared" si="6"/>
        <v>1820509</v>
      </c>
      <c r="Y32" s="100">
        <f t="shared" si="6"/>
        <v>574442</v>
      </c>
      <c r="Z32" s="137">
        <f>+IF(X32&lt;&gt;0,+(Y32/X32)*100,0)</f>
        <v>31.553922556823395</v>
      </c>
      <c r="AA32" s="153">
        <f>SUM(AA33:AA37)</f>
        <v>1820509</v>
      </c>
    </row>
    <row r="33" spans="1:27" ht="13.5">
      <c r="A33" s="138" t="s">
        <v>79</v>
      </c>
      <c r="B33" s="136"/>
      <c r="C33" s="155">
        <v>1776677</v>
      </c>
      <c r="D33" s="155"/>
      <c r="E33" s="156">
        <v>1511616</v>
      </c>
      <c r="F33" s="60">
        <v>1511616</v>
      </c>
      <c r="G33" s="60">
        <v>102388</v>
      </c>
      <c r="H33" s="60">
        <v>118932</v>
      </c>
      <c r="I33" s="60">
        <v>112518</v>
      </c>
      <c r="J33" s="60">
        <v>333838</v>
      </c>
      <c r="K33" s="60">
        <v>112661</v>
      </c>
      <c r="L33" s="60">
        <v>263265</v>
      </c>
      <c r="M33" s="60">
        <v>113386</v>
      </c>
      <c r="N33" s="60">
        <v>489312</v>
      </c>
      <c r="O33" s="60">
        <v>150693</v>
      </c>
      <c r="P33" s="60">
        <v>161906</v>
      </c>
      <c r="Q33" s="60">
        <v>139096</v>
      </c>
      <c r="R33" s="60">
        <v>451695</v>
      </c>
      <c r="S33" s="60">
        <v>108056</v>
      </c>
      <c r="T33" s="60">
        <v>114252</v>
      </c>
      <c r="U33" s="60">
        <v>117991</v>
      </c>
      <c r="V33" s="60">
        <v>340299</v>
      </c>
      <c r="W33" s="60">
        <v>1615144</v>
      </c>
      <c r="X33" s="60">
        <v>1511616</v>
      </c>
      <c r="Y33" s="60">
        <v>103528</v>
      </c>
      <c r="Z33" s="140">
        <v>6.85</v>
      </c>
      <c r="AA33" s="155">
        <v>1511616</v>
      </c>
    </row>
    <row r="34" spans="1:27" ht="13.5">
      <c r="A34" s="138" t="s">
        <v>80</v>
      </c>
      <c r="B34" s="136"/>
      <c r="C34" s="155">
        <v>471569</v>
      </c>
      <c r="D34" s="155"/>
      <c r="E34" s="156">
        <v>102472</v>
      </c>
      <c r="F34" s="60">
        <v>102472</v>
      </c>
      <c r="G34" s="60">
        <v>2091</v>
      </c>
      <c r="H34" s="60">
        <v>11289</v>
      </c>
      <c r="I34" s="60">
        <v>13188</v>
      </c>
      <c r="J34" s="60">
        <v>26568</v>
      </c>
      <c r="K34" s="60">
        <v>13091</v>
      </c>
      <c r="L34" s="60">
        <v>257738</v>
      </c>
      <c r="M34" s="60">
        <v>31348</v>
      </c>
      <c r="N34" s="60">
        <v>302177</v>
      </c>
      <c r="O34" s="60">
        <v>86712</v>
      </c>
      <c r="P34" s="60">
        <v>34305</v>
      </c>
      <c r="Q34" s="60">
        <v>48399</v>
      </c>
      <c r="R34" s="60">
        <v>169416</v>
      </c>
      <c r="S34" s="60">
        <v>31965</v>
      </c>
      <c r="T34" s="60">
        <v>36810</v>
      </c>
      <c r="U34" s="60">
        <v>33667</v>
      </c>
      <c r="V34" s="60">
        <v>102442</v>
      </c>
      <c r="W34" s="60">
        <v>600603</v>
      </c>
      <c r="X34" s="60">
        <v>102472</v>
      </c>
      <c r="Y34" s="60">
        <v>498131</v>
      </c>
      <c r="Z34" s="140">
        <v>486.11</v>
      </c>
      <c r="AA34" s="155">
        <v>102472</v>
      </c>
    </row>
    <row r="35" spans="1:27" ht="13.5">
      <c r="A35" s="138" t="s">
        <v>81</v>
      </c>
      <c r="B35" s="136"/>
      <c r="C35" s="155">
        <v>30872</v>
      </c>
      <c r="D35" s="155"/>
      <c r="E35" s="156">
        <v>62255</v>
      </c>
      <c r="F35" s="60">
        <v>62255</v>
      </c>
      <c r="G35" s="60"/>
      <c r="H35" s="60"/>
      <c r="I35" s="60">
        <v>7462</v>
      </c>
      <c r="J35" s="60">
        <v>7462</v>
      </c>
      <c r="K35" s="60">
        <v>3925</v>
      </c>
      <c r="L35" s="60">
        <v>2829</v>
      </c>
      <c r="M35" s="60"/>
      <c r="N35" s="60">
        <v>6754</v>
      </c>
      <c r="O35" s="60">
        <v>3779</v>
      </c>
      <c r="P35" s="60"/>
      <c r="Q35" s="60">
        <v>1734</v>
      </c>
      <c r="R35" s="60">
        <v>5513</v>
      </c>
      <c r="S35" s="60">
        <v>145</v>
      </c>
      <c r="T35" s="60"/>
      <c r="U35" s="60"/>
      <c r="V35" s="60">
        <v>145</v>
      </c>
      <c r="W35" s="60">
        <v>19874</v>
      </c>
      <c r="X35" s="60">
        <v>62255</v>
      </c>
      <c r="Y35" s="60">
        <v>-42381</v>
      </c>
      <c r="Z35" s="140">
        <v>-68.08</v>
      </c>
      <c r="AA35" s="155">
        <v>62255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149531</v>
      </c>
      <c r="D37" s="157"/>
      <c r="E37" s="158">
        <v>144166</v>
      </c>
      <c r="F37" s="159">
        <v>144166</v>
      </c>
      <c r="G37" s="159">
        <v>8779</v>
      </c>
      <c r="H37" s="159">
        <v>9528</v>
      </c>
      <c r="I37" s="159">
        <v>9426</v>
      </c>
      <c r="J37" s="159">
        <v>27733</v>
      </c>
      <c r="K37" s="159">
        <v>9805</v>
      </c>
      <c r="L37" s="159">
        <v>18134</v>
      </c>
      <c r="M37" s="159">
        <v>12768</v>
      </c>
      <c r="N37" s="159">
        <v>40707</v>
      </c>
      <c r="O37" s="159">
        <v>12110</v>
      </c>
      <c r="P37" s="159">
        <v>22244</v>
      </c>
      <c r="Q37" s="159">
        <v>16022</v>
      </c>
      <c r="R37" s="159">
        <v>50376</v>
      </c>
      <c r="S37" s="159">
        <v>13303</v>
      </c>
      <c r="T37" s="159">
        <v>15641</v>
      </c>
      <c r="U37" s="159">
        <v>11570</v>
      </c>
      <c r="V37" s="159">
        <v>40514</v>
      </c>
      <c r="W37" s="159">
        <v>159330</v>
      </c>
      <c r="X37" s="159">
        <v>144166</v>
      </c>
      <c r="Y37" s="159">
        <v>15164</v>
      </c>
      <c r="Z37" s="141">
        <v>10.52</v>
      </c>
      <c r="AA37" s="157">
        <v>144166</v>
      </c>
    </row>
    <row r="38" spans="1:27" ht="13.5">
      <c r="A38" s="135" t="s">
        <v>84</v>
      </c>
      <c r="B38" s="142"/>
      <c r="C38" s="153">
        <f aca="true" t="shared" si="7" ref="C38:Y38">SUM(C39:C41)</f>
        <v>5681017</v>
      </c>
      <c r="D38" s="153">
        <f>SUM(D39:D41)</f>
        <v>0</v>
      </c>
      <c r="E38" s="154">
        <f t="shared" si="7"/>
        <v>4428256</v>
      </c>
      <c r="F38" s="100">
        <f t="shared" si="7"/>
        <v>4428256</v>
      </c>
      <c r="G38" s="100">
        <f t="shared" si="7"/>
        <v>298596</v>
      </c>
      <c r="H38" s="100">
        <f t="shared" si="7"/>
        <v>348949</v>
      </c>
      <c r="I38" s="100">
        <f t="shared" si="7"/>
        <v>458477</v>
      </c>
      <c r="J38" s="100">
        <f t="shared" si="7"/>
        <v>1106022</v>
      </c>
      <c r="K38" s="100">
        <f t="shared" si="7"/>
        <v>434964</v>
      </c>
      <c r="L38" s="100">
        <f t="shared" si="7"/>
        <v>634608</v>
      </c>
      <c r="M38" s="100">
        <f t="shared" si="7"/>
        <v>298157</v>
      </c>
      <c r="N38" s="100">
        <f t="shared" si="7"/>
        <v>1367729</v>
      </c>
      <c r="O38" s="100">
        <f t="shared" si="7"/>
        <v>352108</v>
      </c>
      <c r="P38" s="100">
        <f t="shared" si="7"/>
        <v>302603</v>
      </c>
      <c r="Q38" s="100">
        <f t="shared" si="7"/>
        <v>331577</v>
      </c>
      <c r="R38" s="100">
        <f t="shared" si="7"/>
        <v>986288</v>
      </c>
      <c r="S38" s="100">
        <f t="shared" si="7"/>
        <v>305061</v>
      </c>
      <c r="T38" s="100">
        <f t="shared" si="7"/>
        <v>379065</v>
      </c>
      <c r="U38" s="100">
        <f t="shared" si="7"/>
        <v>398490</v>
      </c>
      <c r="V38" s="100">
        <f t="shared" si="7"/>
        <v>1082616</v>
      </c>
      <c r="W38" s="100">
        <f t="shared" si="7"/>
        <v>4542655</v>
      </c>
      <c r="X38" s="100">
        <f t="shared" si="7"/>
        <v>4428256</v>
      </c>
      <c r="Y38" s="100">
        <f t="shared" si="7"/>
        <v>114399</v>
      </c>
      <c r="Z38" s="137">
        <f>+IF(X38&lt;&gt;0,+(Y38/X38)*100,0)</f>
        <v>2.58338722964526</v>
      </c>
      <c r="AA38" s="153">
        <f>SUM(AA39:AA41)</f>
        <v>4428256</v>
      </c>
    </row>
    <row r="39" spans="1:27" ht="13.5">
      <c r="A39" s="138" t="s">
        <v>85</v>
      </c>
      <c r="B39" s="136"/>
      <c r="C39" s="155">
        <v>335380</v>
      </c>
      <c r="D39" s="155"/>
      <c r="E39" s="156">
        <v>360061</v>
      </c>
      <c r="F39" s="60">
        <v>360061</v>
      </c>
      <c r="G39" s="60">
        <v>30961</v>
      </c>
      <c r="H39" s="60">
        <v>33563</v>
      </c>
      <c r="I39" s="60">
        <v>30937</v>
      </c>
      <c r="J39" s="60">
        <v>95461</v>
      </c>
      <c r="K39" s="60">
        <v>26163</v>
      </c>
      <c r="L39" s="60">
        <v>44480</v>
      </c>
      <c r="M39" s="60">
        <v>26327</v>
      </c>
      <c r="N39" s="60">
        <v>96970</v>
      </c>
      <c r="O39" s="60">
        <v>26547</v>
      </c>
      <c r="P39" s="60">
        <v>27594</v>
      </c>
      <c r="Q39" s="60">
        <v>32161</v>
      </c>
      <c r="R39" s="60">
        <v>86302</v>
      </c>
      <c r="S39" s="60">
        <v>27518</v>
      </c>
      <c r="T39" s="60">
        <v>26493</v>
      </c>
      <c r="U39" s="60">
        <v>27873</v>
      </c>
      <c r="V39" s="60">
        <v>81884</v>
      </c>
      <c r="W39" s="60">
        <v>360617</v>
      </c>
      <c r="X39" s="60">
        <v>360061</v>
      </c>
      <c r="Y39" s="60">
        <v>556</v>
      </c>
      <c r="Z39" s="140">
        <v>0.15</v>
      </c>
      <c r="AA39" s="155">
        <v>360061</v>
      </c>
    </row>
    <row r="40" spans="1:27" ht="13.5">
      <c r="A40" s="138" t="s">
        <v>86</v>
      </c>
      <c r="B40" s="136"/>
      <c r="C40" s="155">
        <v>5345637</v>
      </c>
      <c r="D40" s="155"/>
      <c r="E40" s="156">
        <v>4068195</v>
      </c>
      <c r="F40" s="60">
        <v>4068195</v>
      </c>
      <c r="G40" s="60">
        <v>267635</v>
      </c>
      <c r="H40" s="60">
        <v>315386</v>
      </c>
      <c r="I40" s="60">
        <v>427540</v>
      </c>
      <c r="J40" s="60">
        <v>1010561</v>
      </c>
      <c r="K40" s="60">
        <v>408801</v>
      </c>
      <c r="L40" s="60">
        <v>590128</v>
      </c>
      <c r="M40" s="60">
        <v>271830</v>
      </c>
      <c r="N40" s="60">
        <v>1270759</v>
      </c>
      <c r="O40" s="60">
        <v>325561</v>
      </c>
      <c r="P40" s="60">
        <v>275009</v>
      </c>
      <c r="Q40" s="60">
        <v>299416</v>
      </c>
      <c r="R40" s="60">
        <v>899986</v>
      </c>
      <c r="S40" s="60">
        <v>277543</v>
      </c>
      <c r="T40" s="60">
        <v>352572</v>
      </c>
      <c r="U40" s="60">
        <v>370617</v>
      </c>
      <c r="V40" s="60">
        <v>1000732</v>
      </c>
      <c r="W40" s="60">
        <v>4182038</v>
      </c>
      <c r="X40" s="60">
        <v>4068195</v>
      </c>
      <c r="Y40" s="60">
        <v>113843</v>
      </c>
      <c r="Z40" s="140">
        <v>2.8</v>
      </c>
      <c r="AA40" s="155">
        <v>4068195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28913996</v>
      </c>
      <c r="D42" s="153">
        <f>SUM(D43:D46)</f>
        <v>0</v>
      </c>
      <c r="E42" s="154">
        <f t="shared" si="8"/>
        <v>31600661</v>
      </c>
      <c r="F42" s="100">
        <f t="shared" si="8"/>
        <v>31600661</v>
      </c>
      <c r="G42" s="100">
        <f t="shared" si="8"/>
        <v>779140</v>
      </c>
      <c r="H42" s="100">
        <f t="shared" si="8"/>
        <v>2827906</v>
      </c>
      <c r="I42" s="100">
        <f t="shared" si="8"/>
        <v>3042492</v>
      </c>
      <c r="J42" s="100">
        <f t="shared" si="8"/>
        <v>6649538</v>
      </c>
      <c r="K42" s="100">
        <f t="shared" si="8"/>
        <v>3123282</v>
      </c>
      <c r="L42" s="100">
        <f t="shared" si="8"/>
        <v>2311897</v>
      </c>
      <c r="M42" s="100">
        <f t="shared" si="8"/>
        <v>1923061</v>
      </c>
      <c r="N42" s="100">
        <f t="shared" si="8"/>
        <v>7358240</v>
      </c>
      <c r="O42" s="100">
        <f t="shared" si="8"/>
        <v>2033855</v>
      </c>
      <c r="P42" s="100">
        <f t="shared" si="8"/>
        <v>2104147</v>
      </c>
      <c r="Q42" s="100">
        <f t="shared" si="8"/>
        <v>2293502</v>
      </c>
      <c r="R42" s="100">
        <f t="shared" si="8"/>
        <v>6431504</v>
      </c>
      <c r="S42" s="100">
        <f t="shared" si="8"/>
        <v>1863207</v>
      </c>
      <c r="T42" s="100">
        <f t="shared" si="8"/>
        <v>1885000</v>
      </c>
      <c r="U42" s="100">
        <f t="shared" si="8"/>
        <v>1612942</v>
      </c>
      <c r="V42" s="100">
        <f t="shared" si="8"/>
        <v>5361149</v>
      </c>
      <c r="W42" s="100">
        <f t="shared" si="8"/>
        <v>25800431</v>
      </c>
      <c r="X42" s="100">
        <f t="shared" si="8"/>
        <v>31600661</v>
      </c>
      <c r="Y42" s="100">
        <f t="shared" si="8"/>
        <v>-5800230</v>
      </c>
      <c r="Z42" s="137">
        <f>+IF(X42&lt;&gt;0,+(Y42/X42)*100,0)</f>
        <v>-18.354774287791006</v>
      </c>
      <c r="AA42" s="153">
        <f>SUM(AA43:AA46)</f>
        <v>31600661</v>
      </c>
    </row>
    <row r="43" spans="1:27" ht="13.5">
      <c r="A43" s="138" t="s">
        <v>89</v>
      </c>
      <c r="B43" s="136"/>
      <c r="C43" s="155">
        <v>15811496</v>
      </c>
      <c r="D43" s="155"/>
      <c r="E43" s="156">
        <v>18832753</v>
      </c>
      <c r="F43" s="60">
        <v>18832753</v>
      </c>
      <c r="G43" s="60">
        <v>176547</v>
      </c>
      <c r="H43" s="60">
        <v>1960807</v>
      </c>
      <c r="I43" s="60">
        <v>2154214</v>
      </c>
      <c r="J43" s="60">
        <v>4291568</v>
      </c>
      <c r="K43" s="60">
        <v>2224654</v>
      </c>
      <c r="L43" s="60">
        <v>680772</v>
      </c>
      <c r="M43" s="60">
        <v>1082362</v>
      </c>
      <c r="N43" s="60">
        <v>3987788</v>
      </c>
      <c r="O43" s="60">
        <v>1168879</v>
      </c>
      <c r="P43" s="60">
        <v>1142220</v>
      </c>
      <c r="Q43" s="60">
        <v>1229281</v>
      </c>
      <c r="R43" s="60">
        <v>3540380</v>
      </c>
      <c r="S43" s="60">
        <v>1103628</v>
      </c>
      <c r="T43" s="60">
        <v>1178421</v>
      </c>
      <c r="U43" s="60">
        <v>829042</v>
      </c>
      <c r="V43" s="60">
        <v>3111091</v>
      </c>
      <c r="W43" s="60">
        <v>14930827</v>
      </c>
      <c r="X43" s="60">
        <v>18832753</v>
      </c>
      <c r="Y43" s="60">
        <v>-3901926</v>
      </c>
      <c r="Z43" s="140">
        <v>-20.72</v>
      </c>
      <c r="AA43" s="155">
        <v>18832753</v>
      </c>
    </row>
    <row r="44" spans="1:27" ht="13.5">
      <c r="A44" s="138" t="s">
        <v>90</v>
      </c>
      <c r="B44" s="136"/>
      <c r="C44" s="155">
        <v>5506379</v>
      </c>
      <c r="D44" s="155"/>
      <c r="E44" s="156">
        <v>5409313</v>
      </c>
      <c r="F44" s="60">
        <v>5409313</v>
      </c>
      <c r="G44" s="60">
        <v>216996</v>
      </c>
      <c r="H44" s="60">
        <v>273651</v>
      </c>
      <c r="I44" s="60">
        <v>355823</v>
      </c>
      <c r="J44" s="60">
        <v>846470</v>
      </c>
      <c r="K44" s="60">
        <v>344120</v>
      </c>
      <c r="L44" s="60">
        <v>525744</v>
      </c>
      <c r="M44" s="60">
        <v>291299</v>
      </c>
      <c r="N44" s="60">
        <v>1161163</v>
      </c>
      <c r="O44" s="60">
        <v>309791</v>
      </c>
      <c r="P44" s="60">
        <v>294623</v>
      </c>
      <c r="Q44" s="60">
        <v>464662</v>
      </c>
      <c r="R44" s="60">
        <v>1069076</v>
      </c>
      <c r="S44" s="60">
        <v>266425</v>
      </c>
      <c r="T44" s="60">
        <v>275511</v>
      </c>
      <c r="U44" s="60">
        <v>307240</v>
      </c>
      <c r="V44" s="60">
        <v>849176</v>
      </c>
      <c r="W44" s="60">
        <v>3925885</v>
      </c>
      <c r="X44" s="60">
        <v>5409313</v>
      </c>
      <c r="Y44" s="60">
        <v>-1483428</v>
      </c>
      <c r="Z44" s="140">
        <v>-27.42</v>
      </c>
      <c r="AA44" s="155">
        <v>5409313</v>
      </c>
    </row>
    <row r="45" spans="1:27" ht="13.5">
      <c r="A45" s="138" t="s">
        <v>91</v>
      </c>
      <c r="B45" s="136"/>
      <c r="C45" s="157">
        <v>7596121</v>
      </c>
      <c r="D45" s="157"/>
      <c r="E45" s="158">
        <v>7358595</v>
      </c>
      <c r="F45" s="159">
        <v>7358595</v>
      </c>
      <c r="G45" s="159">
        <v>385597</v>
      </c>
      <c r="H45" s="159">
        <v>593448</v>
      </c>
      <c r="I45" s="159">
        <v>532455</v>
      </c>
      <c r="J45" s="159">
        <v>1511500</v>
      </c>
      <c r="K45" s="159">
        <v>554508</v>
      </c>
      <c r="L45" s="159">
        <v>1105381</v>
      </c>
      <c r="M45" s="159">
        <v>549400</v>
      </c>
      <c r="N45" s="159">
        <v>2209289</v>
      </c>
      <c r="O45" s="159">
        <v>555185</v>
      </c>
      <c r="P45" s="159">
        <v>667304</v>
      </c>
      <c r="Q45" s="159">
        <v>599559</v>
      </c>
      <c r="R45" s="159">
        <v>1822048</v>
      </c>
      <c r="S45" s="159">
        <v>493154</v>
      </c>
      <c r="T45" s="159">
        <v>431068</v>
      </c>
      <c r="U45" s="159">
        <v>476660</v>
      </c>
      <c r="V45" s="159">
        <v>1400882</v>
      </c>
      <c r="W45" s="159">
        <v>6943719</v>
      </c>
      <c r="X45" s="159">
        <v>7358595</v>
      </c>
      <c r="Y45" s="159">
        <v>-414876</v>
      </c>
      <c r="Z45" s="141">
        <v>-5.64</v>
      </c>
      <c r="AA45" s="157">
        <v>7358595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81923</v>
      </c>
      <c r="D47" s="153"/>
      <c r="E47" s="154">
        <v>5454</v>
      </c>
      <c r="F47" s="100">
        <v>5454</v>
      </c>
      <c r="G47" s="100"/>
      <c r="H47" s="100">
        <v>693</v>
      </c>
      <c r="I47" s="100"/>
      <c r="J47" s="100">
        <v>693</v>
      </c>
      <c r="K47" s="100">
        <v>21657</v>
      </c>
      <c r="L47" s="100">
        <v>13220</v>
      </c>
      <c r="M47" s="100"/>
      <c r="N47" s="100">
        <v>34877</v>
      </c>
      <c r="O47" s="100">
        <v>20852</v>
      </c>
      <c r="P47" s="100"/>
      <c r="Q47" s="100"/>
      <c r="R47" s="100">
        <v>20852</v>
      </c>
      <c r="S47" s="100"/>
      <c r="T47" s="100"/>
      <c r="U47" s="100"/>
      <c r="V47" s="100"/>
      <c r="W47" s="100">
        <v>56422</v>
      </c>
      <c r="X47" s="100">
        <v>5454</v>
      </c>
      <c r="Y47" s="100">
        <v>50968</v>
      </c>
      <c r="Z47" s="137">
        <v>934.51</v>
      </c>
      <c r="AA47" s="153">
        <v>5454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58625912</v>
      </c>
      <c r="D48" s="168">
        <f>+D28+D32+D38+D42+D47</f>
        <v>0</v>
      </c>
      <c r="E48" s="169">
        <f t="shared" si="9"/>
        <v>55139550</v>
      </c>
      <c r="F48" s="73">
        <f t="shared" si="9"/>
        <v>55139550</v>
      </c>
      <c r="G48" s="73">
        <f t="shared" si="9"/>
        <v>2638164</v>
      </c>
      <c r="H48" s="73">
        <f t="shared" si="9"/>
        <v>4811520</v>
      </c>
      <c r="I48" s="73">
        <f t="shared" si="9"/>
        <v>5310354</v>
      </c>
      <c r="J48" s="73">
        <f t="shared" si="9"/>
        <v>12760038</v>
      </c>
      <c r="K48" s="73">
        <f t="shared" si="9"/>
        <v>4395586</v>
      </c>
      <c r="L48" s="73">
        <f t="shared" si="9"/>
        <v>6040380</v>
      </c>
      <c r="M48" s="73">
        <f t="shared" si="9"/>
        <v>3932936</v>
      </c>
      <c r="N48" s="73">
        <f t="shared" si="9"/>
        <v>14368902</v>
      </c>
      <c r="O48" s="73">
        <f t="shared" si="9"/>
        <v>3919583</v>
      </c>
      <c r="P48" s="73">
        <f t="shared" si="9"/>
        <v>4062819</v>
      </c>
      <c r="Q48" s="73">
        <f t="shared" si="9"/>
        <v>4451702</v>
      </c>
      <c r="R48" s="73">
        <f t="shared" si="9"/>
        <v>12434104</v>
      </c>
      <c r="S48" s="73">
        <f t="shared" si="9"/>
        <v>4106546</v>
      </c>
      <c r="T48" s="73">
        <f t="shared" si="9"/>
        <v>3633035</v>
      </c>
      <c r="U48" s="73">
        <f t="shared" si="9"/>
        <v>3268948</v>
      </c>
      <c r="V48" s="73">
        <f t="shared" si="9"/>
        <v>11008529</v>
      </c>
      <c r="W48" s="73">
        <f t="shared" si="9"/>
        <v>50571573</v>
      </c>
      <c r="X48" s="73">
        <f t="shared" si="9"/>
        <v>55139550</v>
      </c>
      <c r="Y48" s="73">
        <f t="shared" si="9"/>
        <v>-4567977</v>
      </c>
      <c r="Z48" s="170">
        <f>+IF(X48&lt;&gt;0,+(Y48/X48)*100,0)</f>
        <v>-8.284392962945834</v>
      </c>
      <c r="AA48" s="168">
        <f>+AA28+AA32+AA38+AA42+AA47</f>
        <v>55139550</v>
      </c>
    </row>
    <row r="49" spans="1:27" ht="13.5">
      <c r="A49" s="148" t="s">
        <v>49</v>
      </c>
      <c r="B49" s="149"/>
      <c r="C49" s="171">
        <f aca="true" t="shared" si="10" ref="C49:Y49">+C25-C48</f>
        <v>7607322</v>
      </c>
      <c r="D49" s="171">
        <f>+D25-D48</f>
        <v>0</v>
      </c>
      <c r="E49" s="172">
        <f t="shared" si="10"/>
        <v>7283240</v>
      </c>
      <c r="F49" s="173">
        <f t="shared" si="10"/>
        <v>7283240</v>
      </c>
      <c r="G49" s="173">
        <f t="shared" si="10"/>
        <v>4589462</v>
      </c>
      <c r="H49" s="173">
        <f t="shared" si="10"/>
        <v>-1216233</v>
      </c>
      <c r="I49" s="173">
        <f t="shared" si="10"/>
        <v>-2357210</v>
      </c>
      <c r="J49" s="173">
        <f t="shared" si="10"/>
        <v>1016019</v>
      </c>
      <c r="K49" s="173">
        <f t="shared" si="10"/>
        <v>-1424578</v>
      </c>
      <c r="L49" s="173">
        <f t="shared" si="10"/>
        <v>-3111282</v>
      </c>
      <c r="M49" s="173">
        <f t="shared" si="10"/>
        <v>-1312065</v>
      </c>
      <c r="N49" s="173">
        <f t="shared" si="10"/>
        <v>-5847925</v>
      </c>
      <c r="O49" s="173">
        <f t="shared" si="10"/>
        <v>-816769</v>
      </c>
      <c r="P49" s="173">
        <f t="shared" si="10"/>
        <v>-1104977</v>
      </c>
      <c r="Q49" s="173">
        <f t="shared" si="10"/>
        <v>-1445618</v>
      </c>
      <c r="R49" s="173">
        <f t="shared" si="10"/>
        <v>-3367364</v>
      </c>
      <c r="S49" s="173">
        <f t="shared" si="10"/>
        <v>-1256880</v>
      </c>
      <c r="T49" s="173">
        <f t="shared" si="10"/>
        <v>-906783</v>
      </c>
      <c r="U49" s="173">
        <f t="shared" si="10"/>
        <v>-283838</v>
      </c>
      <c r="V49" s="173">
        <f t="shared" si="10"/>
        <v>-2447501</v>
      </c>
      <c r="W49" s="173">
        <f t="shared" si="10"/>
        <v>-10646771</v>
      </c>
      <c r="X49" s="173">
        <f>IF(F25=F48,0,X25-X48)</f>
        <v>7283240</v>
      </c>
      <c r="Y49" s="173">
        <f t="shared" si="10"/>
        <v>-17930011</v>
      </c>
      <c r="Z49" s="174">
        <f>+IF(X49&lt;&gt;0,+(Y49/X49)*100,0)</f>
        <v>-246.18179546465586</v>
      </c>
      <c r="AA49" s="171">
        <f>+AA25-AA48</f>
        <v>7283240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4726639</v>
      </c>
      <c r="D5" s="155"/>
      <c r="E5" s="156">
        <v>5146238</v>
      </c>
      <c r="F5" s="60">
        <v>5146238</v>
      </c>
      <c r="G5" s="60">
        <v>4571883</v>
      </c>
      <c r="H5" s="60">
        <v>588676</v>
      </c>
      <c r="I5" s="60">
        <v>-12041</v>
      </c>
      <c r="J5" s="60">
        <v>5148518</v>
      </c>
      <c r="K5" s="60">
        <v>0</v>
      </c>
      <c r="L5" s="60">
        <v>-631</v>
      </c>
      <c r="M5" s="60">
        <v>-666</v>
      </c>
      <c r="N5" s="60">
        <v>-1297</v>
      </c>
      <c r="O5" s="60">
        <v>-5673</v>
      </c>
      <c r="P5" s="60">
        <v>-7869</v>
      </c>
      <c r="Q5" s="60">
        <v>3770</v>
      </c>
      <c r="R5" s="60">
        <v>-9772</v>
      </c>
      <c r="S5" s="60">
        <v>0</v>
      </c>
      <c r="T5" s="60">
        <v>0</v>
      </c>
      <c r="U5" s="60">
        <v>-1671</v>
      </c>
      <c r="V5" s="60">
        <v>-1671</v>
      </c>
      <c r="W5" s="60">
        <v>5135778</v>
      </c>
      <c r="X5" s="60">
        <v>5146238</v>
      </c>
      <c r="Y5" s="60">
        <v>-10460</v>
      </c>
      <c r="Z5" s="140">
        <v>-0.2</v>
      </c>
      <c r="AA5" s="155">
        <v>5146238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15918794</v>
      </c>
      <c r="D7" s="155"/>
      <c r="E7" s="156">
        <v>17888886</v>
      </c>
      <c r="F7" s="60">
        <v>17888886</v>
      </c>
      <c r="G7" s="60">
        <v>1592024</v>
      </c>
      <c r="H7" s="60">
        <v>1904356</v>
      </c>
      <c r="I7" s="60">
        <v>1628929</v>
      </c>
      <c r="J7" s="60">
        <v>5125309</v>
      </c>
      <c r="K7" s="60">
        <v>1655895</v>
      </c>
      <c r="L7" s="60">
        <v>1516725</v>
      </c>
      <c r="M7" s="60">
        <v>1188254</v>
      </c>
      <c r="N7" s="60">
        <v>4360874</v>
      </c>
      <c r="O7" s="60">
        <v>1736102</v>
      </c>
      <c r="P7" s="60">
        <v>1548708</v>
      </c>
      <c r="Q7" s="60">
        <v>1498888</v>
      </c>
      <c r="R7" s="60">
        <v>4783698</v>
      </c>
      <c r="S7" s="60">
        <v>1494673</v>
      </c>
      <c r="T7" s="60">
        <v>1455275</v>
      </c>
      <c r="U7" s="60">
        <v>1673635</v>
      </c>
      <c r="V7" s="60">
        <v>4623583</v>
      </c>
      <c r="W7" s="60">
        <v>18893464</v>
      </c>
      <c r="X7" s="60">
        <v>17888886</v>
      </c>
      <c r="Y7" s="60">
        <v>1004578</v>
      </c>
      <c r="Z7" s="140">
        <v>5.62</v>
      </c>
      <c r="AA7" s="155">
        <v>17888886</v>
      </c>
    </row>
    <row r="8" spans="1:27" ht="13.5">
      <c r="A8" s="183" t="s">
        <v>104</v>
      </c>
      <c r="B8" s="182"/>
      <c r="C8" s="155">
        <v>4298797</v>
      </c>
      <c r="D8" s="155"/>
      <c r="E8" s="156">
        <v>5715404</v>
      </c>
      <c r="F8" s="60">
        <v>5715404</v>
      </c>
      <c r="G8" s="60">
        <v>418452</v>
      </c>
      <c r="H8" s="60">
        <v>467498</v>
      </c>
      <c r="I8" s="60">
        <v>456819</v>
      </c>
      <c r="J8" s="60">
        <v>1342769</v>
      </c>
      <c r="K8" s="60">
        <v>483341</v>
      </c>
      <c r="L8" s="60">
        <v>527794</v>
      </c>
      <c r="M8" s="60">
        <v>491557</v>
      </c>
      <c r="N8" s="60">
        <v>1502692</v>
      </c>
      <c r="O8" s="60">
        <v>566973</v>
      </c>
      <c r="P8" s="60">
        <v>642142</v>
      </c>
      <c r="Q8" s="60">
        <v>569131</v>
      </c>
      <c r="R8" s="60">
        <v>1778246</v>
      </c>
      <c r="S8" s="60">
        <v>509570</v>
      </c>
      <c r="T8" s="60">
        <v>480703</v>
      </c>
      <c r="U8" s="60">
        <v>524192</v>
      </c>
      <c r="V8" s="60">
        <v>1514465</v>
      </c>
      <c r="W8" s="60">
        <v>6138172</v>
      </c>
      <c r="X8" s="60">
        <v>5715404</v>
      </c>
      <c r="Y8" s="60">
        <v>422768</v>
      </c>
      <c r="Z8" s="140">
        <v>7.4</v>
      </c>
      <c r="AA8" s="155">
        <v>5715404</v>
      </c>
    </row>
    <row r="9" spans="1:27" ht="13.5">
      <c r="A9" s="183" t="s">
        <v>105</v>
      </c>
      <c r="B9" s="182"/>
      <c r="C9" s="155">
        <v>4781673</v>
      </c>
      <c r="D9" s="155"/>
      <c r="E9" s="156">
        <v>6488311</v>
      </c>
      <c r="F9" s="60">
        <v>6488311</v>
      </c>
      <c r="G9" s="60">
        <v>504069</v>
      </c>
      <c r="H9" s="60">
        <v>592572</v>
      </c>
      <c r="I9" s="60">
        <v>570887</v>
      </c>
      <c r="J9" s="60">
        <v>1667528</v>
      </c>
      <c r="K9" s="60">
        <v>570464</v>
      </c>
      <c r="L9" s="60">
        <v>557731</v>
      </c>
      <c r="M9" s="60">
        <v>568789</v>
      </c>
      <c r="N9" s="60">
        <v>1696984</v>
      </c>
      <c r="O9" s="60">
        <v>559240</v>
      </c>
      <c r="P9" s="60">
        <v>560573</v>
      </c>
      <c r="Q9" s="60">
        <v>554973</v>
      </c>
      <c r="R9" s="60">
        <v>1674786</v>
      </c>
      <c r="S9" s="60">
        <v>546167</v>
      </c>
      <c r="T9" s="60">
        <v>565596</v>
      </c>
      <c r="U9" s="60">
        <v>545830</v>
      </c>
      <c r="V9" s="60">
        <v>1657593</v>
      </c>
      <c r="W9" s="60">
        <v>6696891</v>
      </c>
      <c r="X9" s="60">
        <v>6488311</v>
      </c>
      <c r="Y9" s="60">
        <v>208580</v>
      </c>
      <c r="Z9" s="140">
        <v>3.21</v>
      </c>
      <c r="AA9" s="155">
        <v>6488311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-169337</v>
      </c>
      <c r="D11" s="155"/>
      <c r="E11" s="156">
        <v>-94712</v>
      </c>
      <c r="F11" s="60">
        <v>-94712</v>
      </c>
      <c r="G11" s="60">
        <v>-101311</v>
      </c>
      <c r="H11" s="60">
        <v>-183549</v>
      </c>
      <c r="I11" s="60">
        <v>23326</v>
      </c>
      <c r="J11" s="60">
        <v>-261534</v>
      </c>
      <c r="K11" s="60">
        <v>13316</v>
      </c>
      <c r="L11" s="60">
        <v>10969</v>
      </c>
      <c r="M11" s="60">
        <v>13525</v>
      </c>
      <c r="N11" s="60">
        <v>37810</v>
      </c>
      <c r="O11" s="60">
        <v>19583</v>
      </c>
      <c r="P11" s="60">
        <v>16499</v>
      </c>
      <c r="Q11" s="60">
        <v>4501</v>
      </c>
      <c r="R11" s="60">
        <v>40583</v>
      </c>
      <c r="S11" s="60">
        <v>4985</v>
      </c>
      <c r="T11" s="60">
        <v>3005</v>
      </c>
      <c r="U11" s="60">
        <v>17707</v>
      </c>
      <c r="V11" s="60">
        <v>25697</v>
      </c>
      <c r="W11" s="60">
        <v>-157444</v>
      </c>
      <c r="X11" s="60">
        <v>-94712</v>
      </c>
      <c r="Y11" s="60">
        <v>-62732</v>
      </c>
      <c r="Z11" s="140">
        <v>66.23</v>
      </c>
      <c r="AA11" s="155">
        <v>-94712</v>
      </c>
    </row>
    <row r="12" spans="1:27" ht="13.5">
      <c r="A12" s="183" t="s">
        <v>108</v>
      </c>
      <c r="B12" s="185"/>
      <c r="C12" s="155">
        <v>234620</v>
      </c>
      <c r="D12" s="155"/>
      <c r="E12" s="156">
        <v>177630</v>
      </c>
      <c r="F12" s="60">
        <v>177630</v>
      </c>
      <c r="G12" s="60">
        <v>7925</v>
      </c>
      <c r="H12" s="60">
        <v>5917</v>
      </c>
      <c r="I12" s="60">
        <v>5482</v>
      </c>
      <c r="J12" s="60">
        <v>19324</v>
      </c>
      <c r="K12" s="60">
        <v>8556</v>
      </c>
      <c r="L12" s="60">
        <v>50684</v>
      </c>
      <c r="M12" s="60">
        <v>6468</v>
      </c>
      <c r="N12" s="60">
        <v>65708</v>
      </c>
      <c r="O12" s="60">
        <v>8506</v>
      </c>
      <c r="P12" s="60">
        <v>9486</v>
      </c>
      <c r="Q12" s="60">
        <v>10172</v>
      </c>
      <c r="R12" s="60">
        <v>28164</v>
      </c>
      <c r="S12" s="60">
        <v>8429</v>
      </c>
      <c r="T12" s="60">
        <v>9937</v>
      </c>
      <c r="U12" s="60">
        <v>7219</v>
      </c>
      <c r="V12" s="60">
        <v>25585</v>
      </c>
      <c r="W12" s="60">
        <v>138781</v>
      </c>
      <c r="X12" s="60">
        <v>177630</v>
      </c>
      <c r="Y12" s="60">
        <v>-38849</v>
      </c>
      <c r="Z12" s="140">
        <v>-21.87</v>
      </c>
      <c r="AA12" s="155">
        <v>177630</v>
      </c>
    </row>
    <row r="13" spans="1:27" ht="13.5">
      <c r="A13" s="181" t="s">
        <v>109</v>
      </c>
      <c r="B13" s="185"/>
      <c r="C13" s="155">
        <v>118845</v>
      </c>
      <c r="D13" s="155"/>
      <c r="E13" s="156">
        <v>150000</v>
      </c>
      <c r="F13" s="60">
        <v>150000</v>
      </c>
      <c r="G13" s="60">
        <v>11831</v>
      </c>
      <c r="H13" s="60">
        <v>3541</v>
      </c>
      <c r="I13" s="60">
        <v>0</v>
      </c>
      <c r="J13" s="60">
        <v>15372</v>
      </c>
      <c r="K13" s="60">
        <v>1025</v>
      </c>
      <c r="L13" s="60">
        <v>0</v>
      </c>
      <c r="M13" s="60">
        <v>0</v>
      </c>
      <c r="N13" s="60">
        <v>1025</v>
      </c>
      <c r="O13" s="60">
        <v>33</v>
      </c>
      <c r="P13" s="60">
        <v>0</v>
      </c>
      <c r="Q13" s="60">
        <v>0</v>
      </c>
      <c r="R13" s="60">
        <v>33</v>
      </c>
      <c r="S13" s="60">
        <v>2478</v>
      </c>
      <c r="T13" s="60">
        <v>3491</v>
      </c>
      <c r="U13" s="60">
        <v>0</v>
      </c>
      <c r="V13" s="60">
        <v>5969</v>
      </c>
      <c r="W13" s="60">
        <v>22399</v>
      </c>
      <c r="X13" s="60">
        <v>150000</v>
      </c>
      <c r="Y13" s="60">
        <v>-127601</v>
      </c>
      <c r="Z13" s="140">
        <v>-85.07</v>
      </c>
      <c r="AA13" s="155">
        <v>150000</v>
      </c>
    </row>
    <row r="14" spans="1:27" ht="13.5">
      <c r="A14" s="181" t="s">
        <v>110</v>
      </c>
      <c r="B14" s="185"/>
      <c r="C14" s="155">
        <v>974986</v>
      </c>
      <c r="D14" s="155"/>
      <c r="E14" s="156">
        <v>968199</v>
      </c>
      <c r="F14" s="60">
        <v>968199</v>
      </c>
      <c r="G14" s="60">
        <v>83021</v>
      </c>
      <c r="H14" s="60">
        <v>80974</v>
      </c>
      <c r="I14" s="60">
        <v>81800</v>
      </c>
      <c r="J14" s="60">
        <v>245795</v>
      </c>
      <c r="K14" s="60">
        <v>87585</v>
      </c>
      <c r="L14" s="60">
        <v>94085</v>
      </c>
      <c r="M14" s="60">
        <v>96186</v>
      </c>
      <c r="N14" s="60">
        <v>277856</v>
      </c>
      <c r="O14" s="60">
        <v>81600</v>
      </c>
      <c r="P14" s="60">
        <v>94855</v>
      </c>
      <c r="Q14" s="60">
        <v>86559</v>
      </c>
      <c r="R14" s="60">
        <v>263014</v>
      </c>
      <c r="S14" s="60">
        <v>163827</v>
      </c>
      <c r="T14" s="60">
        <v>92788</v>
      </c>
      <c r="U14" s="60">
        <v>78547</v>
      </c>
      <c r="V14" s="60">
        <v>335162</v>
      </c>
      <c r="W14" s="60">
        <v>1121827</v>
      </c>
      <c r="X14" s="60">
        <v>968199</v>
      </c>
      <c r="Y14" s="60">
        <v>153628</v>
      </c>
      <c r="Z14" s="140">
        <v>15.87</v>
      </c>
      <c r="AA14" s="155">
        <v>968199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72166</v>
      </c>
      <c r="D16" s="155"/>
      <c r="E16" s="156">
        <v>141890</v>
      </c>
      <c r="F16" s="60">
        <v>141890</v>
      </c>
      <c r="G16" s="60">
        <v>6692</v>
      </c>
      <c r="H16" s="60">
        <v>10747</v>
      </c>
      <c r="I16" s="60">
        <v>6596</v>
      </c>
      <c r="J16" s="60">
        <v>24035</v>
      </c>
      <c r="K16" s="60">
        <v>5079</v>
      </c>
      <c r="L16" s="60">
        <v>5539</v>
      </c>
      <c r="M16" s="60">
        <v>2144</v>
      </c>
      <c r="N16" s="60">
        <v>12762</v>
      </c>
      <c r="O16" s="60">
        <v>4577</v>
      </c>
      <c r="P16" s="60">
        <v>9084</v>
      </c>
      <c r="Q16" s="60">
        <v>3577</v>
      </c>
      <c r="R16" s="60">
        <v>17238</v>
      </c>
      <c r="S16" s="60">
        <v>3796</v>
      </c>
      <c r="T16" s="60">
        <v>5576</v>
      </c>
      <c r="U16" s="60">
        <v>12329</v>
      </c>
      <c r="V16" s="60">
        <v>21701</v>
      </c>
      <c r="W16" s="60">
        <v>75736</v>
      </c>
      <c r="X16" s="60">
        <v>141890</v>
      </c>
      <c r="Y16" s="60">
        <v>-66154</v>
      </c>
      <c r="Z16" s="140">
        <v>-46.62</v>
      </c>
      <c r="AA16" s="155">
        <v>141890</v>
      </c>
    </row>
    <row r="17" spans="1:27" ht="13.5">
      <c r="A17" s="181" t="s">
        <v>113</v>
      </c>
      <c r="B17" s="185"/>
      <c r="C17" s="155">
        <v>1152603</v>
      </c>
      <c r="D17" s="155"/>
      <c r="E17" s="156">
        <v>1227056</v>
      </c>
      <c r="F17" s="60">
        <v>1227056</v>
      </c>
      <c r="G17" s="60">
        <v>93796</v>
      </c>
      <c r="H17" s="60">
        <v>102605</v>
      </c>
      <c r="I17" s="60">
        <v>101005</v>
      </c>
      <c r="J17" s="60">
        <v>297406</v>
      </c>
      <c r="K17" s="60">
        <v>135545</v>
      </c>
      <c r="L17" s="60">
        <v>135936</v>
      </c>
      <c r="M17" s="60">
        <v>63496</v>
      </c>
      <c r="N17" s="60">
        <v>334977</v>
      </c>
      <c r="O17" s="60">
        <v>122825</v>
      </c>
      <c r="P17" s="60">
        <v>96417</v>
      </c>
      <c r="Q17" s="60">
        <v>91070</v>
      </c>
      <c r="R17" s="60">
        <v>310312</v>
      </c>
      <c r="S17" s="60">
        <v>99319</v>
      </c>
      <c r="T17" s="60">
        <v>106459</v>
      </c>
      <c r="U17" s="60">
        <v>111447</v>
      </c>
      <c r="V17" s="60">
        <v>317225</v>
      </c>
      <c r="W17" s="60">
        <v>1259920</v>
      </c>
      <c r="X17" s="60">
        <v>1227056</v>
      </c>
      <c r="Y17" s="60">
        <v>32864</v>
      </c>
      <c r="Z17" s="140">
        <v>2.68</v>
      </c>
      <c r="AA17" s="155">
        <v>1227056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19794586</v>
      </c>
      <c r="D19" s="155"/>
      <c r="E19" s="156">
        <v>23692000</v>
      </c>
      <c r="F19" s="60">
        <v>23692000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176000</v>
      </c>
      <c r="R19" s="60">
        <v>176000</v>
      </c>
      <c r="S19" s="60">
        <v>0</v>
      </c>
      <c r="T19" s="60">
        <v>0</v>
      </c>
      <c r="U19" s="60">
        <v>0</v>
      </c>
      <c r="V19" s="60">
        <v>0</v>
      </c>
      <c r="W19" s="60">
        <v>176000</v>
      </c>
      <c r="X19" s="60">
        <v>23692000</v>
      </c>
      <c r="Y19" s="60">
        <v>-23516000</v>
      </c>
      <c r="Z19" s="140">
        <v>-99.26</v>
      </c>
      <c r="AA19" s="155">
        <v>23692000</v>
      </c>
    </row>
    <row r="20" spans="1:27" ht="13.5">
      <c r="A20" s="181" t="s">
        <v>35</v>
      </c>
      <c r="B20" s="185"/>
      <c r="C20" s="155">
        <v>523911</v>
      </c>
      <c r="D20" s="155"/>
      <c r="E20" s="156">
        <v>921888</v>
      </c>
      <c r="F20" s="54">
        <v>921888</v>
      </c>
      <c r="G20" s="54">
        <v>39244</v>
      </c>
      <c r="H20" s="54">
        <v>21950</v>
      </c>
      <c r="I20" s="54">
        <v>90341</v>
      </c>
      <c r="J20" s="54">
        <v>151535</v>
      </c>
      <c r="K20" s="54">
        <v>10202</v>
      </c>
      <c r="L20" s="54">
        <v>30266</v>
      </c>
      <c r="M20" s="54">
        <v>191118</v>
      </c>
      <c r="N20" s="54">
        <v>231586</v>
      </c>
      <c r="O20" s="54">
        <v>9048</v>
      </c>
      <c r="P20" s="54">
        <v>-12053</v>
      </c>
      <c r="Q20" s="54">
        <v>7443</v>
      </c>
      <c r="R20" s="54">
        <v>4438</v>
      </c>
      <c r="S20" s="54">
        <v>16422</v>
      </c>
      <c r="T20" s="54">
        <v>3422</v>
      </c>
      <c r="U20" s="54">
        <v>15875</v>
      </c>
      <c r="V20" s="54">
        <v>35719</v>
      </c>
      <c r="W20" s="54">
        <v>423278</v>
      </c>
      <c r="X20" s="54">
        <v>921888</v>
      </c>
      <c r="Y20" s="54">
        <v>-498610</v>
      </c>
      <c r="Z20" s="184">
        <v>-54.09</v>
      </c>
      <c r="AA20" s="130">
        <v>921888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52428283</v>
      </c>
      <c r="D22" s="188">
        <f>SUM(D5:D21)</f>
        <v>0</v>
      </c>
      <c r="E22" s="189">
        <f t="shared" si="0"/>
        <v>62422790</v>
      </c>
      <c r="F22" s="190">
        <f t="shared" si="0"/>
        <v>62422790</v>
      </c>
      <c r="G22" s="190">
        <f t="shared" si="0"/>
        <v>7227626</v>
      </c>
      <c r="H22" s="190">
        <f t="shared" si="0"/>
        <v>3595287</v>
      </c>
      <c r="I22" s="190">
        <f t="shared" si="0"/>
        <v>2953144</v>
      </c>
      <c r="J22" s="190">
        <f t="shared" si="0"/>
        <v>13776057</v>
      </c>
      <c r="K22" s="190">
        <f t="shared" si="0"/>
        <v>2971008</v>
      </c>
      <c r="L22" s="190">
        <f t="shared" si="0"/>
        <v>2929098</v>
      </c>
      <c r="M22" s="190">
        <f t="shared" si="0"/>
        <v>2620871</v>
      </c>
      <c r="N22" s="190">
        <f t="shared" si="0"/>
        <v>8520977</v>
      </c>
      <c r="O22" s="190">
        <f t="shared" si="0"/>
        <v>3102814</v>
      </c>
      <c r="P22" s="190">
        <f t="shared" si="0"/>
        <v>2957842</v>
      </c>
      <c r="Q22" s="190">
        <f t="shared" si="0"/>
        <v>3006084</v>
      </c>
      <c r="R22" s="190">
        <f t="shared" si="0"/>
        <v>9066740</v>
      </c>
      <c r="S22" s="190">
        <f t="shared" si="0"/>
        <v>2849666</v>
      </c>
      <c r="T22" s="190">
        <f t="shared" si="0"/>
        <v>2726252</v>
      </c>
      <c r="U22" s="190">
        <f t="shared" si="0"/>
        <v>2985110</v>
      </c>
      <c r="V22" s="190">
        <f t="shared" si="0"/>
        <v>8561028</v>
      </c>
      <c r="W22" s="190">
        <f t="shared" si="0"/>
        <v>39924802</v>
      </c>
      <c r="X22" s="190">
        <f t="shared" si="0"/>
        <v>62422790</v>
      </c>
      <c r="Y22" s="190">
        <f t="shared" si="0"/>
        <v>-22497988</v>
      </c>
      <c r="Z22" s="191">
        <f>+IF(X22&lt;&gt;0,+(Y22/X22)*100,0)</f>
        <v>-36.04130478628078</v>
      </c>
      <c r="AA22" s="188">
        <f>SUM(AA5:AA21)</f>
        <v>62422790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21618691</v>
      </c>
      <c r="D25" s="155"/>
      <c r="E25" s="156">
        <v>25835892</v>
      </c>
      <c r="F25" s="60">
        <v>25835892</v>
      </c>
      <c r="G25" s="60">
        <v>1737641</v>
      </c>
      <c r="H25" s="60">
        <v>1992977</v>
      </c>
      <c r="I25" s="60">
        <v>1867036</v>
      </c>
      <c r="J25" s="60">
        <v>5597654</v>
      </c>
      <c r="K25" s="60">
        <v>1904637</v>
      </c>
      <c r="L25" s="60">
        <v>3109589</v>
      </c>
      <c r="M25" s="60">
        <v>1899157</v>
      </c>
      <c r="N25" s="60">
        <v>6913383</v>
      </c>
      <c r="O25" s="60">
        <v>1838736</v>
      </c>
      <c r="P25" s="60">
        <v>1982816</v>
      </c>
      <c r="Q25" s="60">
        <v>1802506</v>
      </c>
      <c r="R25" s="60">
        <v>5624058</v>
      </c>
      <c r="S25" s="60">
        <v>1881859</v>
      </c>
      <c r="T25" s="60">
        <v>1799981</v>
      </c>
      <c r="U25" s="60">
        <v>1839422</v>
      </c>
      <c r="V25" s="60">
        <v>5521262</v>
      </c>
      <c r="W25" s="60">
        <v>23656357</v>
      </c>
      <c r="X25" s="60">
        <v>25835892</v>
      </c>
      <c r="Y25" s="60">
        <v>-2179535</v>
      </c>
      <c r="Z25" s="140">
        <v>-8.44</v>
      </c>
      <c r="AA25" s="155">
        <v>25835892</v>
      </c>
    </row>
    <row r="26" spans="1:27" ht="13.5">
      <c r="A26" s="183" t="s">
        <v>38</v>
      </c>
      <c r="B26" s="182"/>
      <c r="C26" s="155">
        <v>2061909</v>
      </c>
      <c r="D26" s="155"/>
      <c r="E26" s="156">
        <v>2225720</v>
      </c>
      <c r="F26" s="60">
        <v>2225720</v>
      </c>
      <c r="G26" s="60">
        <v>171737</v>
      </c>
      <c r="H26" s="60">
        <v>171737</v>
      </c>
      <c r="I26" s="60">
        <v>171737</v>
      </c>
      <c r="J26" s="60">
        <v>515211</v>
      </c>
      <c r="K26" s="60">
        <v>171737</v>
      </c>
      <c r="L26" s="60">
        <v>171737</v>
      </c>
      <c r="M26" s="60">
        <v>228417</v>
      </c>
      <c r="N26" s="60">
        <v>571891</v>
      </c>
      <c r="O26" s="60">
        <v>200084</v>
      </c>
      <c r="P26" s="60">
        <v>183884</v>
      </c>
      <c r="Q26" s="60">
        <v>183884</v>
      </c>
      <c r="R26" s="60">
        <v>567852</v>
      </c>
      <c r="S26" s="60">
        <v>183884</v>
      </c>
      <c r="T26" s="60">
        <v>183884</v>
      </c>
      <c r="U26" s="60">
        <v>183884</v>
      </c>
      <c r="V26" s="60">
        <v>551652</v>
      </c>
      <c r="W26" s="60">
        <v>2206606</v>
      </c>
      <c r="X26" s="60">
        <v>2225720</v>
      </c>
      <c r="Y26" s="60">
        <v>-19114</v>
      </c>
      <c r="Z26" s="140">
        <v>-0.86</v>
      </c>
      <c r="AA26" s="155">
        <v>2225720</v>
      </c>
    </row>
    <row r="27" spans="1:27" ht="13.5">
      <c r="A27" s="183" t="s">
        <v>118</v>
      </c>
      <c r="B27" s="182"/>
      <c r="C27" s="155">
        <v>2171266</v>
      </c>
      <c r="D27" s="155"/>
      <c r="E27" s="156">
        <v>4867025</v>
      </c>
      <c r="F27" s="60">
        <v>4867025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4867025</v>
      </c>
      <c r="Y27" s="60">
        <v>-4867025</v>
      </c>
      <c r="Z27" s="140">
        <v>-100</v>
      </c>
      <c r="AA27" s="155">
        <v>4867025</v>
      </c>
    </row>
    <row r="28" spans="1:27" ht="13.5">
      <c r="A28" s="183" t="s">
        <v>39</v>
      </c>
      <c r="B28" s="182"/>
      <c r="C28" s="155">
        <v>4639363</v>
      </c>
      <c r="D28" s="155"/>
      <c r="E28" s="156">
        <v>-4090028</v>
      </c>
      <c r="F28" s="60">
        <v>-4090028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1647763</v>
      </c>
      <c r="M28" s="60">
        <v>0</v>
      </c>
      <c r="N28" s="60">
        <v>1647763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1647763</v>
      </c>
      <c r="X28" s="60">
        <v>-4090028</v>
      </c>
      <c r="Y28" s="60">
        <v>5737791</v>
      </c>
      <c r="Z28" s="140">
        <v>-140.29</v>
      </c>
      <c r="AA28" s="155">
        <v>-4090028</v>
      </c>
    </row>
    <row r="29" spans="1:27" ht="13.5">
      <c r="A29" s="183" t="s">
        <v>40</v>
      </c>
      <c r="B29" s="182"/>
      <c r="C29" s="155">
        <v>1156710</v>
      </c>
      <c r="D29" s="155"/>
      <c r="E29" s="156">
        <v>116059</v>
      </c>
      <c r="F29" s="60">
        <v>116059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116059</v>
      </c>
      <c r="Y29" s="60">
        <v>-116059</v>
      </c>
      <c r="Z29" s="140">
        <v>-100</v>
      </c>
      <c r="AA29" s="155">
        <v>116059</v>
      </c>
    </row>
    <row r="30" spans="1:27" ht="13.5">
      <c r="A30" s="183" t="s">
        <v>119</v>
      </c>
      <c r="B30" s="182"/>
      <c r="C30" s="155">
        <v>11761477</v>
      </c>
      <c r="D30" s="155"/>
      <c r="E30" s="156">
        <v>12388966</v>
      </c>
      <c r="F30" s="60">
        <v>12388966</v>
      </c>
      <c r="G30" s="60">
        <v>0</v>
      </c>
      <c r="H30" s="60">
        <v>1707040</v>
      </c>
      <c r="I30" s="60">
        <v>1882804</v>
      </c>
      <c r="J30" s="60">
        <v>3589844</v>
      </c>
      <c r="K30" s="60">
        <v>1896859</v>
      </c>
      <c r="L30" s="60">
        <v>379285</v>
      </c>
      <c r="M30" s="60">
        <v>909952</v>
      </c>
      <c r="N30" s="60">
        <v>3186096</v>
      </c>
      <c r="O30" s="60">
        <v>863397</v>
      </c>
      <c r="P30" s="60">
        <v>893355</v>
      </c>
      <c r="Q30" s="60">
        <v>984487</v>
      </c>
      <c r="R30" s="60">
        <v>2741239</v>
      </c>
      <c r="S30" s="60">
        <v>900673</v>
      </c>
      <c r="T30" s="60">
        <v>888060</v>
      </c>
      <c r="U30" s="60">
        <v>587448</v>
      </c>
      <c r="V30" s="60">
        <v>2376181</v>
      </c>
      <c r="W30" s="60">
        <v>11893360</v>
      </c>
      <c r="X30" s="60">
        <v>12388966</v>
      </c>
      <c r="Y30" s="60">
        <v>-495606</v>
      </c>
      <c r="Z30" s="140">
        <v>-4</v>
      </c>
      <c r="AA30" s="155">
        <v>12388966</v>
      </c>
    </row>
    <row r="31" spans="1:27" ht="13.5">
      <c r="A31" s="183" t="s">
        <v>120</v>
      </c>
      <c r="B31" s="182"/>
      <c r="C31" s="155">
        <v>1849960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931316</v>
      </c>
      <c r="D32" s="155"/>
      <c r="E32" s="156">
        <v>290000</v>
      </c>
      <c r="F32" s="60">
        <v>290000</v>
      </c>
      <c r="G32" s="60">
        <v>16180</v>
      </c>
      <c r="H32" s="60">
        <v>25071</v>
      </c>
      <c r="I32" s="60">
        <v>9038</v>
      </c>
      <c r="J32" s="60">
        <v>50289</v>
      </c>
      <c r="K32" s="60">
        <v>17465</v>
      </c>
      <c r="L32" s="60">
        <v>35869</v>
      </c>
      <c r="M32" s="60">
        <v>36413</v>
      </c>
      <c r="N32" s="60">
        <v>89747</v>
      </c>
      <c r="O32" s="60">
        <v>27981</v>
      </c>
      <c r="P32" s="60">
        <v>36355</v>
      </c>
      <c r="Q32" s="60">
        <v>43883</v>
      </c>
      <c r="R32" s="60">
        <v>108219</v>
      </c>
      <c r="S32" s="60">
        <v>25463</v>
      </c>
      <c r="T32" s="60">
        <v>27305</v>
      </c>
      <c r="U32" s="60">
        <v>72367</v>
      </c>
      <c r="V32" s="60">
        <v>125135</v>
      </c>
      <c r="W32" s="60">
        <v>373390</v>
      </c>
      <c r="X32" s="60">
        <v>290000</v>
      </c>
      <c r="Y32" s="60">
        <v>83390</v>
      </c>
      <c r="Z32" s="140">
        <v>28.76</v>
      </c>
      <c r="AA32" s="155">
        <v>290000</v>
      </c>
    </row>
    <row r="33" spans="1:27" ht="13.5">
      <c r="A33" s="183" t="s">
        <v>42</v>
      </c>
      <c r="B33" s="182"/>
      <c r="C33" s="155">
        <v>303767</v>
      </c>
      <c r="D33" s="155"/>
      <c r="E33" s="156">
        <v>286916</v>
      </c>
      <c r="F33" s="60">
        <v>286916</v>
      </c>
      <c r="G33" s="60">
        <v>161269</v>
      </c>
      <c r="H33" s="60">
        <v>5500</v>
      </c>
      <c r="I33" s="60">
        <v>10750</v>
      </c>
      <c r="J33" s="60">
        <v>177519</v>
      </c>
      <c r="K33" s="60">
        <v>27700</v>
      </c>
      <c r="L33" s="60">
        <v>4444</v>
      </c>
      <c r="M33" s="60">
        <v>2000</v>
      </c>
      <c r="N33" s="60">
        <v>34144</v>
      </c>
      <c r="O33" s="60">
        <v>57750</v>
      </c>
      <c r="P33" s="60">
        <v>0</v>
      </c>
      <c r="Q33" s="60">
        <v>2500</v>
      </c>
      <c r="R33" s="60">
        <v>60250</v>
      </c>
      <c r="S33" s="60">
        <v>1000</v>
      </c>
      <c r="T33" s="60">
        <v>0</v>
      </c>
      <c r="U33" s="60">
        <v>0</v>
      </c>
      <c r="V33" s="60">
        <v>1000</v>
      </c>
      <c r="W33" s="60">
        <v>272913</v>
      </c>
      <c r="X33" s="60">
        <v>286916</v>
      </c>
      <c r="Y33" s="60">
        <v>-14003</v>
      </c>
      <c r="Z33" s="140">
        <v>-4.88</v>
      </c>
      <c r="AA33" s="155">
        <v>286916</v>
      </c>
    </row>
    <row r="34" spans="1:27" ht="13.5">
      <c r="A34" s="183" t="s">
        <v>43</v>
      </c>
      <c r="B34" s="182"/>
      <c r="C34" s="155">
        <v>12131453</v>
      </c>
      <c r="D34" s="155"/>
      <c r="E34" s="156">
        <v>13219000</v>
      </c>
      <c r="F34" s="60">
        <v>13219000</v>
      </c>
      <c r="G34" s="60">
        <v>551337</v>
      </c>
      <c r="H34" s="60">
        <v>909195</v>
      </c>
      <c r="I34" s="60">
        <v>1368989</v>
      </c>
      <c r="J34" s="60">
        <v>2829521</v>
      </c>
      <c r="K34" s="60">
        <v>377188</v>
      </c>
      <c r="L34" s="60">
        <v>691693</v>
      </c>
      <c r="M34" s="60">
        <v>856997</v>
      </c>
      <c r="N34" s="60">
        <v>1925878</v>
      </c>
      <c r="O34" s="60">
        <v>931635</v>
      </c>
      <c r="P34" s="60">
        <v>966409</v>
      </c>
      <c r="Q34" s="60">
        <v>1434442</v>
      </c>
      <c r="R34" s="60">
        <v>3332486</v>
      </c>
      <c r="S34" s="60">
        <v>1113667</v>
      </c>
      <c r="T34" s="60">
        <v>733805</v>
      </c>
      <c r="U34" s="60">
        <v>585827</v>
      </c>
      <c r="V34" s="60">
        <v>2433299</v>
      </c>
      <c r="W34" s="60">
        <v>10521184</v>
      </c>
      <c r="X34" s="60">
        <v>13219000</v>
      </c>
      <c r="Y34" s="60">
        <v>-2697816</v>
      </c>
      <c r="Z34" s="140">
        <v>-20.41</v>
      </c>
      <c r="AA34" s="155">
        <v>13219000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58625912</v>
      </c>
      <c r="D36" s="188">
        <f>SUM(D25:D35)</f>
        <v>0</v>
      </c>
      <c r="E36" s="189">
        <f t="shared" si="1"/>
        <v>55139550</v>
      </c>
      <c r="F36" s="190">
        <f t="shared" si="1"/>
        <v>55139550</v>
      </c>
      <c r="G36" s="190">
        <f t="shared" si="1"/>
        <v>2638164</v>
      </c>
      <c r="H36" s="190">
        <f t="shared" si="1"/>
        <v>4811520</v>
      </c>
      <c r="I36" s="190">
        <f t="shared" si="1"/>
        <v>5310354</v>
      </c>
      <c r="J36" s="190">
        <f t="shared" si="1"/>
        <v>12760038</v>
      </c>
      <c r="K36" s="190">
        <f t="shared" si="1"/>
        <v>4395586</v>
      </c>
      <c r="L36" s="190">
        <f t="shared" si="1"/>
        <v>6040380</v>
      </c>
      <c r="M36" s="190">
        <f t="shared" si="1"/>
        <v>3932936</v>
      </c>
      <c r="N36" s="190">
        <f t="shared" si="1"/>
        <v>14368902</v>
      </c>
      <c r="O36" s="190">
        <f t="shared" si="1"/>
        <v>3919583</v>
      </c>
      <c r="P36" s="190">
        <f t="shared" si="1"/>
        <v>4062819</v>
      </c>
      <c r="Q36" s="190">
        <f t="shared" si="1"/>
        <v>4451702</v>
      </c>
      <c r="R36" s="190">
        <f t="shared" si="1"/>
        <v>12434104</v>
      </c>
      <c r="S36" s="190">
        <f t="shared" si="1"/>
        <v>4106546</v>
      </c>
      <c r="T36" s="190">
        <f t="shared" si="1"/>
        <v>3633035</v>
      </c>
      <c r="U36" s="190">
        <f t="shared" si="1"/>
        <v>3268948</v>
      </c>
      <c r="V36" s="190">
        <f t="shared" si="1"/>
        <v>11008529</v>
      </c>
      <c r="W36" s="190">
        <f t="shared" si="1"/>
        <v>50571573</v>
      </c>
      <c r="X36" s="190">
        <f t="shared" si="1"/>
        <v>55139550</v>
      </c>
      <c r="Y36" s="190">
        <f t="shared" si="1"/>
        <v>-4567977</v>
      </c>
      <c r="Z36" s="191">
        <f>+IF(X36&lt;&gt;0,+(Y36/X36)*100,0)</f>
        <v>-8.284392962945834</v>
      </c>
      <c r="AA36" s="188">
        <f>SUM(AA25:AA35)</f>
        <v>55139550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-6197629</v>
      </c>
      <c r="D38" s="199">
        <f>+D22-D36</f>
        <v>0</v>
      </c>
      <c r="E38" s="200">
        <f t="shared" si="2"/>
        <v>7283240</v>
      </c>
      <c r="F38" s="106">
        <f t="shared" si="2"/>
        <v>7283240</v>
      </c>
      <c r="G38" s="106">
        <f t="shared" si="2"/>
        <v>4589462</v>
      </c>
      <c r="H38" s="106">
        <f t="shared" si="2"/>
        <v>-1216233</v>
      </c>
      <c r="I38" s="106">
        <f t="shared" si="2"/>
        <v>-2357210</v>
      </c>
      <c r="J38" s="106">
        <f t="shared" si="2"/>
        <v>1016019</v>
      </c>
      <c r="K38" s="106">
        <f t="shared" si="2"/>
        <v>-1424578</v>
      </c>
      <c r="L38" s="106">
        <f t="shared" si="2"/>
        <v>-3111282</v>
      </c>
      <c r="M38" s="106">
        <f t="shared" si="2"/>
        <v>-1312065</v>
      </c>
      <c r="N38" s="106">
        <f t="shared" si="2"/>
        <v>-5847925</v>
      </c>
      <c r="O38" s="106">
        <f t="shared" si="2"/>
        <v>-816769</v>
      </c>
      <c r="P38" s="106">
        <f t="shared" si="2"/>
        <v>-1104977</v>
      </c>
      <c r="Q38" s="106">
        <f t="shared" si="2"/>
        <v>-1445618</v>
      </c>
      <c r="R38" s="106">
        <f t="shared" si="2"/>
        <v>-3367364</v>
      </c>
      <c r="S38" s="106">
        <f t="shared" si="2"/>
        <v>-1256880</v>
      </c>
      <c r="T38" s="106">
        <f t="shared" si="2"/>
        <v>-906783</v>
      </c>
      <c r="U38" s="106">
        <f t="shared" si="2"/>
        <v>-283838</v>
      </c>
      <c r="V38" s="106">
        <f t="shared" si="2"/>
        <v>-2447501</v>
      </c>
      <c r="W38" s="106">
        <f t="shared" si="2"/>
        <v>-10646771</v>
      </c>
      <c r="X38" s="106">
        <f>IF(F22=F36,0,X22-X36)</f>
        <v>7283240</v>
      </c>
      <c r="Y38" s="106">
        <f t="shared" si="2"/>
        <v>-17930011</v>
      </c>
      <c r="Z38" s="201">
        <f>+IF(X38&lt;&gt;0,+(Y38/X38)*100,0)</f>
        <v>-246.18179546465586</v>
      </c>
      <c r="AA38" s="199">
        <f>+AA22-AA36</f>
        <v>7283240</v>
      </c>
    </row>
    <row r="39" spans="1:27" ht="13.5">
      <c r="A39" s="181" t="s">
        <v>46</v>
      </c>
      <c r="B39" s="185"/>
      <c r="C39" s="155">
        <v>13804951</v>
      </c>
      <c r="D39" s="155"/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7607322</v>
      </c>
      <c r="D42" s="206">
        <f>SUM(D38:D41)</f>
        <v>0</v>
      </c>
      <c r="E42" s="207">
        <f t="shared" si="3"/>
        <v>7283240</v>
      </c>
      <c r="F42" s="88">
        <f t="shared" si="3"/>
        <v>7283240</v>
      </c>
      <c r="G42" s="88">
        <f t="shared" si="3"/>
        <v>4589462</v>
      </c>
      <c r="H42" s="88">
        <f t="shared" si="3"/>
        <v>-1216233</v>
      </c>
      <c r="I42" s="88">
        <f t="shared" si="3"/>
        <v>-2357210</v>
      </c>
      <c r="J42" s="88">
        <f t="shared" si="3"/>
        <v>1016019</v>
      </c>
      <c r="K42" s="88">
        <f t="shared" si="3"/>
        <v>-1424578</v>
      </c>
      <c r="L42" s="88">
        <f t="shared" si="3"/>
        <v>-3111282</v>
      </c>
      <c r="M42" s="88">
        <f t="shared" si="3"/>
        <v>-1312065</v>
      </c>
      <c r="N42" s="88">
        <f t="shared" si="3"/>
        <v>-5847925</v>
      </c>
      <c r="O42" s="88">
        <f t="shared" si="3"/>
        <v>-816769</v>
      </c>
      <c r="P42" s="88">
        <f t="shared" si="3"/>
        <v>-1104977</v>
      </c>
      <c r="Q42" s="88">
        <f t="shared" si="3"/>
        <v>-1445618</v>
      </c>
      <c r="R42" s="88">
        <f t="shared" si="3"/>
        <v>-3367364</v>
      </c>
      <c r="S42" s="88">
        <f t="shared" si="3"/>
        <v>-1256880</v>
      </c>
      <c r="T42" s="88">
        <f t="shared" si="3"/>
        <v>-906783</v>
      </c>
      <c r="U42" s="88">
        <f t="shared" si="3"/>
        <v>-283838</v>
      </c>
      <c r="V42" s="88">
        <f t="shared" si="3"/>
        <v>-2447501</v>
      </c>
      <c r="W42" s="88">
        <f t="shared" si="3"/>
        <v>-10646771</v>
      </c>
      <c r="X42" s="88">
        <f t="shared" si="3"/>
        <v>7283240</v>
      </c>
      <c r="Y42" s="88">
        <f t="shared" si="3"/>
        <v>-17930011</v>
      </c>
      <c r="Z42" s="208">
        <f>+IF(X42&lt;&gt;0,+(Y42/X42)*100,0)</f>
        <v>-246.18179546465586</v>
      </c>
      <c r="AA42" s="206">
        <f>SUM(AA38:AA41)</f>
        <v>7283240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7607322</v>
      </c>
      <c r="D44" s="210">
        <f>+D42-D43</f>
        <v>0</v>
      </c>
      <c r="E44" s="211">
        <f t="shared" si="4"/>
        <v>7283240</v>
      </c>
      <c r="F44" s="77">
        <f t="shared" si="4"/>
        <v>7283240</v>
      </c>
      <c r="G44" s="77">
        <f t="shared" si="4"/>
        <v>4589462</v>
      </c>
      <c r="H44" s="77">
        <f t="shared" si="4"/>
        <v>-1216233</v>
      </c>
      <c r="I44" s="77">
        <f t="shared" si="4"/>
        <v>-2357210</v>
      </c>
      <c r="J44" s="77">
        <f t="shared" si="4"/>
        <v>1016019</v>
      </c>
      <c r="K44" s="77">
        <f t="shared" si="4"/>
        <v>-1424578</v>
      </c>
      <c r="L44" s="77">
        <f t="shared" si="4"/>
        <v>-3111282</v>
      </c>
      <c r="M44" s="77">
        <f t="shared" si="4"/>
        <v>-1312065</v>
      </c>
      <c r="N44" s="77">
        <f t="shared" si="4"/>
        <v>-5847925</v>
      </c>
      <c r="O44" s="77">
        <f t="shared" si="4"/>
        <v>-816769</v>
      </c>
      <c r="P44" s="77">
        <f t="shared" si="4"/>
        <v>-1104977</v>
      </c>
      <c r="Q44" s="77">
        <f t="shared" si="4"/>
        <v>-1445618</v>
      </c>
      <c r="R44" s="77">
        <f t="shared" si="4"/>
        <v>-3367364</v>
      </c>
      <c r="S44" s="77">
        <f t="shared" si="4"/>
        <v>-1256880</v>
      </c>
      <c r="T44" s="77">
        <f t="shared" si="4"/>
        <v>-906783</v>
      </c>
      <c r="U44" s="77">
        <f t="shared" si="4"/>
        <v>-283838</v>
      </c>
      <c r="V44" s="77">
        <f t="shared" si="4"/>
        <v>-2447501</v>
      </c>
      <c r="W44" s="77">
        <f t="shared" si="4"/>
        <v>-10646771</v>
      </c>
      <c r="X44" s="77">
        <f t="shared" si="4"/>
        <v>7283240</v>
      </c>
      <c r="Y44" s="77">
        <f t="shared" si="4"/>
        <v>-17930011</v>
      </c>
      <c r="Z44" s="212">
        <f>+IF(X44&lt;&gt;0,+(Y44/X44)*100,0)</f>
        <v>-246.18179546465586</v>
      </c>
      <c r="AA44" s="210">
        <f>+AA42-AA43</f>
        <v>7283240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7607322</v>
      </c>
      <c r="D46" s="206">
        <f>SUM(D44:D45)</f>
        <v>0</v>
      </c>
      <c r="E46" s="207">
        <f t="shared" si="5"/>
        <v>7283240</v>
      </c>
      <c r="F46" s="88">
        <f t="shared" si="5"/>
        <v>7283240</v>
      </c>
      <c r="G46" s="88">
        <f t="shared" si="5"/>
        <v>4589462</v>
      </c>
      <c r="H46" s="88">
        <f t="shared" si="5"/>
        <v>-1216233</v>
      </c>
      <c r="I46" s="88">
        <f t="shared" si="5"/>
        <v>-2357210</v>
      </c>
      <c r="J46" s="88">
        <f t="shared" si="5"/>
        <v>1016019</v>
      </c>
      <c r="K46" s="88">
        <f t="shared" si="5"/>
        <v>-1424578</v>
      </c>
      <c r="L46" s="88">
        <f t="shared" si="5"/>
        <v>-3111282</v>
      </c>
      <c r="M46" s="88">
        <f t="shared" si="5"/>
        <v>-1312065</v>
      </c>
      <c r="N46" s="88">
        <f t="shared" si="5"/>
        <v>-5847925</v>
      </c>
      <c r="O46" s="88">
        <f t="shared" si="5"/>
        <v>-816769</v>
      </c>
      <c r="P46" s="88">
        <f t="shared" si="5"/>
        <v>-1104977</v>
      </c>
      <c r="Q46" s="88">
        <f t="shared" si="5"/>
        <v>-1445618</v>
      </c>
      <c r="R46" s="88">
        <f t="shared" si="5"/>
        <v>-3367364</v>
      </c>
      <c r="S46" s="88">
        <f t="shared" si="5"/>
        <v>-1256880</v>
      </c>
      <c r="T46" s="88">
        <f t="shared" si="5"/>
        <v>-906783</v>
      </c>
      <c r="U46" s="88">
        <f t="shared" si="5"/>
        <v>-283838</v>
      </c>
      <c r="V46" s="88">
        <f t="shared" si="5"/>
        <v>-2447501</v>
      </c>
      <c r="W46" s="88">
        <f t="shared" si="5"/>
        <v>-10646771</v>
      </c>
      <c r="X46" s="88">
        <f t="shared" si="5"/>
        <v>7283240</v>
      </c>
      <c r="Y46" s="88">
        <f t="shared" si="5"/>
        <v>-17930011</v>
      </c>
      <c r="Z46" s="208">
        <f>+IF(X46&lt;&gt;0,+(Y46/X46)*100,0)</f>
        <v>-246.18179546465586</v>
      </c>
      <c r="AA46" s="206">
        <f>SUM(AA44:AA45)</f>
        <v>7283240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7607322</v>
      </c>
      <c r="D48" s="217">
        <f>SUM(D46:D47)</f>
        <v>0</v>
      </c>
      <c r="E48" s="218">
        <f t="shared" si="6"/>
        <v>7283240</v>
      </c>
      <c r="F48" s="219">
        <f t="shared" si="6"/>
        <v>7283240</v>
      </c>
      <c r="G48" s="219">
        <f t="shared" si="6"/>
        <v>4589462</v>
      </c>
      <c r="H48" s="220">
        <f t="shared" si="6"/>
        <v>-1216233</v>
      </c>
      <c r="I48" s="220">
        <f t="shared" si="6"/>
        <v>-2357210</v>
      </c>
      <c r="J48" s="220">
        <f t="shared" si="6"/>
        <v>1016019</v>
      </c>
      <c r="K48" s="220">
        <f t="shared" si="6"/>
        <v>-1424578</v>
      </c>
      <c r="L48" s="220">
        <f t="shared" si="6"/>
        <v>-3111282</v>
      </c>
      <c r="M48" s="219">
        <f t="shared" si="6"/>
        <v>-1312065</v>
      </c>
      <c r="N48" s="219">
        <f t="shared" si="6"/>
        <v>-5847925</v>
      </c>
      <c r="O48" s="220">
        <f t="shared" si="6"/>
        <v>-816769</v>
      </c>
      <c r="P48" s="220">
        <f t="shared" si="6"/>
        <v>-1104977</v>
      </c>
      <c r="Q48" s="220">
        <f t="shared" si="6"/>
        <v>-1445618</v>
      </c>
      <c r="R48" s="220">
        <f t="shared" si="6"/>
        <v>-3367364</v>
      </c>
      <c r="S48" s="220">
        <f t="shared" si="6"/>
        <v>-1256880</v>
      </c>
      <c r="T48" s="219">
        <f t="shared" si="6"/>
        <v>-906783</v>
      </c>
      <c r="U48" s="219">
        <f t="shared" si="6"/>
        <v>-283838</v>
      </c>
      <c r="V48" s="220">
        <f t="shared" si="6"/>
        <v>-2447501</v>
      </c>
      <c r="W48" s="220">
        <f t="shared" si="6"/>
        <v>-10646771</v>
      </c>
      <c r="X48" s="220">
        <f t="shared" si="6"/>
        <v>7283240</v>
      </c>
      <c r="Y48" s="220">
        <f t="shared" si="6"/>
        <v>-17930011</v>
      </c>
      <c r="Z48" s="221">
        <f>+IF(X48&lt;&gt;0,+(Y48/X48)*100,0)</f>
        <v>-246.18179546465586</v>
      </c>
      <c r="AA48" s="222">
        <f>SUM(AA46:AA47)</f>
        <v>7283240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19184</v>
      </c>
      <c r="D5" s="153">
        <f>SUM(D6:D8)</f>
        <v>0</v>
      </c>
      <c r="E5" s="154">
        <f t="shared" si="0"/>
        <v>30000</v>
      </c>
      <c r="F5" s="100">
        <f t="shared" si="0"/>
        <v>30000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52749</v>
      </c>
      <c r="M5" s="100">
        <f t="shared" si="0"/>
        <v>0</v>
      </c>
      <c r="N5" s="100">
        <f t="shared" si="0"/>
        <v>52749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52749</v>
      </c>
      <c r="X5" s="100">
        <f t="shared" si="0"/>
        <v>30000</v>
      </c>
      <c r="Y5" s="100">
        <f t="shared" si="0"/>
        <v>22749</v>
      </c>
      <c r="Z5" s="137">
        <f>+IF(X5&lt;&gt;0,+(Y5/X5)*100,0)</f>
        <v>75.83</v>
      </c>
      <c r="AA5" s="153">
        <f>SUM(AA6:AA8)</f>
        <v>30000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>
        <v>21999</v>
      </c>
      <c r="M6" s="60"/>
      <c r="N6" s="60">
        <v>21999</v>
      </c>
      <c r="O6" s="60"/>
      <c r="P6" s="60"/>
      <c r="Q6" s="60"/>
      <c r="R6" s="60"/>
      <c r="S6" s="60"/>
      <c r="T6" s="60"/>
      <c r="U6" s="60"/>
      <c r="V6" s="60"/>
      <c r="W6" s="60">
        <v>21999</v>
      </c>
      <c r="X6" s="60"/>
      <c r="Y6" s="60">
        <v>21999</v>
      </c>
      <c r="Z6" s="140"/>
      <c r="AA6" s="62"/>
    </row>
    <row r="7" spans="1:27" ht="13.5">
      <c r="A7" s="138" t="s">
        <v>76</v>
      </c>
      <c r="B7" s="136"/>
      <c r="C7" s="157">
        <v>19184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30000</v>
      </c>
      <c r="F8" s="60">
        <v>30000</v>
      </c>
      <c r="G8" s="60"/>
      <c r="H8" s="60"/>
      <c r="I8" s="60"/>
      <c r="J8" s="60"/>
      <c r="K8" s="60"/>
      <c r="L8" s="60">
        <v>30750</v>
      </c>
      <c r="M8" s="60"/>
      <c r="N8" s="60">
        <v>30750</v>
      </c>
      <c r="O8" s="60"/>
      <c r="P8" s="60"/>
      <c r="Q8" s="60"/>
      <c r="R8" s="60"/>
      <c r="S8" s="60"/>
      <c r="T8" s="60"/>
      <c r="U8" s="60"/>
      <c r="V8" s="60"/>
      <c r="W8" s="60">
        <v>30750</v>
      </c>
      <c r="X8" s="60">
        <v>30000</v>
      </c>
      <c r="Y8" s="60">
        <v>750</v>
      </c>
      <c r="Z8" s="140">
        <v>2.5</v>
      </c>
      <c r="AA8" s="62">
        <v>30000</v>
      </c>
    </row>
    <row r="9" spans="1:27" ht="13.5">
      <c r="A9" s="135" t="s">
        <v>78</v>
      </c>
      <c r="B9" s="136"/>
      <c r="C9" s="153">
        <f aca="true" t="shared" si="1" ref="C9:Y9">SUM(C10:C14)</f>
        <v>2843481</v>
      </c>
      <c r="D9" s="153">
        <f>SUM(D10:D14)</f>
        <v>0</v>
      </c>
      <c r="E9" s="154">
        <f t="shared" si="1"/>
        <v>50000</v>
      </c>
      <c r="F9" s="100">
        <f t="shared" si="1"/>
        <v>50000</v>
      </c>
      <c r="G9" s="100">
        <f t="shared" si="1"/>
        <v>43910</v>
      </c>
      <c r="H9" s="100">
        <f t="shared" si="1"/>
        <v>168154</v>
      </c>
      <c r="I9" s="100">
        <f t="shared" si="1"/>
        <v>195739</v>
      </c>
      <c r="J9" s="100">
        <f t="shared" si="1"/>
        <v>407803</v>
      </c>
      <c r="K9" s="100">
        <f t="shared" si="1"/>
        <v>879475</v>
      </c>
      <c r="L9" s="100">
        <f t="shared" si="1"/>
        <v>1245344</v>
      </c>
      <c r="M9" s="100">
        <f t="shared" si="1"/>
        <v>333037</v>
      </c>
      <c r="N9" s="100">
        <f t="shared" si="1"/>
        <v>2457856</v>
      </c>
      <c r="O9" s="100">
        <f t="shared" si="1"/>
        <v>0</v>
      </c>
      <c r="P9" s="100">
        <f t="shared" si="1"/>
        <v>509625</v>
      </c>
      <c r="Q9" s="100">
        <f t="shared" si="1"/>
        <v>657185</v>
      </c>
      <c r="R9" s="100">
        <f t="shared" si="1"/>
        <v>1166810</v>
      </c>
      <c r="S9" s="100">
        <f t="shared" si="1"/>
        <v>293260</v>
      </c>
      <c r="T9" s="100">
        <f t="shared" si="1"/>
        <v>385606</v>
      </c>
      <c r="U9" s="100">
        <f t="shared" si="1"/>
        <v>105112</v>
      </c>
      <c r="V9" s="100">
        <f t="shared" si="1"/>
        <v>783978</v>
      </c>
      <c r="W9" s="100">
        <f t="shared" si="1"/>
        <v>4816447</v>
      </c>
      <c r="X9" s="100">
        <f t="shared" si="1"/>
        <v>50000</v>
      </c>
      <c r="Y9" s="100">
        <f t="shared" si="1"/>
        <v>4766447</v>
      </c>
      <c r="Z9" s="137">
        <f>+IF(X9&lt;&gt;0,+(Y9/X9)*100,0)</f>
        <v>9532.894</v>
      </c>
      <c r="AA9" s="102">
        <f>SUM(AA10:AA14)</f>
        <v>50000</v>
      </c>
    </row>
    <row r="10" spans="1:27" ht="13.5">
      <c r="A10" s="138" t="s">
        <v>79</v>
      </c>
      <c r="B10" s="136"/>
      <c r="C10" s="155">
        <v>44309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2799172</v>
      </c>
      <c r="D11" s="155"/>
      <c r="E11" s="156">
        <v>50000</v>
      </c>
      <c r="F11" s="60">
        <v>50000</v>
      </c>
      <c r="G11" s="60">
        <v>43910</v>
      </c>
      <c r="H11" s="60">
        <v>168154</v>
      </c>
      <c r="I11" s="60">
        <v>195739</v>
      </c>
      <c r="J11" s="60">
        <v>407803</v>
      </c>
      <c r="K11" s="60">
        <v>879475</v>
      </c>
      <c r="L11" s="60">
        <v>1245344</v>
      </c>
      <c r="M11" s="60">
        <v>333037</v>
      </c>
      <c r="N11" s="60">
        <v>2457856</v>
      </c>
      <c r="O11" s="60"/>
      <c r="P11" s="60">
        <v>509625</v>
      </c>
      <c r="Q11" s="60">
        <v>657185</v>
      </c>
      <c r="R11" s="60">
        <v>1166810</v>
      </c>
      <c r="S11" s="60">
        <v>293260</v>
      </c>
      <c r="T11" s="60">
        <v>385606</v>
      </c>
      <c r="U11" s="60">
        <v>105112</v>
      </c>
      <c r="V11" s="60">
        <v>783978</v>
      </c>
      <c r="W11" s="60">
        <v>4816447</v>
      </c>
      <c r="X11" s="60">
        <v>50000</v>
      </c>
      <c r="Y11" s="60">
        <v>4766447</v>
      </c>
      <c r="Z11" s="140">
        <v>9532.89</v>
      </c>
      <c r="AA11" s="62">
        <v>50000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4041796</v>
      </c>
      <c r="F15" s="100">
        <f t="shared" si="2"/>
        <v>4041796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4041796</v>
      </c>
      <c r="Y15" s="100">
        <f t="shared" si="2"/>
        <v>-4041796</v>
      </c>
      <c r="Z15" s="137">
        <f>+IF(X15&lt;&gt;0,+(Y15/X15)*100,0)</f>
        <v>-100</v>
      </c>
      <c r="AA15" s="102">
        <f>SUM(AA16:AA18)</f>
        <v>4041796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4041796</v>
      </c>
      <c r="F17" s="60">
        <v>4041796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4041796</v>
      </c>
      <c r="Y17" s="60">
        <v>-4041796</v>
      </c>
      <c r="Z17" s="140">
        <v>-100</v>
      </c>
      <c r="AA17" s="62">
        <v>4041796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9736963</v>
      </c>
      <c r="D19" s="153">
        <f>SUM(D20:D23)</f>
        <v>0</v>
      </c>
      <c r="E19" s="154">
        <f t="shared" si="3"/>
        <v>11336204</v>
      </c>
      <c r="F19" s="100">
        <f t="shared" si="3"/>
        <v>11336204</v>
      </c>
      <c r="G19" s="100">
        <f t="shared" si="3"/>
        <v>13843</v>
      </c>
      <c r="H19" s="100">
        <f t="shared" si="3"/>
        <v>3773969</v>
      </c>
      <c r="I19" s="100">
        <f t="shared" si="3"/>
        <v>328943</v>
      </c>
      <c r="J19" s="100">
        <f t="shared" si="3"/>
        <v>4116755</v>
      </c>
      <c r="K19" s="100">
        <f t="shared" si="3"/>
        <v>2557252</v>
      </c>
      <c r="L19" s="100">
        <f t="shared" si="3"/>
        <v>1877011</v>
      </c>
      <c r="M19" s="100">
        <f t="shared" si="3"/>
        <v>151969</v>
      </c>
      <c r="N19" s="100">
        <f t="shared" si="3"/>
        <v>4586232</v>
      </c>
      <c r="O19" s="100">
        <f t="shared" si="3"/>
        <v>114269</v>
      </c>
      <c r="P19" s="100">
        <f t="shared" si="3"/>
        <v>7724</v>
      </c>
      <c r="Q19" s="100">
        <f t="shared" si="3"/>
        <v>360102</v>
      </c>
      <c r="R19" s="100">
        <f t="shared" si="3"/>
        <v>482095</v>
      </c>
      <c r="S19" s="100">
        <f t="shared" si="3"/>
        <v>34128</v>
      </c>
      <c r="T19" s="100">
        <f t="shared" si="3"/>
        <v>0</v>
      </c>
      <c r="U19" s="100">
        <f t="shared" si="3"/>
        <v>0</v>
      </c>
      <c r="V19" s="100">
        <f t="shared" si="3"/>
        <v>34128</v>
      </c>
      <c r="W19" s="100">
        <f t="shared" si="3"/>
        <v>9219210</v>
      </c>
      <c r="X19" s="100">
        <f t="shared" si="3"/>
        <v>11336204</v>
      </c>
      <c r="Y19" s="100">
        <f t="shared" si="3"/>
        <v>-2116994</v>
      </c>
      <c r="Z19" s="137">
        <f>+IF(X19&lt;&gt;0,+(Y19/X19)*100,0)</f>
        <v>-18.674628649943138</v>
      </c>
      <c r="AA19" s="102">
        <f>SUM(AA20:AA23)</f>
        <v>11336204</v>
      </c>
    </row>
    <row r="20" spans="1:27" ht="13.5">
      <c r="A20" s="138" t="s">
        <v>89</v>
      </c>
      <c r="B20" s="136"/>
      <c r="C20" s="155">
        <v>1464981</v>
      </c>
      <c r="D20" s="155"/>
      <c r="E20" s="156">
        <v>2450000</v>
      </c>
      <c r="F20" s="60">
        <v>2450000</v>
      </c>
      <c r="G20" s="60"/>
      <c r="H20" s="60">
        <v>86254</v>
      </c>
      <c r="I20" s="60">
        <v>49271</v>
      </c>
      <c r="J20" s="60">
        <v>135525</v>
      </c>
      <c r="K20" s="60"/>
      <c r="L20" s="60">
        <v>499902</v>
      </c>
      <c r="M20" s="60"/>
      <c r="N20" s="60">
        <v>499902</v>
      </c>
      <c r="O20" s="60"/>
      <c r="P20" s="60"/>
      <c r="Q20" s="60"/>
      <c r="R20" s="60"/>
      <c r="S20" s="60">
        <v>30000</v>
      </c>
      <c r="T20" s="60"/>
      <c r="U20" s="60"/>
      <c r="V20" s="60">
        <v>30000</v>
      </c>
      <c r="W20" s="60">
        <v>665427</v>
      </c>
      <c r="X20" s="60">
        <v>2450000</v>
      </c>
      <c r="Y20" s="60">
        <v>-1784573</v>
      </c>
      <c r="Z20" s="140">
        <v>-72.84</v>
      </c>
      <c r="AA20" s="62">
        <v>2450000</v>
      </c>
    </row>
    <row r="21" spans="1:27" ht="13.5">
      <c r="A21" s="138" t="s">
        <v>90</v>
      </c>
      <c r="B21" s="136"/>
      <c r="C21" s="155">
        <v>4693074</v>
      </c>
      <c r="D21" s="155"/>
      <c r="E21" s="156">
        <v>8886204</v>
      </c>
      <c r="F21" s="60">
        <v>8886204</v>
      </c>
      <c r="G21" s="60"/>
      <c r="H21" s="60">
        <v>3048168</v>
      </c>
      <c r="I21" s="60">
        <v>76491</v>
      </c>
      <c r="J21" s="60">
        <v>3124659</v>
      </c>
      <c r="K21" s="60">
        <v>2363535</v>
      </c>
      <c r="L21" s="60">
        <v>1377109</v>
      </c>
      <c r="M21" s="60">
        <v>151969</v>
      </c>
      <c r="N21" s="60">
        <v>3892613</v>
      </c>
      <c r="O21" s="60">
        <v>114269</v>
      </c>
      <c r="P21" s="60">
        <v>7724</v>
      </c>
      <c r="Q21" s="60">
        <v>360102</v>
      </c>
      <c r="R21" s="60">
        <v>482095</v>
      </c>
      <c r="S21" s="60">
        <v>4128</v>
      </c>
      <c r="T21" s="60"/>
      <c r="U21" s="60"/>
      <c r="V21" s="60">
        <v>4128</v>
      </c>
      <c r="W21" s="60">
        <v>7503495</v>
      </c>
      <c r="X21" s="60">
        <v>8886204</v>
      </c>
      <c r="Y21" s="60">
        <v>-1382709</v>
      </c>
      <c r="Z21" s="140">
        <v>-15.56</v>
      </c>
      <c r="AA21" s="62">
        <v>8886204</v>
      </c>
    </row>
    <row r="22" spans="1:27" ht="13.5">
      <c r="A22" s="138" t="s">
        <v>91</v>
      </c>
      <c r="B22" s="136"/>
      <c r="C22" s="157">
        <v>3578908</v>
      </c>
      <c r="D22" s="157"/>
      <c r="E22" s="158"/>
      <c r="F22" s="159"/>
      <c r="G22" s="159">
        <v>13843</v>
      </c>
      <c r="H22" s="159">
        <v>639547</v>
      </c>
      <c r="I22" s="159">
        <v>203181</v>
      </c>
      <c r="J22" s="159">
        <v>856571</v>
      </c>
      <c r="K22" s="159">
        <v>193717</v>
      </c>
      <c r="L22" s="159"/>
      <c r="M22" s="159"/>
      <c r="N22" s="159">
        <v>193717</v>
      </c>
      <c r="O22" s="159"/>
      <c r="P22" s="159"/>
      <c r="Q22" s="159"/>
      <c r="R22" s="159"/>
      <c r="S22" s="159"/>
      <c r="T22" s="159"/>
      <c r="U22" s="159"/>
      <c r="V22" s="159"/>
      <c r="W22" s="159">
        <v>1050288</v>
      </c>
      <c r="X22" s="159"/>
      <c r="Y22" s="159">
        <v>1050288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370000</v>
      </c>
      <c r="F24" s="100">
        <v>370000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370000</v>
      </c>
      <c r="Y24" s="100">
        <v>-370000</v>
      </c>
      <c r="Z24" s="137">
        <v>-100</v>
      </c>
      <c r="AA24" s="102">
        <v>370000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12599628</v>
      </c>
      <c r="D25" s="217">
        <f>+D5+D9+D15+D19+D24</f>
        <v>0</v>
      </c>
      <c r="E25" s="230">
        <f t="shared" si="4"/>
        <v>15828000</v>
      </c>
      <c r="F25" s="219">
        <f t="shared" si="4"/>
        <v>15828000</v>
      </c>
      <c r="G25" s="219">
        <f t="shared" si="4"/>
        <v>57753</v>
      </c>
      <c r="H25" s="219">
        <f t="shared" si="4"/>
        <v>3942123</v>
      </c>
      <c r="I25" s="219">
        <f t="shared" si="4"/>
        <v>524682</v>
      </c>
      <c r="J25" s="219">
        <f t="shared" si="4"/>
        <v>4524558</v>
      </c>
      <c r="K25" s="219">
        <f t="shared" si="4"/>
        <v>3436727</v>
      </c>
      <c r="L25" s="219">
        <f t="shared" si="4"/>
        <v>3175104</v>
      </c>
      <c r="M25" s="219">
        <f t="shared" si="4"/>
        <v>485006</v>
      </c>
      <c r="N25" s="219">
        <f t="shared" si="4"/>
        <v>7096837</v>
      </c>
      <c r="O25" s="219">
        <f t="shared" si="4"/>
        <v>114269</v>
      </c>
      <c r="P25" s="219">
        <f t="shared" si="4"/>
        <v>517349</v>
      </c>
      <c r="Q25" s="219">
        <f t="shared" si="4"/>
        <v>1017287</v>
      </c>
      <c r="R25" s="219">
        <f t="shared" si="4"/>
        <v>1648905</v>
      </c>
      <c r="S25" s="219">
        <f t="shared" si="4"/>
        <v>327388</v>
      </c>
      <c r="T25" s="219">
        <f t="shared" si="4"/>
        <v>385606</v>
      </c>
      <c r="U25" s="219">
        <f t="shared" si="4"/>
        <v>105112</v>
      </c>
      <c r="V25" s="219">
        <f t="shared" si="4"/>
        <v>818106</v>
      </c>
      <c r="W25" s="219">
        <f t="shared" si="4"/>
        <v>14088406</v>
      </c>
      <c r="X25" s="219">
        <f t="shared" si="4"/>
        <v>15828000</v>
      </c>
      <c r="Y25" s="219">
        <f t="shared" si="4"/>
        <v>-1739594</v>
      </c>
      <c r="Z25" s="231">
        <f>+IF(X25&lt;&gt;0,+(Y25/X25)*100,0)</f>
        <v>-10.99061157442507</v>
      </c>
      <c r="AA25" s="232">
        <f>+AA5+AA9+AA15+AA19+AA24</f>
        <v>15828000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12514863</v>
      </c>
      <c r="D28" s="155"/>
      <c r="E28" s="156">
        <v>12743000</v>
      </c>
      <c r="F28" s="60">
        <v>12743000</v>
      </c>
      <c r="G28" s="60">
        <v>13843</v>
      </c>
      <c r="H28" s="60">
        <v>3855869</v>
      </c>
      <c r="I28" s="60">
        <v>448191</v>
      </c>
      <c r="J28" s="60">
        <v>4317903</v>
      </c>
      <c r="K28" s="60">
        <v>3436727</v>
      </c>
      <c r="L28" s="60">
        <v>3122355</v>
      </c>
      <c r="M28" s="60">
        <v>485006</v>
      </c>
      <c r="N28" s="60">
        <v>7044088</v>
      </c>
      <c r="O28" s="60"/>
      <c r="P28" s="60">
        <v>509625</v>
      </c>
      <c r="Q28" s="60">
        <v>582774</v>
      </c>
      <c r="R28" s="60">
        <v>1092399</v>
      </c>
      <c r="S28" s="60">
        <v>280102</v>
      </c>
      <c r="T28" s="60">
        <v>385606</v>
      </c>
      <c r="U28" s="60">
        <v>105112</v>
      </c>
      <c r="V28" s="60">
        <v>770820</v>
      </c>
      <c r="W28" s="60">
        <v>13225210</v>
      </c>
      <c r="X28" s="60">
        <v>12743000</v>
      </c>
      <c r="Y28" s="60">
        <v>482210</v>
      </c>
      <c r="Z28" s="140">
        <v>3.78</v>
      </c>
      <c r="AA28" s="155">
        <v>12743000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2000000</v>
      </c>
      <c r="F31" s="60">
        <v>2000000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2000000</v>
      </c>
      <c r="Y31" s="60">
        <v>-2000000</v>
      </c>
      <c r="Z31" s="140">
        <v>-100</v>
      </c>
      <c r="AA31" s="62">
        <v>2000000</v>
      </c>
    </row>
    <row r="32" spans="1:27" ht="13.5">
      <c r="A32" s="236" t="s">
        <v>46</v>
      </c>
      <c r="B32" s="136"/>
      <c r="C32" s="210">
        <f aca="true" t="shared" si="5" ref="C32:Y32">SUM(C28:C31)</f>
        <v>12514863</v>
      </c>
      <c r="D32" s="210">
        <f>SUM(D28:D31)</f>
        <v>0</v>
      </c>
      <c r="E32" s="211">
        <f t="shared" si="5"/>
        <v>14743000</v>
      </c>
      <c r="F32" s="77">
        <f t="shared" si="5"/>
        <v>14743000</v>
      </c>
      <c r="G32" s="77">
        <f t="shared" si="5"/>
        <v>13843</v>
      </c>
      <c r="H32" s="77">
        <f t="shared" si="5"/>
        <v>3855869</v>
      </c>
      <c r="I32" s="77">
        <f t="shared" si="5"/>
        <v>448191</v>
      </c>
      <c r="J32" s="77">
        <f t="shared" si="5"/>
        <v>4317903</v>
      </c>
      <c r="K32" s="77">
        <f t="shared" si="5"/>
        <v>3436727</v>
      </c>
      <c r="L32" s="77">
        <f t="shared" si="5"/>
        <v>3122355</v>
      </c>
      <c r="M32" s="77">
        <f t="shared" si="5"/>
        <v>485006</v>
      </c>
      <c r="N32" s="77">
        <f t="shared" si="5"/>
        <v>7044088</v>
      </c>
      <c r="O32" s="77">
        <f t="shared" si="5"/>
        <v>0</v>
      </c>
      <c r="P32" s="77">
        <f t="shared" si="5"/>
        <v>509625</v>
      </c>
      <c r="Q32" s="77">
        <f t="shared" si="5"/>
        <v>582774</v>
      </c>
      <c r="R32" s="77">
        <f t="shared" si="5"/>
        <v>1092399</v>
      </c>
      <c r="S32" s="77">
        <f t="shared" si="5"/>
        <v>280102</v>
      </c>
      <c r="T32" s="77">
        <f t="shared" si="5"/>
        <v>385606</v>
      </c>
      <c r="U32" s="77">
        <f t="shared" si="5"/>
        <v>105112</v>
      </c>
      <c r="V32" s="77">
        <f t="shared" si="5"/>
        <v>770820</v>
      </c>
      <c r="W32" s="77">
        <f t="shared" si="5"/>
        <v>13225210</v>
      </c>
      <c r="X32" s="77">
        <f t="shared" si="5"/>
        <v>14743000</v>
      </c>
      <c r="Y32" s="77">
        <f t="shared" si="5"/>
        <v>-1517790</v>
      </c>
      <c r="Z32" s="212">
        <f>+IF(X32&lt;&gt;0,+(Y32/X32)*100,0)</f>
        <v>-10.29498745167198</v>
      </c>
      <c r="AA32" s="79">
        <f>SUM(AA28:AA31)</f>
        <v>14743000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86254</v>
      </c>
      <c r="I33" s="60">
        <v>76491</v>
      </c>
      <c r="J33" s="60">
        <v>162745</v>
      </c>
      <c r="K33" s="60"/>
      <c r="L33" s="60"/>
      <c r="M33" s="60"/>
      <c r="N33" s="60"/>
      <c r="O33" s="60"/>
      <c r="P33" s="60"/>
      <c r="Q33" s="60"/>
      <c r="R33" s="60"/>
      <c r="S33" s="60">
        <v>30000</v>
      </c>
      <c r="T33" s="60"/>
      <c r="U33" s="60"/>
      <c r="V33" s="60">
        <v>30000</v>
      </c>
      <c r="W33" s="60">
        <v>192745</v>
      </c>
      <c r="X33" s="60"/>
      <c r="Y33" s="60">
        <v>192745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84765</v>
      </c>
      <c r="D35" s="155"/>
      <c r="E35" s="156">
        <v>1085000</v>
      </c>
      <c r="F35" s="60">
        <v>1085000</v>
      </c>
      <c r="G35" s="60">
        <v>43910</v>
      </c>
      <c r="H35" s="60"/>
      <c r="I35" s="60"/>
      <c r="J35" s="60">
        <v>43910</v>
      </c>
      <c r="K35" s="60"/>
      <c r="L35" s="60">
        <v>52749</v>
      </c>
      <c r="M35" s="60"/>
      <c r="N35" s="60">
        <v>52749</v>
      </c>
      <c r="O35" s="60">
        <v>114269</v>
      </c>
      <c r="P35" s="60">
        <v>7724</v>
      </c>
      <c r="Q35" s="60">
        <v>434513</v>
      </c>
      <c r="R35" s="60">
        <v>556506</v>
      </c>
      <c r="S35" s="60">
        <v>17286</v>
      </c>
      <c r="T35" s="60"/>
      <c r="U35" s="60"/>
      <c r="V35" s="60">
        <v>17286</v>
      </c>
      <c r="W35" s="60">
        <v>670451</v>
      </c>
      <c r="X35" s="60">
        <v>1085000</v>
      </c>
      <c r="Y35" s="60">
        <v>-414549</v>
      </c>
      <c r="Z35" s="140">
        <v>-38.21</v>
      </c>
      <c r="AA35" s="62">
        <v>1085000</v>
      </c>
    </row>
    <row r="36" spans="1:27" ht="13.5">
      <c r="A36" s="238" t="s">
        <v>139</v>
      </c>
      <c r="B36" s="149"/>
      <c r="C36" s="222">
        <f aca="true" t="shared" si="6" ref="C36:Y36">SUM(C32:C35)</f>
        <v>12599628</v>
      </c>
      <c r="D36" s="222">
        <f>SUM(D32:D35)</f>
        <v>0</v>
      </c>
      <c r="E36" s="218">
        <f t="shared" si="6"/>
        <v>15828000</v>
      </c>
      <c r="F36" s="220">
        <f t="shared" si="6"/>
        <v>15828000</v>
      </c>
      <c r="G36" s="220">
        <f t="shared" si="6"/>
        <v>57753</v>
      </c>
      <c r="H36" s="220">
        <f t="shared" si="6"/>
        <v>3942123</v>
      </c>
      <c r="I36" s="220">
        <f t="shared" si="6"/>
        <v>524682</v>
      </c>
      <c r="J36" s="220">
        <f t="shared" si="6"/>
        <v>4524558</v>
      </c>
      <c r="K36" s="220">
        <f t="shared" si="6"/>
        <v>3436727</v>
      </c>
      <c r="L36" s="220">
        <f t="shared" si="6"/>
        <v>3175104</v>
      </c>
      <c r="M36" s="220">
        <f t="shared" si="6"/>
        <v>485006</v>
      </c>
      <c r="N36" s="220">
        <f t="shared" si="6"/>
        <v>7096837</v>
      </c>
      <c r="O36" s="220">
        <f t="shared" si="6"/>
        <v>114269</v>
      </c>
      <c r="P36" s="220">
        <f t="shared" si="6"/>
        <v>517349</v>
      </c>
      <c r="Q36" s="220">
        <f t="shared" si="6"/>
        <v>1017287</v>
      </c>
      <c r="R36" s="220">
        <f t="shared" si="6"/>
        <v>1648905</v>
      </c>
      <c r="S36" s="220">
        <f t="shared" si="6"/>
        <v>327388</v>
      </c>
      <c r="T36" s="220">
        <f t="shared" si="6"/>
        <v>385606</v>
      </c>
      <c r="U36" s="220">
        <f t="shared" si="6"/>
        <v>105112</v>
      </c>
      <c r="V36" s="220">
        <f t="shared" si="6"/>
        <v>818106</v>
      </c>
      <c r="W36" s="220">
        <f t="shared" si="6"/>
        <v>14088406</v>
      </c>
      <c r="X36" s="220">
        <f t="shared" si="6"/>
        <v>15828000</v>
      </c>
      <c r="Y36" s="220">
        <f t="shared" si="6"/>
        <v>-1739594</v>
      </c>
      <c r="Z36" s="221">
        <f>+IF(X36&lt;&gt;0,+(Y36/X36)*100,0)</f>
        <v>-10.99061157442507</v>
      </c>
      <c r="AA36" s="239">
        <f>SUM(AA32:AA35)</f>
        <v>15828000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1706796</v>
      </c>
      <c r="D6" s="155"/>
      <c r="E6" s="59">
        <v>917403</v>
      </c>
      <c r="F6" s="60">
        <v>917403</v>
      </c>
      <c r="G6" s="60">
        <v>1427395</v>
      </c>
      <c r="H6" s="60">
        <v>626976</v>
      </c>
      <c r="I6" s="60">
        <v>1269928</v>
      </c>
      <c r="J6" s="60">
        <v>1269928</v>
      </c>
      <c r="K6" s="60">
        <v>-2865989</v>
      </c>
      <c r="L6" s="60">
        <v>-2443747</v>
      </c>
      <c r="M6" s="60">
        <v>-2235157</v>
      </c>
      <c r="N6" s="60">
        <v>-2235157</v>
      </c>
      <c r="O6" s="60">
        <v>-2358477</v>
      </c>
      <c r="P6" s="60">
        <v>-4948967</v>
      </c>
      <c r="Q6" s="60">
        <v>-1992557</v>
      </c>
      <c r="R6" s="60">
        <v>-1992557</v>
      </c>
      <c r="S6" s="60">
        <v>-2890117</v>
      </c>
      <c r="T6" s="60">
        <v>-2589707</v>
      </c>
      <c r="U6" s="60">
        <v>1489878</v>
      </c>
      <c r="V6" s="60">
        <v>1489878</v>
      </c>
      <c r="W6" s="60">
        <v>1489878</v>
      </c>
      <c r="X6" s="60">
        <v>917403</v>
      </c>
      <c r="Y6" s="60">
        <v>572475</v>
      </c>
      <c r="Z6" s="140">
        <v>62.4</v>
      </c>
      <c r="AA6" s="62">
        <v>917403</v>
      </c>
    </row>
    <row r="7" spans="1:27" ht="13.5">
      <c r="A7" s="249" t="s">
        <v>144</v>
      </c>
      <c r="B7" s="182"/>
      <c r="C7" s="155"/>
      <c r="D7" s="155"/>
      <c r="E7" s="59">
        <v>3250000</v>
      </c>
      <c r="F7" s="60">
        <v>3250000</v>
      </c>
      <c r="G7" s="60">
        <v>19510883</v>
      </c>
      <c r="H7" s="60">
        <v>15440373</v>
      </c>
      <c r="I7" s="60">
        <v>13901113</v>
      </c>
      <c r="J7" s="60">
        <v>13901113</v>
      </c>
      <c r="K7" s="60">
        <v>8797861</v>
      </c>
      <c r="L7" s="60">
        <v>4487585</v>
      </c>
      <c r="M7" s="60">
        <v>6269524</v>
      </c>
      <c r="N7" s="60">
        <v>6269524</v>
      </c>
      <c r="O7" s="60">
        <v>4611761</v>
      </c>
      <c r="P7" s="60">
        <v>4047258</v>
      </c>
      <c r="Q7" s="60">
        <v>4373591</v>
      </c>
      <c r="R7" s="60">
        <v>4373591</v>
      </c>
      <c r="S7" s="60">
        <v>2432639</v>
      </c>
      <c r="T7" s="60">
        <v>474771</v>
      </c>
      <c r="U7" s="60">
        <v>340340</v>
      </c>
      <c r="V7" s="60">
        <v>340340</v>
      </c>
      <c r="W7" s="60">
        <v>340340</v>
      </c>
      <c r="X7" s="60">
        <v>3250000</v>
      </c>
      <c r="Y7" s="60">
        <v>-2909660</v>
      </c>
      <c r="Z7" s="140">
        <v>-89.53</v>
      </c>
      <c r="AA7" s="62">
        <v>3250000</v>
      </c>
    </row>
    <row r="8" spans="1:27" ht="13.5">
      <c r="A8" s="249" t="s">
        <v>145</v>
      </c>
      <c r="B8" s="182"/>
      <c r="C8" s="155">
        <v>9566164</v>
      </c>
      <c r="D8" s="155"/>
      <c r="E8" s="59">
        <v>10901285</v>
      </c>
      <c r="F8" s="60">
        <v>10901285</v>
      </c>
      <c r="G8" s="60">
        <v>11931765</v>
      </c>
      <c r="H8" s="60">
        <v>12553271</v>
      </c>
      <c r="I8" s="60">
        <v>12711781</v>
      </c>
      <c r="J8" s="60">
        <v>12711781</v>
      </c>
      <c r="K8" s="60">
        <v>12602996</v>
      </c>
      <c r="L8" s="60">
        <v>12381547</v>
      </c>
      <c r="M8" s="60">
        <v>11950317</v>
      </c>
      <c r="N8" s="60">
        <v>11950317</v>
      </c>
      <c r="O8" s="60">
        <v>12309038</v>
      </c>
      <c r="P8" s="60">
        <v>12513956</v>
      </c>
      <c r="Q8" s="60">
        <v>12604200</v>
      </c>
      <c r="R8" s="60">
        <v>12604200</v>
      </c>
      <c r="S8" s="60">
        <v>12937321</v>
      </c>
      <c r="T8" s="60">
        <v>12502563</v>
      </c>
      <c r="U8" s="60">
        <v>12625025</v>
      </c>
      <c r="V8" s="60">
        <v>12625025</v>
      </c>
      <c r="W8" s="60">
        <v>12625025</v>
      </c>
      <c r="X8" s="60">
        <v>10901285</v>
      </c>
      <c r="Y8" s="60">
        <v>1723740</v>
      </c>
      <c r="Z8" s="140">
        <v>15.81</v>
      </c>
      <c r="AA8" s="62">
        <v>10901285</v>
      </c>
    </row>
    <row r="9" spans="1:27" ht="13.5">
      <c r="A9" s="249" t="s">
        <v>146</v>
      </c>
      <c r="B9" s="182"/>
      <c r="C9" s="155">
        <v>933393</v>
      </c>
      <c r="D9" s="155"/>
      <c r="E9" s="59">
        <v>2493000</v>
      </c>
      <c r="F9" s="60">
        <v>2493000</v>
      </c>
      <c r="G9" s="60">
        <v>-5699178</v>
      </c>
      <c r="H9" s="60">
        <v>-5234453</v>
      </c>
      <c r="I9" s="60">
        <v>-8702202</v>
      </c>
      <c r="J9" s="60">
        <v>-8702202</v>
      </c>
      <c r="K9" s="60">
        <v>-4052845</v>
      </c>
      <c r="L9" s="60">
        <v>-3639891</v>
      </c>
      <c r="M9" s="60">
        <v>-8021999</v>
      </c>
      <c r="N9" s="60">
        <v>-8021999</v>
      </c>
      <c r="O9" s="60">
        <v>-6995512</v>
      </c>
      <c r="P9" s="60">
        <v>-5683242</v>
      </c>
      <c r="Q9" s="60">
        <v>-11051521</v>
      </c>
      <c r="R9" s="60">
        <v>-11051521</v>
      </c>
      <c r="S9" s="60">
        <v>-10684484</v>
      </c>
      <c r="T9" s="60">
        <v>-10250102</v>
      </c>
      <c r="U9" s="60">
        <v>-9805608</v>
      </c>
      <c r="V9" s="60">
        <v>-9805608</v>
      </c>
      <c r="W9" s="60">
        <v>-9805608</v>
      </c>
      <c r="X9" s="60">
        <v>2493000</v>
      </c>
      <c r="Y9" s="60">
        <v>-12298608</v>
      </c>
      <c r="Z9" s="140">
        <v>-493.33</v>
      </c>
      <c r="AA9" s="62">
        <v>2493000</v>
      </c>
    </row>
    <row r="10" spans="1:27" ht="13.5">
      <c r="A10" s="249" t="s">
        <v>147</v>
      </c>
      <c r="B10" s="182"/>
      <c r="C10" s="155">
        <v>441269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329060</v>
      </c>
      <c r="D11" s="155"/>
      <c r="E11" s="59">
        <v>350000</v>
      </c>
      <c r="F11" s="60">
        <v>350000</v>
      </c>
      <c r="G11" s="60">
        <v>246868</v>
      </c>
      <c r="H11" s="60">
        <v>239887</v>
      </c>
      <c r="I11" s="60">
        <v>227612</v>
      </c>
      <c r="J11" s="60">
        <v>227612</v>
      </c>
      <c r="K11" s="60">
        <v>226159</v>
      </c>
      <c r="L11" s="60">
        <v>225170</v>
      </c>
      <c r="M11" s="60">
        <v>280263</v>
      </c>
      <c r="N11" s="60">
        <v>280263</v>
      </c>
      <c r="O11" s="60">
        <v>276407</v>
      </c>
      <c r="P11" s="60">
        <v>275427</v>
      </c>
      <c r="Q11" s="60">
        <v>275820</v>
      </c>
      <c r="R11" s="60">
        <v>275820</v>
      </c>
      <c r="S11" s="60">
        <v>275706</v>
      </c>
      <c r="T11" s="60">
        <v>275706</v>
      </c>
      <c r="U11" s="60">
        <v>62556</v>
      </c>
      <c r="V11" s="60">
        <v>62556</v>
      </c>
      <c r="W11" s="60">
        <v>62556</v>
      </c>
      <c r="X11" s="60">
        <v>350000</v>
      </c>
      <c r="Y11" s="60">
        <v>-287444</v>
      </c>
      <c r="Z11" s="140">
        <v>-82.13</v>
      </c>
      <c r="AA11" s="62">
        <v>350000</v>
      </c>
    </row>
    <row r="12" spans="1:27" ht="13.5">
      <c r="A12" s="250" t="s">
        <v>56</v>
      </c>
      <c r="B12" s="251"/>
      <c r="C12" s="168">
        <f aca="true" t="shared" si="0" ref="C12:Y12">SUM(C6:C11)</f>
        <v>12976682</v>
      </c>
      <c r="D12" s="168">
        <f>SUM(D6:D11)</f>
        <v>0</v>
      </c>
      <c r="E12" s="72">
        <f t="shared" si="0"/>
        <v>17911688</v>
      </c>
      <c r="F12" s="73">
        <f t="shared" si="0"/>
        <v>17911688</v>
      </c>
      <c r="G12" s="73">
        <f t="shared" si="0"/>
        <v>27417733</v>
      </c>
      <c r="H12" s="73">
        <f t="shared" si="0"/>
        <v>23626054</v>
      </c>
      <c r="I12" s="73">
        <f t="shared" si="0"/>
        <v>19408232</v>
      </c>
      <c r="J12" s="73">
        <f t="shared" si="0"/>
        <v>19408232</v>
      </c>
      <c r="K12" s="73">
        <f t="shared" si="0"/>
        <v>14708182</v>
      </c>
      <c r="L12" s="73">
        <f t="shared" si="0"/>
        <v>11010664</v>
      </c>
      <c r="M12" s="73">
        <f t="shared" si="0"/>
        <v>8242948</v>
      </c>
      <c r="N12" s="73">
        <f t="shared" si="0"/>
        <v>8242948</v>
      </c>
      <c r="O12" s="73">
        <f t="shared" si="0"/>
        <v>7843217</v>
      </c>
      <c r="P12" s="73">
        <f t="shared" si="0"/>
        <v>6204432</v>
      </c>
      <c r="Q12" s="73">
        <f t="shared" si="0"/>
        <v>4209533</v>
      </c>
      <c r="R12" s="73">
        <f t="shared" si="0"/>
        <v>4209533</v>
      </c>
      <c r="S12" s="73">
        <f t="shared" si="0"/>
        <v>2071065</v>
      </c>
      <c r="T12" s="73">
        <f t="shared" si="0"/>
        <v>413231</v>
      </c>
      <c r="U12" s="73">
        <f t="shared" si="0"/>
        <v>4712191</v>
      </c>
      <c r="V12" s="73">
        <f t="shared" si="0"/>
        <v>4712191</v>
      </c>
      <c r="W12" s="73">
        <f t="shared" si="0"/>
        <v>4712191</v>
      </c>
      <c r="X12" s="73">
        <f t="shared" si="0"/>
        <v>17911688</v>
      </c>
      <c r="Y12" s="73">
        <f t="shared" si="0"/>
        <v>-13199497</v>
      </c>
      <c r="Z12" s="170">
        <f>+IF(X12&lt;&gt;0,+(Y12/X12)*100,0)</f>
        <v>-73.69208865183448</v>
      </c>
      <c r="AA12" s="74">
        <f>SUM(AA6:AA11)</f>
        <v>17911688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12099900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80272892</v>
      </c>
      <c r="D19" s="155"/>
      <c r="E19" s="59">
        <v>93041533</v>
      </c>
      <c r="F19" s="60">
        <v>93041533</v>
      </c>
      <c r="G19" s="60">
        <v>84968506</v>
      </c>
      <c r="H19" s="60">
        <v>88437101</v>
      </c>
      <c r="I19" s="60">
        <v>88903400</v>
      </c>
      <c r="J19" s="60">
        <v>88903400</v>
      </c>
      <c r="K19" s="60">
        <v>91918072</v>
      </c>
      <c r="L19" s="60">
        <v>93127557</v>
      </c>
      <c r="M19" s="60">
        <v>101080841</v>
      </c>
      <c r="N19" s="60">
        <v>101080841</v>
      </c>
      <c r="O19" s="60">
        <v>101195109</v>
      </c>
      <c r="P19" s="60">
        <v>101649873</v>
      </c>
      <c r="Q19" s="60">
        <v>102695866</v>
      </c>
      <c r="R19" s="60">
        <v>102695866</v>
      </c>
      <c r="S19" s="60">
        <v>102988856</v>
      </c>
      <c r="T19" s="60">
        <v>103327108</v>
      </c>
      <c r="U19" s="60">
        <v>103419312</v>
      </c>
      <c r="V19" s="60">
        <v>103419312</v>
      </c>
      <c r="W19" s="60">
        <v>103419312</v>
      </c>
      <c r="X19" s="60">
        <v>93041533</v>
      </c>
      <c r="Y19" s="60">
        <v>10377779</v>
      </c>
      <c r="Z19" s="140">
        <v>11.15</v>
      </c>
      <c r="AA19" s="62">
        <v>93041533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67500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1664919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94105211</v>
      </c>
      <c r="D24" s="168">
        <f>SUM(D15:D23)</f>
        <v>0</v>
      </c>
      <c r="E24" s="76">
        <f t="shared" si="1"/>
        <v>93041533</v>
      </c>
      <c r="F24" s="77">
        <f t="shared" si="1"/>
        <v>93041533</v>
      </c>
      <c r="G24" s="77">
        <f t="shared" si="1"/>
        <v>84968506</v>
      </c>
      <c r="H24" s="77">
        <f t="shared" si="1"/>
        <v>88437101</v>
      </c>
      <c r="I24" s="77">
        <f t="shared" si="1"/>
        <v>88903400</v>
      </c>
      <c r="J24" s="77">
        <f t="shared" si="1"/>
        <v>88903400</v>
      </c>
      <c r="K24" s="77">
        <f t="shared" si="1"/>
        <v>91918072</v>
      </c>
      <c r="L24" s="77">
        <f t="shared" si="1"/>
        <v>93127557</v>
      </c>
      <c r="M24" s="77">
        <f t="shared" si="1"/>
        <v>101080841</v>
      </c>
      <c r="N24" s="77">
        <f t="shared" si="1"/>
        <v>101080841</v>
      </c>
      <c r="O24" s="77">
        <f t="shared" si="1"/>
        <v>101195109</v>
      </c>
      <c r="P24" s="77">
        <f t="shared" si="1"/>
        <v>101649873</v>
      </c>
      <c r="Q24" s="77">
        <f t="shared" si="1"/>
        <v>102695866</v>
      </c>
      <c r="R24" s="77">
        <f t="shared" si="1"/>
        <v>102695866</v>
      </c>
      <c r="S24" s="77">
        <f t="shared" si="1"/>
        <v>102988856</v>
      </c>
      <c r="T24" s="77">
        <f t="shared" si="1"/>
        <v>103327108</v>
      </c>
      <c r="U24" s="77">
        <f t="shared" si="1"/>
        <v>103419312</v>
      </c>
      <c r="V24" s="77">
        <f t="shared" si="1"/>
        <v>103419312</v>
      </c>
      <c r="W24" s="77">
        <f t="shared" si="1"/>
        <v>103419312</v>
      </c>
      <c r="X24" s="77">
        <f t="shared" si="1"/>
        <v>93041533</v>
      </c>
      <c r="Y24" s="77">
        <f t="shared" si="1"/>
        <v>10377779</v>
      </c>
      <c r="Z24" s="212">
        <f>+IF(X24&lt;&gt;0,+(Y24/X24)*100,0)</f>
        <v>11.153920905408986</v>
      </c>
      <c r="AA24" s="79">
        <f>SUM(AA15:AA23)</f>
        <v>93041533</v>
      </c>
    </row>
    <row r="25" spans="1:27" ht="13.5">
      <c r="A25" s="250" t="s">
        <v>159</v>
      </c>
      <c r="B25" s="251"/>
      <c r="C25" s="168">
        <f aca="true" t="shared" si="2" ref="C25:Y25">+C12+C24</f>
        <v>107081893</v>
      </c>
      <c r="D25" s="168">
        <f>+D12+D24</f>
        <v>0</v>
      </c>
      <c r="E25" s="72">
        <f t="shared" si="2"/>
        <v>110953221</v>
      </c>
      <c r="F25" s="73">
        <f t="shared" si="2"/>
        <v>110953221</v>
      </c>
      <c r="G25" s="73">
        <f t="shared" si="2"/>
        <v>112386239</v>
      </c>
      <c r="H25" s="73">
        <f t="shared" si="2"/>
        <v>112063155</v>
      </c>
      <c r="I25" s="73">
        <f t="shared" si="2"/>
        <v>108311632</v>
      </c>
      <c r="J25" s="73">
        <f t="shared" si="2"/>
        <v>108311632</v>
      </c>
      <c r="K25" s="73">
        <f t="shared" si="2"/>
        <v>106626254</v>
      </c>
      <c r="L25" s="73">
        <f t="shared" si="2"/>
        <v>104138221</v>
      </c>
      <c r="M25" s="73">
        <f t="shared" si="2"/>
        <v>109323789</v>
      </c>
      <c r="N25" s="73">
        <f t="shared" si="2"/>
        <v>109323789</v>
      </c>
      <c r="O25" s="73">
        <f t="shared" si="2"/>
        <v>109038326</v>
      </c>
      <c r="P25" s="73">
        <f t="shared" si="2"/>
        <v>107854305</v>
      </c>
      <c r="Q25" s="73">
        <f t="shared" si="2"/>
        <v>106905399</v>
      </c>
      <c r="R25" s="73">
        <f t="shared" si="2"/>
        <v>106905399</v>
      </c>
      <c r="S25" s="73">
        <f t="shared" si="2"/>
        <v>105059921</v>
      </c>
      <c r="T25" s="73">
        <f t="shared" si="2"/>
        <v>103740339</v>
      </c>
      <c r="U25" s="73">
        <f t="shared" si="2"/>
        <v>108131503</v>
      </c>
      <c r="V25" s="73">
        <f t="shared" si="2"/>
        <v>108131503</v>
      </c>
      <c r="W25" s="73">
        <f t="shared" si="2"/>
        <v>108131503</v>
      </c>
      <c r="X25" s="73">
        <f t="shared" si="2"/>
        <v>110953221</v>
      </c>
      <c r="Y25" s="73">
        <f t="shared" si="2"/>
        <v>-2821718</v>
      </c>
      <c r="Z25" s="170">
        <f>+IF(X25&lt;&gt;0,+(Y25/X25)*100,0)</f>
        <v>-2.5431600584177723</v>
      </c>
      <c r="AA25" s="74">
        <f>+AA12+AA24</f>
        <v>110953221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652954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482502</v>
      </c>
      <c r="D31" s="155"/>
      <c r="E31" s="59">
        <v>461000</v>
      </c>
      <c r="F31" s="60">
        <v>461000</v>
      </c>
      <c r="G31" s="60">
        <v>483791</v>
      </c>
      <c r="H31" s="60">
        <v>486155</v>
      </c>
      <c r="I31" s="60">
        <v>489600</v>
      </c>
      <c r="J31" s="60">
        <v>489600</v>
      </c>
      <c r="K31" s="60">
        <v>492679</v>
      </c>
      <c r="L31" s="60">
        <v>496524</v>
      </c>
      <c r="M31" s="60">
        <v>497115</v>
      </c>
      <c r="N31" s="60">
        <v>497115</v>
      </c>
      <c r="O31" s="60">
        <v>497928</v>
      </c>
      <c r="P31" s="60">
        <v>498967</v>
      </c>
      <c r="Q31" s="60">
        <v>499698</v>
      </c>
      <c r="R31" s="60">
        <v>499698</v>
      </c>
      <c r="S31" s="60">
        <v>501167</v>
      </c>
      <c r="T31" s="60">
        <v>501716</v>
      </c>
      <c r="U31" s="60">
        <v>503310</v>
      </c>
      <c r="V31" s="60">
        <v>503310</v>
      </c>
      <c r="W31" s="60">
        <v>503310</v>
      </c>
      <c r="X31" s="60">
        <v>461000</v>
      </c>
      <c r="Y31" s="60">
        <v>42310</v>
      </c>
      <c r="Z31" s="140">
        <v>9.18</v>
      </c>
      <c r="AA31" s="62">
        <v>461000</v>
      </c>
    </row>
    <row r="32" spans="1:27" ht="13.5">
      <c r="A32" s="249" t="s">
        <v>164</v>
      </c>
      <c r="B32" s="182"/>
      <c r="C32" s="155">
        <v>8894330</v>
      </c>
      <c r="D32" s="155"/>
      <c r="E32" s="59"/>
      <c r="F32" s="60"/>
      <c r="G32" s="60">
        <v>32177817</v>
      </c>
      <c r="H32" s="60">
        <v>33309966</v>
      </c>
      <c r="I32" s="60">
        <v>34766305</v>
      </c>
      <c r="J32" s="60">
        <v>34766305</v>
      </c>
      <c r="K32" s="60">
        <v>34908690</v>
      </c>
      <c r="L32" s="60">
        <v>35791504</v>
      </c>
      <c r="M32" s="60">
        <v>22745163</v>
      </c>
      <c r="N32" s="60">
        <v>22745163</v>
      </c>
      <c r="O32" s="60">
        <v>23368539</v>
      </c>
      <c r="P32" s="60">
        <v>23513843</v>
      </c>
      <c r="Q32" s="60">
        <v>24074729</v>
      </c>
      <c r="R32" s="60">
        <v>24074729</v>
      </c>
      <c r="S32" s="60">
        <v>23911076</v>
      </c>
      <c r="T32" s="60">
        <v>23693381</v>
      </c>
      <c r="U32" s="60">
        <v>28544720</v>
      </c>
      <c r="V32" s="60">
        <v>28544720</v>
      </c>
      <c r="W32" s="60">
        <v>28544720</v>
      </c>
      <c r="X32" s="60"/>
      <c r="Y32" s="60">
        <v>28544720</v>
      </c>
      <c r="Z32" s="140"/>
      <c r="AA32" s="62"/>
    </row>
    <row r="33" spans="1:27" ht="13.5">
      <c r="A33" s="249" t="s">
        <v>165</v>
      </c>
      <c r="B33" s="182"/>
      <c r="C33" s="155">
        <v>4837794</v>
      </c>
      <c r="D33" s="155"/>
      <c r="E33" s="59">
        <v>1370000</v>
      </c>
      <c r="F33" s="60">
        <v>1370000</v>
      </c>
      <c r="G33" s="60">
        <v>1673191</v>
      </c>
      <c r="H33" s="60">
        <v>1673191</v>
      </c>
      <c r="I33" s="60">
        <v>1673191</v>
      </c>
      <c r="J33" s="60">
        <v>1673191</v>
      </c>
      <c r="K33" s="60">
        <v>1673191</v>
      </c>
      <c r="L33" s="60">
        <v>1673191</v>
      </c>
      <c r="M33" s="60">
        <v>1750957</v>
      </c>
      <c r="N33" s="60">
        <v>1750957</v>
      </c>
      <c r="O33" s="60">
        <v>1750957</v>
      </c>
      <c r="P33" s="60">
        <v>1750957</v>
      </c>
      <c r="Q33" s="60">
        <v>1750957</v>
      </c>
      <c r="R33" s="60">
        <v>1750957</v>
      </c>
      <c r="S33" s="60">
        <v>1750957</v>
      </c>
      <c r="T33" s="60">
        <v>1750957</v>
      </c>
      <c r="U33" s="60">
        <v>1750957</v>
      </c>
      <c r="V33" s="60">
        <v>1750957</v>
      </c>
      <c r="W33" s="60">
        <v>1750957</v>
      </c>
      <c r="X33" s="60">
        <v>1370000</v>
      </c>
      <c r="Y33" s="60">
        <v>380957</v>
      </c>
      <c r="Z33" s="140">
        <v>27.81</v>
      </c>
      <c r="AA33" s="62">
        <v>1370000</v>
      </c>
    </row>
    <row r="34" spans="1:27" ht="13.5">
      <c r="A34" s="250" t="s">
        <v>58</v>
      </c>
      <c r="B34" s="251"/>
      <c r="C34" s="168">
        <f aca="true" t="shared" si="3" ref="C34:Y34">SUM(C29:C33)</f>
        <v>14867580</v>
      </c>
      <c r="D34" s="168">
        <f>SUM(D29:D33)</f>
        <v>0</v>
      </c>
      <c r="E34" s="72">
        <f t="shared" si="3"/>
        <v>1831000</v>
      </c>
      <c r="F34" s="73">
        <f t="shared" si="3"/>
        <v>1831000</v>
      </c>
      <c r="G34" s="73">
        <f t="shared" si="3"/>
        <v>34334799</v>
      </c>
      <c r="H34" s="73">
        <f t="shared" si="3"/>
        <v>35469312</v>
      </c>
      <c r="I34" s="73">
        <f t="shared" si="3"/>
        <v>36929096</v>
      </c>
      <c r="J34" s="73">
        <f t="shared" si="3"/>
        <v>36929096</v>
      </c>
      <c r="K34" s="73">
        <f t="shared" si="3"/>
        <v>37074560</v>
      </c>
      <c r="L34" s="73">
        <f t="shared" si="3"/>
        <v>37961219</v>
      </c>
      <c r="M34" s="73">
        <f t="shared" si="3"/>
        <v>24993235</v>
      </c>
      <c r="N34" s="73">
        <f t="shared" si="3"/>
        <v>24993235</v>
      </c>
      <c r="O34" s="73">
        <f t="shared" si="3"/>
        <v>25617424</v>
      </c>
      <c r="P34" s="73">
        <f t="shared" si="3"/>
        <v>25763767</v>
      </c>
      <c r="Q34" s="73">
        <f t="shared" si="3"/>
        <v>26325384</v>
      </c>
      <c r="R34" s="73">
        <f t="shared" si="3"/>
        <v>26325384</v>
      </c>
      <c r="S34" s="73">
        <f t="shared" si="3"/>
        <v>26163200</v>
      </c>
      <c r="T34" s="73">
        <f t="shared" si="3"/>
        <v>25946054</v>
      </c>
      <c r="U34" s="73">
        <f t="shared" si="3"/>
        <v>30798987</v>
      </c>
      <c r="V34" s="73">
        <f t="shared" si="3"/>
        <v>30798987</v>
      </c>
      <c r="W34" s="73">
        <f t="shared" si="3"/>
        <v>30798987</v>
      </c>
      <c r="X34" s="73">
        <f t="shared" si="3"/>
        <v>1831000</v>
      </c>
      <c r="Y34" s="73">
        <f t="shared" si="3"/>
        <v>28967987</v>
      </c>
      <c r="Z34" s="170">
        <f>+IF(X34&lt;&gt;0,+(Y34/X34)*100,0)</f>
        <v>1582.0855816493718</v>
      </c>
      <c r="AA34" s="74">
        <f>SUM(AA29:AA33)</f>
        <v>1831000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1561236</v>
      </c>
      <c r="D37" s="155"/>
      <c r="E37" s="59">
        <v>1790483</v>
      </c>
      <c r="F37" s="60">
        <v>1790483</v>
      </c>
      <c r="G37" s="60">
        <v>2284062</v>
      </c>
      <c r="H37" s="60">
        <v>2243137</v>
      </c>
      <c r="I37" s="60">
        <v>2201786</v>
      </c>
      <c r="J37" s="60">
        <v>2201786</v>
      </c>
      <c r="K37" s="60">
        <v>2160517</v>
      </c>
      <c r="L37" s="60">
        <v>2118826</v>
      </c>
      <c r="M37" s="60">
        <v>1966589</v>
      </c>
      <c r="N37" s="60">
        <v>1966589</v>
      </c>
      <c r="O37" s="60">
        <v>1924785</v>
      </c>
      <c r="P37" s="60">
        <v>1882132</v>
      </c>
      <c r="Q37" s="60">
        <v>1839969</v>
      </c>
      <c r="R37" s="60">
        <v>1839969</v>
      </c>
      <c r="S37" s="60">
        <v>1797429</v>
      </c>
      <c r="T37" s="60">
        <v>1754906</v>
      </c>
      <c r="U37" s="60">
        <v>1712003</v>
      </c>
      <c r="V37" s="60">
        <v>1712003</v>
      </c>
      <c r="W37" s="60">
        <v>1712003</v>
      </c>
      <c r="X37" s="60">
        <v>1790483</v>
      </c>
      <c r="Y37" s="60">
        <v>-78480</v>
      </c>
      <c r="Z37" s="140">
        <v>-4.38</v>
      </c>
      <c r="AA37" s="62">
        <v>1790483</v>
      </c>
    </row>
    <row r="38" spans="1:27" ht="13.5">
      <c r="A38" s="249" t="s">
        <v>165</v>
      </c>
      <c r="B38" s="182"/>
      <c r="C38" s="155">
        <v>11691453</v>
      </c>
      <c r="D38" s="155"/>
      <c r="E38" s="59">
        <v>7852902</v>
      </c>
      <c r="F38" s="60">
        <v>7852902</v>
      </c>
      <c r="G38" s="60">
        <v>8083006</v>
      </c>
      <c r="H38" s="60">
        <v>8083006</v>
      </c>
      <c r="I38" s="60">
        <v>8083006</v>
      </c>
      <c r="J38" s="60">
        <v>8083006</v>
      </c>
      <c r="K38" s="60">
        <v>8083006</v>
      </c>
      <c r="L38" s="60">
        <v>8083006</v>
      </c>
      <c r="M38" s="60">
        <v>12092392</v>
      </c>
      <c r="N38" s="60">
        <v>12092392</v>
      </c>
      <c r="O38" s="60">
        <v>12092392</v>
      </c>
      <c r="P38" s="60">
        <v>12092392</v>
      </c>
      <c r="Q38" s="60">
        <v>12092392</v>
      </c>
      <c r="R38" s="60">
        <v>12092392</v>
      </c>
      <c r="S38" s="60">
        <v>12092392</v>
      </c>
      <c r="T38" s="60">
        <v>12092392</v>
      </c>
      <c r="U38" s="60">
        <v>12092392</v>
      </c>
      <c r="V38" s="60">
        <v>12092392</v>
      </c>
      <c r="W38" s="60">
        <v>12092392</v>
      </c>
      <c r="X38" s="60">
        <v>7852902</v>
      </c>
      <c r="Y38" s="60">
        <v>4239490</v>
      </c>
      <c r="Z38" s="140">
        <v>53.99</v>
      </c>
      <c r="AA38" s="62">
        <v>7852902</v>
      </c>
    </row>
    <row r="39" spans="1:27" ht="13.5">
      <c r="A39" s="250" t="s">
        <v>59</v>
      </c>
      <c r="B39" s="253"/>
      <c r="C39" s="168">
        <f aca="true" t="shared" si="4" ref="C39:Y39">SUM(C37:C38)</f>
        <v>13252689</v>
      </c>
      <c r="D39" s="168">
        <f>SUM(D37:D38)</f>
        <v>0</v>
      </c>
      <c r="E39" s="76">
        <f t="shared" si="4"/>
        <v>9643385</v>
      </c>
      <c r="F39" s="77">
        <f t="shared" si="4"/>
        <v>9643385</v>
      </c>
      <c r="G39" s="77">
        <f t="shared" si="4"/>
        <v>10367068</v>
      </c>
      <c r="H39" s="77">
        <f t="shared" si="4"/>
        <v>10326143</v>
      </c>
      <c r="I39" s="77">
        <f t="shared" si="4"/>
        <v>10284792</v>
      </c>
      <c r="J39" s="77">
        <f t="shared" si="4"/>
        <v>10284792</v>
      </c>
      <c r="K39" s="77">
        <f t="shared" si="4"/>
        <v>10243523</v>
      </c>
      <c r="L39" s="77">
        <f t="shared" si="4"/>
        <v>10201832</v>
      </c>
      <c r="M39" s="77">
        <f t="shared" si="4"/>
        <v>14058981</v>
      </c>
      <c r="N39" s="77">
        <f t="shared" si="4"/>
        <v>14058981</v>
      </c>
      <c r="O39" s="77">
        <f t="shared" si="4"/>
        <v>14017177</v>
      </c>
      <c r="P39" s="77">
        <f t="shared" si="4"/>
        <v>13974524</v>
      </c>
      <c r="Q39" s="77">
        <f t="shared" si="4"/>
        <v>13932361</v>
      </c>
      <c r="R39" s="77">
        <f t="shared" si="4"/>
        <v>13932361</v>
      </c>
      <c r="S39" s="77">
        <f t="shared" si="4"/>
        <v>13889821</v>
      </c>
      <c r="T39" s="77">
        <f t="shared" si="4"/>
        <v>13847298</v>
      </c>
      <c r="U39" s="77">
        <f t="shared" si="4"/>
        <v>13804395</v>
      </c>
      <c r="V39" s="77">
        <f t="shared" si="4"/>
        <v>13804395</v>
      </c>
      <c r="W39" s="77">
        <f t="shared" si="4"/>
        <v>13804395</v>
      </c>
      <c r="X39" s="77">
        <f t="shared" si="4"/>
        <v>9643385</v>
      </c>
      <c r="Y39" s="77">
        <f t="shared" si="4"/>
        <v>4161010</v>
      </c>
      <c r="Z39" s="212">
        <f>+IF(X39&lt;&gt;0,+(Y39/X39)*100,0)</f>
        <v>43.14885281464963</v>
      </c>
      <c r="AA39" s="79">
        <f>SUM(AA37:AA38)</f>
        <v>9643385</v>
      </c>
    </row>
    <row r="40" spans="1:27" ht="13.5">
      <c r="A40" s="250" t="s">
        <v>167</v>
      </c>
      <c r="B40" s="251"/>
      <c r="C40" s="168">
        <f aca="true" t="shared" si="5" ref="C40:Y40">+C34+C39</f>
        <v>28120269</v>
      </c>
      <c r="D40" s="168">
        <f>+D34+D39</f>
        <v>0</v>
      </c>
      <c r="E40" s="72">
        <f t="shared" si="5"/>
        <v>11474385</v>
      </c>
      <c r="F40" s="73">
        <f t="shared" si="5"/>
        <v>11474385</v>
      </c>
      <c r="G40" s="73">
        <f t="shared" si="5"/>
        <v>44701867</v>
      </c>
      <c r="H40" s="73">
        <f t="shared" si="5"/>
        <v>45795455</v>
      </c>
      <c r="I40" s="73">
        <f t="shared" si="5"/>
        <v>47213888</v>
      </c>
      <c r="J40" s="73">
        <f t="shared" si="5"/>
        <v>47213888</v>
      </c>
      <c r="K40" s="73">
        <f t="shared" si="5"/>
        <v>47318083</v>
      </c>
      <c r="L40" s="73">
        <f t="shared" si="5"/>
        <v>48163051</v>
      </c>
      <c r="M40" s="73">
        <f t="shared" si="5"/>
        <v>39052216</v>
      </c>
      <c r="N40" s="73">
        <f t="shared" si="5"/>
        <v>39052216</v>
      </c>
      <c r="O40" s="73">
        <f t="shared" si="5"/>
        <v>39634601</v>
      </c>
      <c r="P40" s="73">
        <f t="shared" si="5"/>
        <v>39738291</v>
      </c>
      <c r="Q40" s="73">
        <f t="shared" si="5"/>
        <v>40257745</v>
      </c>
      <c r="R40" s="73">
        <f t="shared" si="5"/>
        <v>40257745</v>
      </c>
      <c r="S40" s="73">
        <f t="shared" si="5"/>
        <v>40053021</v>
      </c>
      <c r="T40" s="73">
        <f t="shared" si="5"/>
        <v>39793352</v>
      </c>
      <c r="U40" s="73">
        <f t="shared" si="5"/>
        <v>44603382</v>
      </c>
      <c r="V40" s="73">
        <f t="shared" si="5"/>
        <v>44603382</v>
      </c>
      <c r="W40" s="73">
        <f t="shared" si="5"/>
        <v>44603382</v>
      </c>
      <c r="X40" s="73">
        <f t="shared" si="5"/>
        <v>11474385</v>
      </c>
      <c r="Y40" s="73">
        <f t="shared" si="5"/>
        <v>33128997</v>
      </c>
      <c r="Z40" s="170">
        <f>+IF(X40&lt;&gt;0,+(Y40/X40)*100,0)</f>
        <v>288.72133016279304</v>
      </c>
      <c r="AA40" s="74">
        <f>+AA34+AA39</f>
        <v>11474385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78961624</v>
      </c>
      <c r="D42" s="257">
        <f>+D25-D40</f>
        <v>0</v>
      </c>
      <c r="E42" s="258">
        <f t="shared" si="6"/>
        <v>99478836</v>
      </c>
      <c r="F42" s="259">
        <f t="shared" si="6"/>
        <v>99478836</v>
      </c>
      <c r="G42" s="259">
        <f t="shared" si="6"/>
        <v>67684372</v>
      </c>
      <c r="H42" s="259">
        <f t="shared" si="6"/>
        <v>66267700</v>
      </c>
      <c r="I42" s="259">
        <f t="shared" si="6"/>
        <v>61097744</v>
      </c>
      <c r="J42" s="259">
        <f t="shared" si="6"/>
        <v>61097744</v>
      </c>
      <c r="K42" s="259">
        <f t="shared" si="6"/>
        <v>59308171</v>
      </c>
      <c r="L42" s="259">
        <f t="shared" si="6"/>
        <v>55975170</v>
      </c>
      <c r="M42" s="259">
        <f t="shared" si="6"/>
        <v>70271573</v>
      </c>
      <c r="N42" s="259">
        <f t="shared" si="6"/>
        <v>70271573</v>
      </c>
      <c r="O42" s="259">
        <f t="shared" si="6"/>
        <v>69403725</v>
      </c>
      <c r="P42" s="259">
        <f t="shared" si="6"/>
        <v>68116014</v>
      </c>
      <c r="Q42" s="259">
        <f t="shared" si="6"/>
        <v>66647654</v>
      </c>
      <c r="R42" s="259">
        <f t="shared" si="6"/>
        <v>66647654</v>
      </c>
      <c r="S42" s="259">
        <f t="shared" si="6"/>
        <v>65006900</v>
      </c>
      <c r="T42" s="259">
        <f t="shared" si="6"/>
        <v>63946987</v>
      </c>
      <c r="U42" s="259">
        <f t="shared" si="6"/>
        <v>63528121</v>
      </c>
      <c r="V42" s="259">
        <f t="shared" si="6"/>
        <v>63528121</v>
      </c>
      <c r="W42" s="259">
        <f t="shared" si="6"/>
        <v>63528121</v>
      </c>
      <c r="X42" s="259">
        <f t="shared" si="6"/>
        <v>99478836</v>
      </c>
      <c r="Y42" s="259">
        <f t="shared" si="6"/>
        <v>-35950715</v>
      </c>
      <c r="Z42" s="260">
        <f>+IF(X42&lt;&gt;0,+(Y42/X42)*100,0)</f>
        <v>-36.13905876421795</v>
      </c>
      <c r="AA42" s="261">
        <f>+AA25-AA40</f>
        <v>99478836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59566922</v>
      </c>
      <c r="D45" s="155"/>
      <c r="E45" s="59">
        <v>80084134</v>
      </c>
      <c r="F45" s="60">
        <v>80084134</v>
      </c>
      <c r="G45" s="60">
        <v>48289670</v>
      </c>
      <c r="H45" s="60">
        <v>46872998</v>
      </c>
      <c r="I45" s="60">
        <v>41703042</v>
      </c>
      <c r="J45" s="60">
        <v>41703042</v>
      </c>
      <c r="K45" s="60">
        <v>39913469</v>
      </c>
      <c r="L45" s="60">
        <v>36696312</v>
      </c>
      <c r="M45" s="60">
        <v>50992715</v>
      </c>
      <c r="N45" s="60">
        <v>50992715</v>
      </c>
      <c r="O45" s="60">
        <v>50124867</v>
      </c>
      <c r="P45" s="60">
        <v>48837156</v>
      </c>
      <c r="Q45" s="60">
        <v>47368796</v>
      </c>
      <c r="R45" s="60">
        <v>47368796</v>
      </c>
      <c r="S45" s="60">
        <v>45728042</v>
      </c>
      <c r="T45" s="60">
        <v>44668129</v>
      </c>
      <c r="U45" s="60">
        <v>44249263</v>
      </c>
      <c r="V45" s="60">
        <v>44249263</v>
      </c>
      <c r="W45" s="60">
        <v>44249263</v>
      </c>
      <c r="X45" s="60">
        <v>80084134</v>
      </c>
      <c r="Y45" s="60">
        <v>-35834871</v>
      </c>
      <c r="Z45" s="139">
        <v>-44.75</v>
      </c>
      <c r="AA45" s="62">
        <v>80084134</v>
      </c>
    </row>
    <row r="46" spans="1:27" ht="13.5">
      <c r="A46" s="249" t="s">
        <v>171</v>
      </c>
      <c r="B46" s="182"/>
      <c r="C46" s="155">
        <v>19394702</v>
      </c>
      <c r="D46" s="155"/>
      <c r="E46" s="59">
        <v>19394702</v>
      </c>
      <c r="F46" s="60">
        <v>19394702</v>
      </c>
      <c r="G46" s="60">
        <v>19394702</v>
      </c>
      <c r="H46" s="60">
        <v>19394702</v>
      </c>
      <c r="I46" s="60">
        <v>19394702</v>
      </c>
      <c r="J46" s="60">
        <v>19394702</v>
      </c>
      <c r="K46" s="60">
        <v>19394702</v>
      </c>
      <c r="L46" s="60">
        <v>19278858</v>
      </c>
      <c r="M46" s="60">
        <v>19278858</v>
      </c>
      <c r="N46" s="60">
        <v>19278858</v>
      </c>
      <c r="O46" s="60">
        <v>19278858</v>
      </c>
      <c r="P46" s="60">
        <v>19278858</v>
      </c>
      <c r="Q46" s="60">
        <v>19278858</v>
      </c>
      <c r="R46" s="60">
        <v>19278858</v>
      </c>
      <c r="S46" s="60">
        <v>19278858</v>
      </c>
      <c r="T46" s="60">
        <v>19278858</v>
      </c>
      <c r="U46" s="60">
        <v>19278858</v>
      </c>
      <c r="V46" s="60">
        <v>19278858</v>
      </c>
      <c r="W46" s="60">
        <v>19278858</v>
      </c>
      <c r="X46" s="60">
        <v>19394702</v>
      </c>
      <c r="Y46" s="60">
        <v>-115844</v>
      </c>
      <c r="Z46" s="139">
        <v>-0.6</v>
      </c>
      <c r="AA46" s="62">
        <v>19394702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78961624</v>
      </c>
      <c r="D48" s="217">
        <f>SUM(D45:D47)</f>
        <v>0</v>
      </c>
      <c r="E48" s="264">
        <f t="shared" si="7"/>
        <v>99478836</v>
      </c>
      <c r="F48" s="219">
        <f t="shared" si="7"/>
        <v>99478836</v>
      </c>
      <c r="G48" s="219">
        <f t="shared" si="7"/>
        <v>67684372</v>
      </c>
      <c r="H48" s="219">
        <f t="shared" si="7"/>
        <v>66267700</v>
      </c>
      <c r="I48" s="219">
        <f t="shared" si="7"/>
        <v>61097744</v>
      </c>
      <c r="J48" s="219">
        <f t="shared" si="7"/>
        <v>61097744</v>
      </c>
      <c r="K48" s="219">
        <f t="shared" si="7"/>
        <v>59308171</v>
      </c>
      <c r="L48" s="219">
        <f t="shared" si="7"/>
        <v>55975170</v>
      </c>
      <c r="M48" s="219">
        <f t="shared" si="7"/>
        <v>70271573</v>
      </c>
      <c r="N48" s="219">
        <f t="shared" si="7"/>
        <v>70271573</v>
      </c>
      <c r="O48" s="219">
        <f t="shared" si="7"/>
        <v>69403725</v>
      </c>
      <c r="P48" s="219">
        <f t="shared" si="7"/>
        <v>68116014</v>
      </c>
      <c r="Q48" s="219">
        <f t="shared" si="7"/>
        <v>66647654</v>
      </c>
      <c r="R48" s="219">
        <f t="shared" si="7"/>
        <v>66647654</v>
      </c>
      <c r="S48" s="219">
        <f t="shared" si="7"/>
        <v>65006900</v>
      </c>
      <c r="T48" s="219">
        <f t="shared" si="7"/>
        <v>63946987</v>
      </c>
      <c r="U48" s="219">
        <f t="shared" si="7"/>
        <v>63528121</v>
      </c>
      <c r="V48" s="219">
        <f t="shared" si="7"/>
        <v>63528121</v>
      </c>
      <c r="W48" s="219">
        <f t="shared" si="7"/>
        <v>63528121</v>
      </c>
      <c r="X48" s="219">
        <f t="shared" si="7"/>
        <v>99478836</v>
      </c>
      <c r="Y48" s="219">
        <f t="shared" si="7"/>
        <v>-35950715</v>
      </c>
      <c r="Z48" s="265">
        <f>+IF(X48&lt;&gt;0,+(Y48/X48)*100,0)</f>
        <v>-36.13905876421795</v>
      </c>
      <c r="AA48" s="232">
        <f>SUM(AA45:AA47)</f>
        <v>99478836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35029990</v>
      </c>
      <c r="D6" s="155"/>
      <c r="E6" s="59">
        <v>32358259</v>
      </c>
      <c r="F6" s="60">
        <v>32358259</v>
      </c>
      <c r="G6" s="60">
        <v>2222863</v>
      </c>
      <c r="H6" s="60">
        <v>2510679</v>
      </c>
      <c r="I6" s="60">
        <v>2837200</v>
      </c>
      <c r="J6" s="60">
        <v>7570742</v>
      </c>
      <c r="K6" s="60">
        <v>2663367</v>
      </c>
      <c r="L6" s="60">
        <v>2619719</v>
      </c>
      <c r="M6" s="60">
        <v>2404003</v>
      </c>
      <c r="N6" s="60">
        <v>7687089</v>
      </c>
      <c r="O6" s="60">
        <v>2257918</v>
      </c>
      <c r="P6" s="60">
        <v>2604169</v>
      </c>
      <c r="Q6" s="60">
        <v>2628314</v>
      </c>
      <c r="R6" s="60">
        <v>7490401</v>
      </c>
      <c r="S6" s="60">
        <v>2215499</v>
      </c>
      <c r="T6" s="60">
        <v>2457648</v>
      </c>
      <c r="U6" s="60">
        <v>2452063</v>
      </c>
      <c r="V6" s="60">
        <v>7125210</v>
      </c>
      <c r="W6" s="60">
        <v>29873442</v>
      </c>
      <c r="X6" s="60">
        <v>32358259</v>
      </c>
      <c r="Y6" s="60">
        <v>-2484817</v>
      </c>
      <c r="Z6" s="140">
        <v>-7.68</v>
      </c>
      <c r="AA6" s="62">
        <v>32358259</v>
      </c>
    </row>
    <row r="7" spans="1:27" ht="13.5">
      <c r="A7" s="249" t="s">
        <v>178</v>
      </c>
      <c r="B7" s="182"/>
      <c r="C7" s="155">
        <v>19794585</v>
      </c>
      <c r="D7" s="155"/>
      <c r="E7" s="59">
        <v>23692000</v>
      </c>
      <c r="F7" s="60">
        <v>23692000</v>
      </c>
      <c r="G7" s="60">
        <v>9839000</v>
      </c>
      <c r="H7" s="60">
        <v>989000</v>
      </c>
      <c r="I7" s="60">
        <v>400000</v>
      </c>
      <c r="J7" s="60">
        <v>11228000</v>
      </c>
      <c r="K7" s="60"/>
      <c r="L7" s="60"/>
      <c r="M7" s="60">
        <v>3713000</v>
      </c>
      <c r="N7" s="60">
        <v>3713000</v>
      </c>
      <c r="O7" s="60"/>
      <c r="P7" s="60">
        <v>300000</v>
      </c>
      <c r="Q7" s="60">
        <v>5369000</v>
      </c>
      <c r="R7" s="60">
        <v>5669000</v>
      </c>
      <c r="S7" s="60"/>
      <c r="T7" s="60"/>
      <c r="U7" s="60"/>
      <c r="V7" s="60"/>
      <c r="W7" s="60">
        <v>20610000</v>
      </c>
      <c r="X7" s="60">
        <v>23692000</v>
      </c>
      <c r="Y7" s="60">
        <v>-3082000</v>
      </c>
      <c r="Z7" s="140">
        <v>-13.01</v>
      </c>
      <c r="AA7" s="62">
        <v>23692000</v>
      </c>
    </row>
    <row r="8" spans="1:27" ht="13.5">
      <c r="A8" s="249" t="s">
        <v>179</v>
      </c>
      <c r="B8" s="182"/>
      <c r="C8" s="155">
        <v>12018000</v>
      </c>
      <c r="D8" s="155"/>
      <c r="E8" s="59">
        <v>14743000</v>
      </c>
      <c r="F8" s="60">
        <v>14743000</v>
      </c>
      <c r="G8" s="60">
        <v>12259000</v>
      </c>
      <c r="H8" s="60"/>
      <c r="I8" s="60">
        <v>500000</v>
      </c>
      <c r="J8" s="60">
        <v>12759000</v>
      </c>
      <c r="K8" s="60">
        <v>500000</v>
      </c>
      <c r="L8" s="60">
        <v>684000</v>
      </c>
      <c r="M8" s="60">
        <v>800000</v>
      </c>
      <c r="N8" s="60">
        <v>1984000</v>
      </c>
      <c r="O8" s="60"/>
      <c r="P8" s="60"/>
      <c r="Q8" s="60"/>
      <c r="R8" s="60"/>
      <c r="S8" s="60"/>
      <c r="T8" s="60"/>
      <c r="U8" s="60"/>
      <c r="V8" s="60"/>
      <c r="W8" s="60">
        <v>14743000</v>
      </c>
      <c r="X8" s="60">
        <v>14743000</v>
      </c>
      <c r="Y8" s="60"/>
      <c r="Z8" s="140"/>
      <c r="AA8" s="62">
        <v>14743000</v>
      </c>
    </row>
    <row r="9" spans="1:27" ht="13.5">
      <c r="A9" s="249" t="s">
        <v>180</v>
      </c>
      <c r="B9" s="182"/>
      <c r="C9" s="155">
        <v>118845</v>
      </c>
      <c r="D9" s="155"/>
      <c r="E9" s="59">
        <v>150000</v>
      </c>
      <c r="F9" s="60">
        <v>150000</v>
      </c>
      <c r="G9" s="60">
        <v>42078</v>
      </c>
      <c r="H9" s="60">
        <v>43419</v>
      </c>
      <c r="I9" s="60">
        <v>44077</v>
      </c>
      <c r="J9" s="60">
        <v>129574</v>
      </c>
      <c r="K9" s="60">
        <v>43025</v>
      </c>
      <c r="L9" s="60">
        <v>50072</v>
      </c>
      <c r="M9" s="60">
        <v>52275</v>
      </c>
      <c r="N9" s="60">
        <v>145372</v>
      </c>
      <c r="O9" s="60">
        <v>50641</v>
      </c>
      <c r="P9" s="60">
        <v>52147</v>
      </c>
      <c r="Q9" s="60">
        <v>45441</v>
      </c>
      <c r="R9" s="60">
        <v>148229</v>
      </c>
      <c r="S9" s="60">
        <v>43089</v>
      </c>
      <c r="T9" s="60">
        <v>74028</v>
      </c>
      <c r="U9" s="60">
        <v>71274</v>
      </c>
      <c r="V9" s="60">
        <v>188391</v>
      </c>
      <c r="W9" s="60">
        <v>611566</v>
      </c>
      <c r="X9" s="60">
        <v>150000</v>
      </c>
      <c r="Y9" s="60">
        <v>461566</v>
      </c>
      <c r="Z9" s="140">
        <v>307.71</v>
      </c>
      <c r="AA9" s="62">
        <v>150000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-57853319</v>
      </c>
      <c r="D12" s="155"/>
      <c r="E12" s="59">
        <v>-53435126</v>
      </c>
      <c r="F12" s="60">
        <v>-53435126</v>
      </c>
      <c r="G12" s="60">
        <v>-23384789</v>
      </c>
      <c r="H12" s="60">
        <v>-776609</v>
      </c>
      <c r="I12" s="60">
        <v>-3362666</v>
      </c>
      <c r="J12" s="60">
        <v>-27524064</v>
      </c>
      <c r="K12" s="60">
        <v>2146888</v>
      </c>
      <c r="L12" s="60">
        <v>-2793364</v>
      </c>
      <c r="M12" s="60">
        <v>-4646944</v>
      </c>
      <c r="N12" s="60">
        <v>-5293420</v>
      </c>
      <c r="O12" s="60">
        <v>-6105175</v>
      </c>
      <c r="P12" s="60">
        <v>-5044168</v>
      </c>
      <c r="Q12" s="60">
        <v>-4700448</v>
      </c>
      <c r="R12" s="60">
        <v>-15849791</v>
      </c>
      <c r="S12" s="60">
        <v>-2814714</v>
      </c>
      <c r="T12" s="60">
        <v>-2462178</v>
      </c>
      <c r="U12" s="60">
        <v>2341533</v>
      </c>
      <c r="V12" s="60">
        <v>-2935359</v>
      </c>
      <c r="W12" s="60">
        <v>-51602634</v>
      </c>
      <c r="X12" s="60">
        <v>-53435126</v>
      </c>
      <c r="Y12" s="60">
        <v>1832492</v>
      </c>
      <c r="Z12" s="140">
        <v>-3.43</v>
      </c>
      <c r="AA12" s="62">
        <v>-53435126</v>
      </c>
    </row>
    <row r="13" spans="1:27" ht="13.5">
      <c r="A13" s="249" t="s">
        <v>40</v>
      </c>
      <c r="B13" s="182"/>
      <c r="C13" s="155">
        <v>-1156710</v>
      </c>
      <c r="D13" s="155"/>
      <c r="E13" s="59">
        <v>-84766</v>
      </c>
      <c r="F13" s="60">
        <v>-84766</v>
      </c>
      <c r="G13" s="60">
        <v>-8174</v>
      </c>
      <c r="H13" s="60">
        <v>-7987</v>
      </c>
      <c r="I13" s="60">
        <v>-7561</v>
      </c>
      <c r="J13" s="60">
        <v>-23722</v>
      </c>
      <c r="K13" s="60">
        <v>-7644</v>
      </c>
      <c r="L13" s="60">
        <v>-7222</v>
      </c>
      <c r="M13" s="60">
        <v>-7286</v>
      </c>
      <c r="N13" s="60">
        <v>-22152</v>
      </c>
      <c r="O13" s="60">
        <v>-7109</v>
      </c>
      <c r="P13" s="60">
        <v>-6261</v>
      </c>
      <c r="Q13" s="60">
        <v>-6750</v>
      </c>
      <c r="R13" s="60">
        <v>-20120</v>
      </c>
      <c r="S13" s="60">
        <v>-6373</v>
      </c>
      <c r="T13" s="60">
        <v>-6390</v>
      </c>
      <c r="U13" s="60">
        <v>-6010</v>
      </c>
      <c r="V13" s="60">
        <v>-18773</v>
      </c>
      <c r="W13" s="60">
        <v>-84767</v>
      </c>
      <c r="X13" s="60">
        <v>-84766</v>
      </c>
      <c r="Y13" s="60">
        <v>-1</v>
      </c>
      <c r="Z13" s="140"/>
      <c r="AA13" s="62">
        <v>-84766</v>
      </c>
    </row>
    <row r="14" spans="1:27" ht="13.5">
      <c r="A14" s="249" t="s">
        <v>42</v>
      </c>
      <c r="B14" s="182"/>
      <c r="C14" s="155">
        <v>-303767</v>
      </c>
      <c r="D14" s="155"/>
      <c r="E14" s="59">
        <v>-286916</v>
      </c>
      <c r="F14" s="60">
        <v>-286916</v>
      </c>
      <c r="G14" s="60">
        <v>-161269</v>
      </c>
      <c r="H14" s="60">
        <v>-5500</v>
      </c>
      <c r="I14" s="60">
        <v>-10750</v>
      </c>
      <c r="J14" s="60">
        <v>-177519</v>
      </c>
      <c r="K14" s="60">
        <v>-27700</v>
      </c>
      <c r="L14" s="60">
        <v>-4444</v>
      </c>
      <c r="M14" s="60">
        <v>-2000</v>
      </c>
      <c r="N14" s="60">
        <v>-34144</v>
      </c>
      <c r="O14" s="60">
        <v>-57750</v>
      </c>
      <c r="P14" s="60"/>
      <c r="Q14" s="60">
        <v>-2500</v>
      </c>
      <c r="R14" s="60">
        <v>-60250</v>
      </c>
      <c r="S14" s="60">
        <v>-1000</v>
      </c>
      <c r="T14" s="60"/>
      <c r="U14" s="60"/>
      <c r="V14" s="60">
        <v>-1000</v>
      </c>
      <c r="W14" s="60">
        <v>-272913</v>
      </c>
      <c r="X14" s="60">
        <v>-286916</v>
      </c>
      <c r="Y14" s="60">
        <v>14003</v>
      </c>
      <c r="Z14" s="140">
        <v>-4.88</v>
      </c>
      <c r="AA14" s="62">
        <v>-286916</v>
      </c>
    </row>
    <row r="15" spans="1:27" ht="13.5">
      <c r="A15" s="250" t="s">
        <v>184</v>
      </c>
      <c r="B15" s="251"/>
      <c r="C15" s="168">
        <f aca="true" t="shared" si="0" ref="C15:Y15">SUM(C6:C14)</f>
        <v>7647624</v>
      </c>
      <c r="D15" s="168">
        <f>SUM(D6:D14)</f>
        <v>0</v>
      </c>
      <c r="E15" s="72">
        <f t="shared" si="0"/>
        <v>17136451</v>
      </c>
      <c r="F15" s="73">
        <f t="shared" si="0"/>
        <v>17136451</v>
      </c>
      <c r="G15" s="73">
        <f t="shared" si="0"/>
        <v>808709</v>
      </c>
      <c r="H15" s="73">
        <f t="shared" si="0"/>
        <v>2753002</v>
      </c>
      <c r="I15" s="73">
        <f t="shared" si="0"/>
        <v>400300</v>
      </c>
      <c r="J15" s="73">
        <f t="shared" si="0"/>
        <v>3962011</v>
      </c>
      <c r="K15" s="73">
        <f t="shared" si="0"/>
        <v>5317936</v>
      </c>
      <c r="L15" s="73">
        <f t="shared" si="0"/>
        <v>548761</v>
      </c>
      <c r="M15" s="73">
        <f t="shared" si="0"/>
        <v>2313048</v>
      </c>
      <c r="N15" s="73">
        <f t="shared" si="0"/>
        <v>8179745</v>
      </c>
      <c r="O15" s="73">
        <f t="shared" si="0"/>
        <v>-3861475</v>
      </c>
      <c r="P15" s="73">
        <f t="shared" si="0"/>
        <v>-2094113</v>
      </c>
      <c r="Q15" s="73">
        <f t="shared" si="0"/>
        <v>3333057</v>
      </c>
      <c r="R15" s="73">
        <f t="shared" si="0"/>
        <v>-2622531</v>
      </c>
      <c r="S15" s="73">
        <f t="shared" si="0"/>
        <v>-563499</v>
      </c>
      <c r="T15" s="73">
        <f t="shared" si="0"/>
        <v>63108</v>
      </c>
      <c r="U15" s="73">
        <f t="shared" si="0"/>
        <v>4858860</v>
      </c>
      <c r="V15" s="73">
        <f t="shared" si="0"/>
        <v>4358469</v>
      </c>
      <c r="W15" s="73">
        <f t="shared" si="0"/>
        <v>13877694</v>
      </c>
      <c r="X15" s="73">
        <f t="shared" si="0"/>
        <v>17136451</v>
      </c>
      <c r="Y15" s="73">
        <f t="shared" si="0"/>
        <v>-3258757</v>
      </c>
      <c r="Z15" s="170">
        <f>+IF(X15&lt;&gt;0,+(Y15/X15)*100,0)</f>
        <v>-19.01652214918947</v>
      </c>
      <c r="AA15" s="74">
        <f>SUM(AA6:AA14)</f>
        <v>17136451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-2106188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-12599628</v>
      </c>
      <c r="D24" s="155"/>
      <c r="E24" s="59">
        <v>-15828000</v>
      </c>
      <c r="F24" s="60">
        <v>-15828000</v>
      </c>
      <c r="G24" s="60">
        <v>-56053</v>
      </c>
      <c r="H24" s="60">
        <v>-3468595</v>
      </c>
      <c r="I24" s="60">
        <v>-466298</v>
      </c>
      <c r="J24" s="60">
        <v>-3990946</v>
      </c>
      <c r="K24" s="60">
        <v>-3014673</v>
      </c>
      <c r="L24" s="60">
        <v>-2853048</v>
      </c>
      <c r="M24" s="60">
        <v>-425444</v>
      </c>
      <c r="N24" s="60">
        <v>-6293165</v>
      </c>
      <c r="O24" s="60">
        <v>-114268</v>
      </c>
      <c r="P24" s="60">
        <v>-454765</v>
      </c>
      <c r="Q24" s="60">
        <v>-945718</v>
      </c>
      <c r="R24" s="60">
        <v>-1514751</v>
      </c>
      <c r="S24" s="60">
        <v>-292990</v>
      </c>
      <c r="T24" s="60">
        <v>-338251</v>
      </c>
      <c r="U24" s="60">
        <v>-92204</v>
      </c>
      <c r="V24" s="60">
        <v>-723445</v>
      </c>
      <c r="W24" s="60">
        <v>-12522307</v>
      </c>
      <c r="X24" s="60">
        <v>-15828000</v>
      </c>
      <c r="Y24" s="60">
        <v>3305693</v>
      </c>
      <c r="Z24" s="140">
        <v>-20.89</v>
      </c>
      <c r="AA24" s="62">
        <v>-15828000</v>
      </c>
    </row>
    <row r="25" spans="1:27" ht="13.5">
      <c r="A25" s="250" t="s">
        <v>191</v>
      </c>
      <c r="B25" s="251"/>
      <c r="C25" s="168">
        <f aca="true" t="shared" si="1" ref="C25:Y25">SUM(C19:C24)</f>
        <v>-14705816</v>
      </c>
      <c r="D25" s="168">
        <f>SUM(D19:D24)</f>
        <v>0</v>
      </c>
      <c r="E25" s="72">
        <f t="shared" si="1"/>
        <v>-15828000</v>
      </c>
      <c r="F25" s="73">
        <f t="shared" si="1"/>
        <v>-15828000</v>
      </c>
      <c r="G25" s="73">
        <f t="shared" si="1"/>
        <v>-56053</v>
      </c>
      <c r="H25" s="73">
        <f t="shared" si="1"/>
        <v>-3468595</v>
      </c>
      <c r="I25" s="73">
        <f t="shared" si="1"/>
        <v>-466298</v>
      </c>
      <c r="J25" s="73">
        <f t="shared" si="1"/>
        <v>-3990946</v>
      </c>
      <c r="K25" s="73">
        <f t="shared" si="1"/>
        <v>-3014673</v>
      </c>
      <c r="L25" s="73">
        <f t="shared" si="1"/>
        <v>-2853048</v>
      </c>
      <c r="M25" s="73">
        <f t="shared" si="1"/>
        <v>-425444</v>
      </c>
      <c r="N25" s="73">
        <f t="shared" si="1"/>
        <v>-6293165</v>
      </c>
      <c r="O25" s="73">
        <f t="shared" si="1"/>
        <v>-114268</v>
      </c>
      <c r="P25" s="73">
        <f t="shared" si="1"/>
        <v>-454765</v>
      </c>
      <c r="Q25" s="73">
        <f t="shared" si="1"/>
        <v>-945718</v>
      </c>
      <c r="R25" s="73">
        <f t="shared" si="1"/>
        <v>-1514751</v>
      </c>
      <c r="S25" s="73">
        <f t="shared" si="1"/>
        <v>-292990</v>
      </c>
      <c r="T25" s="73">
        <f t="shared" si="1"/>
        <v>-338251</v>
      </c>
      <c r="U25" s="73">
        <f t="shared" si="1"/>
        <v>-92204</v>
      </c>
      <c r="V25" s="73">
        <f t="shared" si="1"/>
        <v>-723445</v>
      </c>
      <c r="W25" s="73">
        <f t="shared" si="1"/>
        <v>-12522307</v>
      </c>
      <c r="X25" s="73">
        <f t="shared" si="1"/>
        <v>-15828000</v>
      </c>
      <c r="Y25" s="73">
        <f t="shared" si="1"/>
        <v>3305693</v>
      </c>
      <c r="Z25" s="170">
        <f>+IF(X25&lt;&gt;0,+(Y25/X25)*100,0)</f>
        <v>-20.88509603234774</v>
      </c>
      <c r="AA25" s="74">
        <f>SUM(AA19:AA24)</f>
        <v>-15828000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34294</v>
      </c>
      <c r="D31" s="155"/>
      <c r="E31" s="59">
        <v>20000</v>
      </c>
      <c r="F31" s="60">
        <v>20000</v>
      </c>
      <c r="G31" s="60">
        <v>1289</v>
      </c>
      <c r="H31" s="159">
        <v>2364</v>
      </c>
      <c r="I31" s="159">
        <v>3445</v>
      </c>
      <c r="J31" s="159">
        <v>7098</v>
      </c>
      <c r="K31" s="60">
        <v>3080</v>
      </c>
      <c r="L31" s="60">
        <v>3844</v>
      </c>
      <c r="M31" s="60">
        <v>590</v>
      </c>
      <c r="N31" s="60">
        <v>7514</v>
      </c>
      <c r="O31" s="159">
        <v>814</v>
      </c>
      <c r="P31" s="159">
        <v>1040</v>
      </c>
      <c r="Q31" s="159">
        <v>730</v>
      </c>
      <c r="R31" s="60">
        <v>2584</v>
      </c>
      <c r="S31" s="60">
        <v>1469</v>
      </c>
      <c r="T31" s="60">
        <v>549</v>
      </c>
      <c r="U31" s="60">
        <v>1595</v>
      </c>
      <c r="V31" s="159">
        <v>3613</v>
      </c>
      <c r="W31" s="159">
        <v>20809</v>
      </c>
      <c r="X31" s="159">
        <v>20000</v>
      </c>
      <c r="Y31" s="60">
        <v>809</v>
      </c>
      <c r="Z31" s="140">
        <v>4.05</v>
      </c>
      <c r="AA31" s="62">
        <v>20000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-588076</v>
      </c>
      <c r="D33" s="155"/>
      <c r="E33" s="59">
        <v>-502188</v>
      </c>
      <c r="F33" s="60">
        <v>-502188</v>
      </c>
      <c r="G33" s="60">
        <v>-40739</v>
      </c>
      <c r="H33" s="60">
        <v>-40926</v>
      </c>
      <c r="I33" s="60">
        <v>-41351</v>
      </c>
      <c r="J33" s="60">
        <v>-123016</v>
      </c>
      <c r="K33" s="60">
        <v>-41268</v>
      </c>
      <c r="L33" s="60">
        <v>-41691</v>
      </c>
      <c r="M33" s="60">
        <v>-41627</v>
      </c>
      <c r="N33" s="60">
        <v>-124586</v>
      </c>
      <c r="O33" s="60">
        <v>-41804</v>
      </c>
      <c r="P33" s="60">
        <v>-42652</v>
      </c>
      <c r="Q33" s="60">
        <v>-42163</v>
      </c>
      <c r="R33" s="60">
        <v>-126619</v>
      </c>
      <c r="S33" s="60">
        <v>-42540</v>
      </c>
      <c r="T33" s="60">
        <v>-42522</v>
      </c>
      <c r="U33" s="60">
        <v>-42903</v>
      </c>
      <c r="V33" s="60">
        <v>-127965</v>
      </c>
      <c r="W33" s="60">
        <v>-502186</v>
      </c>
      <c r="X33" s="60">
        <v>-502188</v>
      </c>
      <c r="Y33" s="60">
        <v>2</v>
      </c>
      <c r="Z33" s="140"/>
      <c r="AA33" s="62">
        <v>-502188</v>
      </c>
    </row>
    <row r="34" spans="1:27" ht="13.5">
      <c r="A34" s="250" t="s">
        <v>197</v>
      </c>
      <c r="B34" s="251"/>
      <c r="C34" s="168">
        <f aca="true" t="shared" si="2" ref="C34:Y34">SUM(C29:C33)</f>
        <v>-553782</v>
      </c>
      <c r="D34" s="168">
        <f>SUM(D29:D33)</f>
        <v>0</v>
      </c>
      <c r="E34" s="72">
        <f t="shared" si="2"/>
        <v>-482188</v>
      </c>
      <c r="F34" s="73">
        <f t="shared" si="2"/>
        <v>-482188</v>
      </c>
      <c r="G34" s="73">
        <f t="shared" si="2"/>
        <v>-39450</v>
      </c>
      <c r="H34" s="73">
        <f t="shared" si="2"/>
        <v>-38562</v>
      </c>
      <c r="I34" s="73">
        <f t="shared" si="2"/>
        <v>-37906</v>
      </c>
      <c r="J34" s="73">
        <f t="shared" si="2"/>
        <v>-115918</v>
      </c>
      <c r="K34" s="73">
        <f t="shared" si="2"/>
        <v>-38188</v>
      </c>
      <c r="L34" s="73">
        <f t="shared" si="2"/>
        <v>-37847</v>
      </c>
      <c r="M34" s="73">
        <f t="shared" si="2"/>
        <v>-41037</v>
      </c>
      <c r="N34" s="73">
        <f t="shared" si="2"/>
        <v>-117072</v>
      </c>
      <c r="O34" s="73">
        <f t="shared" si="2"/>
        <v>-40990</v>
      </c>
      <c r="P34" s="73">
        <f t="shared" si="2"/>
        <v>-41612</v>
      </c>
      <c r="Q34" s="73">
        <f t="shared" si="2"/>
        <v>-41433</v>
      </c>
      <c r="R34" s="73">
        <f t="shared" si="2"/>
        <v>-124035</v>
      </c>
      <c r="S34" s="73">
        <f t="shared" si="2"/>
        <v>-41071</v>
      </c>
      <c r="T34" s="73">
        <f t="shared" si="2"/>
        <v>-41973</v>
      </c>
      <c r="U34" s="73">
        <f t="shared" si="2"/>
        <v>-41308</v>
      </c>
      <c r="V34" s="73">
        <f t="shared" si="2"/>
        <v>-124352</v>
      </c>
      <c r="W34" s="73">
        <f t="shared" si="2"/>
        <v>-481377</v>
      </c>
      <c r="X34" s="73">
        <f t="shared" si="2"/>
        <v>-482188</v>
      </c>
      <c r="Y34" s="73">
        <f t="shared" si="2"/>
        <v>811</v>
      </c>
      <c r="Z34" s="170">
        <f>+IF(X34&lt;&gt;0,+(Y34/X34)*100,0)</f>
        <v>-0.16819165968460434</v>
      </c>
      <c r="AA34" s="74">
        <f>SUM(AA29:AA33)</f>
        <v>-482188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-7611974</v>
      </c>
      <c r="D36" s="153">
        <f>+D15+D25+D34</f>
        <v>0</v>
      </c>
      <c r="E36" s="99">
        <f t="shared" si="3"/>
        <v>826263</v>
      </c>
      <c r="F36" s="100">
        <f t="shared" si="3"/>
        <v>826263</v>
      </c>
      <c r="G36" s="100">
        <f t="shared" si="3"/>
        <v>713206</v>
      </c>
      <c r="H36" s="100">
        <f t="shared" si="3"/>
        <v>-754155</v>
      </c>
      <c r="I36" s="100">
        <f t="shared" si="3"/>
        <v>-103904</v>
      </c>
      <c r="J36" s="100">
        <f t="shared" si="3"/>
        <v>-144853</v>
      </c>
      <c r="K36" s="100">
        <f t="shared" si="3"/>
        <v>2265075</v>
      </c>
      <c r="L36" s="100">
        <f t="shared" si="3"/>
        <v>-2342134</v>
      </c>
      <c r="M36" s="100">
        <f t="shared" si="3"/>
        <v>1846567</v>
      </c>
      <c r="N36" s="100">
        <f t="shared" si="3"/>
        <v>1769508</v>
      </c>
      <c r="O36" s="100">
        <f t="shared" si="3"/>
        <v>-4016733</v>
      </c>
      <c r="P36" s="100">
        <f t="shared" si="3"/>
        <v>-2590490</v>
      </c>
      <c r="Q36" s="100">
        <f t="shared" si="3"/>
        <v>2345906</v>
      </c>
      <c r="R36" s="100">
        <f t="shared" si="3"/>
        <v>-4261317</v>
      </c>
      <c r="S36" s="100">
        <f t="shared" si="3"/>
        <v>-897560</v>
      </c>
      <c r="T36" s="100">
        <f t="shared" si="3"/>
        <v>-317116</v>
      </c>
      <c r="U36" s="100">
        <f t="shared" si="3"/>
        <v>4725348</v>
      </c>
      <c r="V36" s="100">
        <f t="shared" si="3"/>
        <v>3510672</v>
      </c>
      <c r="W36" s="100">
        <f t="shared" si="3"/>
        <v>874010</v>
      </c>
      <c r="X36" s="100">
        <f t="shared" si="3"/>
        <v>826263</v>
      </c>
      <c r="Y36" s="100">
        <f t="shared" si="3"/>
        <v>47747</v>
      </c>
      <c r="Z36" s="137">
        <f>+IF(X36&lt;&gt;0,+(Y36/X36)*100,0)</f>
        <v>5.778668535321079</v>
      </c>
      <c r="AA36" s="102">
        <f>+AA15+AA25+AA34</f>
        <v>826263</v>
      </c>
    </row>
    <row r="37" spans="1:27" ht="13.5">
      <c r="A37" s="249" t="s">
        <v>199</v>
      </c>
      <c r="B37" s="182"/>
      <c r="C37" s="153">
        <v>9318770</v>
      </c>
      <c r="D37" s="153"/>
      <c r="E37" s="99">
        <v>91140</v>
      </c>
      <c r="F37" s="100">
        <v>91140</v>
      </c>
      <c r="G37" s="100">
        <v>644105</v>
      </c>
      <c r="H37" s="100">
        <v>1357311</v>
      </c>
      <c r="I37" s="100">
        <v>603156</v>
      </c>
      <c r="J37" s="100">
        <v>644105</v>
      </c>
      <c r="K37" s="100">
        <v>499252</v>
      </c>
      <c r="L37" s="100">
        <v>2764327</v>
      </c>
      <c r="M37" s="100">
        <v>422193</v>
      </c>
      <c r="N37" s="100">
        <v>499252</v>
      </c>
      <c r="O37" s="100">
        <v>2268760</v>
      </c>
      <c r="P37" s="100">
        <v>-1747973</v>
      </c>
      <c r="Q37" s="100">
        <v>-4338463</v>
      </c>
      <c r="R37" s="100">
        <v>2268760</v>
      </c>
      <c r="S37" s="100">
        <v>-1992557</v>
      </c>
      <c r="T37" s="100">
        <v>-2890117</v>
      </c>
      <c r="U37" s="100">
        <v>-3207233</v>
      </c>
      <c r="V37" s="100">
        <v>-1992557</v>
      </c>
      <c r="W37" s="100">
        <v>644105</v>
      </c>
      <c r="X37" s="100">
        <v>91140</v>
      </c>
      <c r="Y37" s="100">
        <v>552965</v>
      </c>
      <c r="Z37" s="137">
        <v>606.72</v>
      </c>
      <c r="AA37" s="102">
        <v>91140</v>
      </c>
    </row>
    <row r="38" spans="1:27" ht="13.5">
      <c r="A38" s="269" t="s">
        <v>200</v>
      </c>
      <c r="B38" s="256"/>
      <c r="C38" s="257">
        <v>1706796</v>
      </c>
      <c r="D38" s="257"/>
      <c r="E38" s="258">
        <v>917403</v>
      </c>
      <c r="F38" s="259">
        <v>917403</v>
      </c>
      <c r="G38" s="259">
        <v>1357311</v>
      </c>
      <c r="H38" s="259">
        <v>603156</v>
      </c>
      <c r="I38" s="259">
        <v>499252</v>
      </c>
      <c r="J38" s="259">
        <v>499252</v>
      </c>
      <c r="K38" s="259">
        <v>2764327</v>
      </c>
      <c r="L38" s="259">
        <v>422193</v>
      </c>
      <c r="M38" s="259">
        <v>2268760</v>
      </c>
      <c r="N38" s="259">
        <v>2268760</v>
      </c>
      <c r="O38" s="259">
        <v>-1747973</v>
      </c>
      <c r="P38" s="259">
        <v>-4338463</v>
      </c>
      <c r="Q38" s="259">
        <v>-1992557</v>
      </c>
      <c r="R38" s="259">
        <v>-1747973</v>
      </c>
      <c r="S38" s="259">
        <v>-2890117</v>
      </c>
      <c r="T38" s="259">
        <v>-3207233</v>
      </c>
      <c r="U38" s="259">
        <v>1518115</v>
      </c>
      <c r="V38" s="259">
        <v>1518115</v>
      </c>
      <c r="W38" s="259">
        <v>1518115</v>
      </c>
      <c r="X38" s="259">
        <v>917403</v>
      </c>
      <c r="Y38" s="259">
        <v>600712</v>
      </c>
      <c r="Z38" s="260">
        <v>65.48</v>
      </c>
      <c r="AA38" s="261">
        <v>917403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12599628</v>
      </c>
      <c r="D5" s="200">
        <f t="shared" si="0"/>
        <v>0</v>
      </c>
      <c r="E5" s="106">
        <f t="shared" si="0"/>
        <v>15828000</v>
      </c>
      <c r="F5" s="106">
        <f t="shared" si="0"/>
        <v>15828000</v>
      </c>
      <c r="G5" s="106">
        <f t="shared" si="0"/>
        <v>57753</v>
      </c>
      <c r="H5" s="106">
        <f t="shared" si="0"/>
        <v>3942123</v>
      </c>
      <c r="I5" s="106">
        <f t="shared" si="0"/>
        <v>524682</v>
      </c>
      <c r="J5" s="106">
        <f t="shared" si="0"/>
        <v>4524558</v>
      </c>
      <c r="K5" s="106">
        <f t="shared" si="0"/>
        <v>3436727</v>
      </c>
      <c r="L5" s="106">
        <f t="shared" si="0"/>
        <v>3175104</v>
      </c>
      <c r="M5" s="106">
        <f t="shared" si="0"/>
        <v>485006</v>
      </c>
      <c r="N5" s="106">
        <f t="shared" si="0"/>
        <v>7096837</v>
      </c>
      <c r="O5" s="106">
        <f t="shared" si="0"/>
        <v>114269</v>
      </c>
      <c r="P5" s="106">
        <f t="shared" si="0"/>
        <v>517349</v>
      </c>
      <c r="Q5" s="106">
        <f t="shared" si="0"/>
        <v>1017287</v>
      </c>
      <c r="R5" s="106">
        <f t="shared" si="0"/>
        <v>1648905</v>
      </c>
      <c r="S5" s="106">
        <f t="shared" si="0"/>
        <v>327388</v>
      </c>
      <c r="T5" s="106">
        <f t="shared" si="0"/>
        <v>385606</v>
      </c>
      <c r="U5" s="106">
        <f t="shared" si="0"/>
        <v>105112</v>
      </c>
      <c r="V5" s="106">
        <f t="shared" si="0"/>
        <v>818106</v>
      </c>
      <c r="W5" s="106">
        <f t="shared" si="0"/>
        <v>14088406</v>
      </c>
      <c r="X5" s="106">
        <f t="shared" si="0"/>
        <v>15828000</v>
      </c>
      <c r="Y5" s="106">
        <f t="shared" si="0"/>
        <v>-1739594</v>
      </c>
      <c r="Z5" s="201">
        <f>+IF(X5&lt;&gt;0,+(Y5/X5)*100,0)</f>
        <v>-10.99061157442507</v>
      </c>
      <c r="AA5" s="199">
        <f>SUM(AA11:AA18)</f>
        <v>15828000</v>
      </c>
    </row>
    <row r="6" spans="1:27" ht="13.5">
      <c r="A6" s="291" t="s">
        <v>204</v>
      </c>
      <c r="B6" s="142"/>
      <c r="C6" s="62">
        <v>2799172</v>
      </c>
      <c r="D6" s="156"/>
      <c r="E6" s="60">
        <v>4041796</v>
      </c>
      <c r="F6" s="60">
        <v>4041796</v>
      </c>
      <c r="G6" s="60"/>
      <c r="H6" s="60">
        <v>168154</v>
      </c>
      <c r="I6" s="60">
        <v>195739</v>
      </c>
      <c r="J6" s="60">
        <v>363893</v>
      </c>
      <c r="K6" s="60">
        <v>879475</v>
      </c>
      <c r="L6" s="60">
        <v>1245344</v>
      </c>
      <c r="M6" s="60">
        <v>333037</v>
      </c>
      <c r="N6" s="60">
        <v>2457856</v>
      </c>
      <c r="O6" s="60"/>
      <c r="P6" s="60">
        <v>509625</v>
      </c>
      <c r="Q6" s="60">
        <v>222672</v>
      </c>
      <c r="R6" s="60">
        <v>732297</v>
      </c>
      <c r="S6" s="60">
        <v>280102</v>
      </c>
      <c r="T6" s="60">
        <v>385606</v>
      </c>
      <c r="U6" s="60">
        <v>105112</v>
      </c>
      <c r="V6" s="60">
        <v>770820</v>
      </c>
      <c r="W6" s="60">
        <v>4324866</v>
      </c>
      <c r="X6" s="60">
        <v>4041796</v>
      </c>
      <c r="Y6" s="60">
        <v>283070</v>
      </c>
      <c r="Z6" s="140">
        <v>7</v>
      </c>
      <c r="AA6" s="155">
        <v>4041796</v>
      </c>
    </row>
    <row r="7" spans="1:27" ht="13.5">
      <c r="A7" s="291" t="s">
        <v>205</v>
      </c>
      <c r="B7" s="142"/>
      <c r="C7" s="62">
        <v>1464981</v>
      </c>
      <c r="D7" s="156"/>
      <c r="E7" s="60">
        <v>2450000</v>
      </c>
      <c r="F7" s="60">
        <v>2450000</v>
      </c>
      <c r="G7" s="60"/>
      <c r="H7" s="60">
        <v>86254</v>
      </c>
      <c r="I7" s="60">
        <v>49271</v>
      </c>
      <c r="J7" s="60">
        <v>135525</v>
      </c>
      <c r="K7" s="60"/>
      <c r="L7" s="60">
        <v>499902</v>
      </c>
      <c r="M7" s="60"/>
      <c r="N7" s="60">
        <v>499902</v>
      </c>
      <c r="O7" s="60"/>
      <c r="P7" s="60"/>
      <c r="Q7" s="60">
        <v>434513</v>
      </c>
      <c r="R7" s="60">
        <v>434513</v>
      </c>
      <c r="S7" s="60">
        <v>43158</v>
      </c>
      <c r="T7" s="60"/>
      <c r="U7" s="60"/>
      <c r="V7" s="60">
        <v>43158</v>
      </c>
      <c r="W7" s="60">
        <v>1113098</v>
      </c>
      <c r="X7" s="60">
        <v>2450000</v>
      </c>
      <c r="Y7" s="60">
        <v>-1336902</v>
      </c>
      <c r="Z7" s="140">
        <v>-54.57</v>
      </c>
      <c r="AA7" s="155">
        <v>2450000</v>
      </c>
    </row>
    <row r="8" spans="1:27" ht="13.5">
      <c r="A8" s="291" t="s">
        <v>206</v>
      </c>
      <c r="B8" s="142"/>
      <c r="C8" s="62">
        <v>4671802</v>
      </c>
      <c r="D8" s="156"/>
      <c r="E8" s="60">
        <v>8886204</v>
      </c>
      <c r="F8" s="60">
        <v>8886204</v>
      </c>
      <c r="G8" s="60"/>
      <c r="H8" s="60">
        <v>3048168</v>
      </c>
      <c r="I8" s="60">
        <v>76491</v>
      </c>
      <c r="J8" s="60">
        <v>3124659</v>
      </c>
      <c r="K8" s="60">
        <v>2363535</v>
      </c>
      <c r="L8" s="60">
        <v>1377109</v>
      </c>
      <c r="M8" s="60">
        <v>151969</v>
      </c>
      <c r="N8" s="60">
        <v>3892613</v>
      </c>
      <c r="O8" s="60">
        <v>114269</v>
      </c>
      <c r="P8" s="60">
        <v>7724</v>
      </c>
      <c r="Q8" s="60">
        <v>360102</v>
      </c>
      <c r="R8" s="60">
        <v>482095</v>
      </c>
      <c r="S8" s="60">
        <v>4128</v>
      </c>
      <c r="T8" s="60"/>
      <c r="U8" s="60"/>
      <c r="V8" s="60">
        <v>4128</v>
      </c>
      <c r="W8" s="60">
        <v>7503495</v>
      </c>
      <c r="X8" s="60">
        <v>8886204</v>
      </c>
      <c r="Y8" s="60">
        <v>-1382709</v>
      </c>
      <c r="Z8" s="140">
        <v>-15.56</v>
      </c>
      <c r="AA8" s="155">
        <v>8886204</v>
      </c>
    </row>
    <row r="9" spans="1:27" ht="13.5">
      <c r="A9" s="291" t="s">
        <v>207</v>
      </c>
      <c r="B9" s="142"/>
      <c r="C9" s="62">
        <v>3578908</v>
      </c>
      <c r="D9" s="156"/>
      <c r="E9" s="60"/>
      <c r="F9" s="60"/>
      <c r="G9" s="60">
        <v>13843</v>
      </c>
      <c r="H9" s="60">
        <v>639547</v>
      </c>
      <c r="I9" s="60">
        <v>203181</v>
      </c>
      <c r="J9" s="60">
        <v>856571</v>
      </c>
      <c r="K9" s="60">
        <v>193717</v>
      </c>
      <c r="L9" s="60"/>
      <c r="M9" s="60"/>
      <c r="N9" s="60">
        <v>193717</v>
      </c>
      <c r="O9" s="60"/>
      <c r="P9" s="60"/>
      <c r="Q9" s="60"/>
      <c r="R9" s="60"/>
      <c r="S9" s="60"/>
      <c r="T9" s="60"/>
      <c r="U9" s="60"/>
      <c r="V9" s="60"/>
      <c r="W9" s="60">
        <v>1050288</v>
      </c>
      <c r="X9" s="60"/>
      <c r="Y9" s="60">
        <v>1050288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12514863</v>
      </c>
      <c r="D11" s="294">
        <f t="shared" si="1"/>
        <v>0</v>
      </c>
      <c r="E11" s="295">
        <f t="shared" si="1"/>
        <v>15378000</v>
      </c>
      <c r="F11" s="295">
        <f t="shared" si="1"/>
        <v>15378000</v>
      </c>
      <c r="G11" s="295">
        <f t="shared" si="1"/>
        <v>13843</v>
      </c>
      <c r="H11" s="295">
        <f t="shared" si="1"/>
        <v>3942123</v>
      </c>
      <c r="I11" s="295">
        <f t="shared" si="1"/>
        <v>524682</v>
      </c>
      <c r="J11" s="295">
        <f t="shared" si="1"/>
        <v>4480648</v>
      </c>
      <c r="K11" s="295">
        <f t="shared" si="1"/>
        <v>3436727</v>
      </c>
      <c r="L11" s="295">
        <f t="shared" si="1"/>
        <v>3122355</v>
      </c>
      <c r="M11" s="295">
        <f t="shared" si="1"/>
        <v>485006</v>
      </c>
      <c r="N11" s="295">
        <f t="shared" si="1"/>
        <v>7044088</v>
      </c>
      <c r="O11" s="295">
        <f t="shared" si="1"/>
        <v>114269</v>
      </c>
      <c r="P11" s="295">
        <f t="shared" si="1"/>
        <v>517349</v>
      </c>
      <c r="Q11" s="295">
        <f t="shared" si="1"/>
        <v>1017287</v>
      </c>
      <c r="R11" s="295">
        <f t="shared" si="1"/>
        <v>1648905</v>
      </c>
      <c r="S11" s="295">
        <f t="shared" si="1"/>
        <v>327388</v>
      </c>
      <c r="T11" s="295">
        <f t="shared" si="1"/>
        <v>385606</v>
      </c>
      <c r="U11" s="295">
        <f t="shared" si="1"/>
        <v>105112</v>
      </c>
      <c r="V11" s="295">
        <f t="shared" si="1"/>
        <v>818106</v>
      </c>
      <c r="W11" s="295">
        <f t="shared" si="1"/>
        <v>13991747</v>
      </c>
      <c r="X11" s="295">
        <f t="shared" si="1"/>
        <v>15378000</v>
      </c>
      <c r="Y11" s="295">
        <f t="shared" si="1"/>
        <v>-1386253</v>
      </c>
      <c r="Z11" s="296">
        <f>+IF(X11&lt;&gt;0,+(Y11/X11)*100,0)</f>
        <v>-9.014520743919885</v>
      </c>
      <c r="AA11" s="297">
        <f>SUM(AA6:AA10)</f>
        <v>15378000</v>
      </c>
    </row>
    <row r="12" spans="1:27" ht="13.5">
      <c r="A12" s="298" t="s">
        <v>210</v>
      </c>
      <c r="B12" s="136"/>
      <c r="C12" s="62"/>
      <c r="D12" s="156"/>
      <c r="E12" s="60">
        <v>50000</v>
      </c>
      <c r="F12" s="60">
        <v>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</v>
      </c>
      <c r="Y12" s="60">
        <v>-50000</v>
      </c>
      <c r="Z12" s="140">
        <v>-100</v>
      </c>
      <c r="AA12" s="155">
        <v>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84765</v>
      </c>
      <c r="D15" s="156"/>
      <c r="E15" s="60">
        <v>400000</v>
      </c>
      <c r="F15" s="60">
        <v>400000</v>
      </c>
      <c r="G15" s="60">
        <v>43910</v>
      </c>
      <c r="H15" s="60"/>
      <c r="I15" s="60"/>
      <c r="J15" s="60">
        <v>43910</v>
      </c>
      <c r="K15" s="60"/>
      <c r="L15" s="60">
        <v>52749</v>
      </c>
      <c r="M15" s="60"/>
      <c r="N15" s="60">
        <v>52749</v>
      </c>
      <c r="O15" s="60"/>
      <c r="P15" s="60"/>
      <c r="Q15" s="60"/>
      <c r="R15" s="60"/>
      <c r="S15" s="60"/>
      <c r="T15" s="60"/>
      <c r="U15" s="60"/>
      <c r="V15" s="60"/>
      <c r="W15" s="60">
        <v>96659</v>
      </c>
      <c r="X15" s="60">
        <v>400000</v>
      </c>
      <c r="Y15" s="60">
        <v>-303341</v>
      </c>
      <c r="Z15" s="140">
        <v>-75.84</v>
      </c>
      <c r="AA15" s="155">
        <v>400000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2799172</v>
      </c>
      <c r="D36" s="156">
        <f t="shared" si="4"/>
        <v>0</v>
      </c>
      <c r="E36" s="60">
        <f t="shared" si="4"/>
        <v>4041796</v>
      </c>
      <c r="F36" s="60">
        <f t="shared" si="4"/>
        <v>4041796</v>
      </c>
      <c r="G36" s="60">
        <f t="shared" si="4"/>
        <v>0</v>
      </c>
      <c r="H36" s="60">
        <f t="shared" si="4"/>
        <v>168154</v>
      </c>
      <c r="I36" s="60">
        <f t="shared" si="4"/>
        <v>195739</v>
      </c>
      <c r="J36" s="60">
        <f t="shared" si="4"/>
        <v>363893</v>
      </c>
      <c r="K36" s="60">
        <f t="shared" si="4"/>
        <v>879475</v>
      </c>
      <c r="L36" s="60">
        <f t="shared" si="4"/>
        <v>1245344</v>
      </c>
      <c r="M36" s="60">
        <f t="shared" si="4"/>
        <v>333037</v>
      </c>
      <c r="N36" s="60">
        <f t="shared" si="4"/>
        <v>2457856</v>
      </c>
      <c r="O36" s="60">
        <f t="shared" si="4"/>
        <v>0</v>
      </c>
      <c r="P36" s="60">
        <f t="shared" si="4"/>
        <v>509625</v>
      </c>
      <c r="Q36" s="60">
        <f t="shared" si="4"/>
        <v>222672</v>
      </c>
      <c r="R36" s="60">
        <f t="shared" si="4"/>
        <v>732297</v>
      </c>
      <c r="S36" s="60">
        <f t="shared" si="4"/>
        <v>280102</v>
      </c>
      <c r="T36" s="60">
        <f t="shared" si="4"/>
        <v>385606</v>
      </c>
      <c r="U36" s="60">
        <f t="shared" si="4"/>
        <v>105112</v>
      </c>
      <c r="V36" s="60">
        <f t="shared" si="4"/>
        <v>770820</v>
      </c>
      <c r="W36" s="60">
        <f t="shared" si="4"/>
        <v>4324866</v>
      </c>
      <c r="X36" s="60">
        <f t="shared" si="4"/>
        <v>4041796</v>
      </c>
      <c r="Y36" s="60">
        <f t="shared" si="4"/>
        <v>283070</v>
      </c>
      <c r="Z36" s="140">
        <f aca="true" t="shared" si="5" ref="Z36:Z49">+IF(X36&lt;&gt;0,+(Y36/X36)*100,0)</f>
        <v>7.003569700202583</v>
      </c>
      <c r="AA36" s="155">
        <f>AA6+AA21</f>
        <v>4041796</v>
      </c>
    </row>
    <row r="37" spans="1:27" ht="13.5">
      <c r="A37" s="291" t="s">
        <v>205</v>
      </c>
      <c r="B37" s="142"/>
      <c r="C37" s="62">
        <f t="shared" si="4"/>
        <v>1464981</v>
      </c>
      <c r="D37" s="156">
        <f t="shared" si="4"/>
        <v>0</v>
      </c>
      <c r="E37" s="60">
        <f t="shared" si="4"/>
        <v>2450000</v>
      </c>
      <c r="F37" s="60">
        <f t="shared" si="4"/>
        <v>2450000</v>
      </c>
      <c r="G37" s="60">
        <f t="shared" si="4"/>
        <v>0</v>
      </c>
      <c r="H37" s="60">
        <f t="shared" si="4"/>
        <v>86254</v>
      </c>
      <c r="I37" s="60">
        <f t="shared" si="4"/>
        <v>49271</v>
      </c>
      <c r="J37" s="60">
        <f t="shared" si="4"/>
        <v>135525</v>
      </c>
      <c r="K37" s="60">
        <f t="shared" si="4"/>
        <v>0</v>
      </c>
      <c r="L37" s="60">
        <f t="shared" si="4"/>
        <v>499902</v>
      </c>
      <c r="M37" s="60">
        <f t="shared" si="4"/>
        <v>0</v>
      </c>
      <c r="N37" s="60">
        <f t="shared" si="4"/>
        <v>499902</v>
      </c>
      <c r="O37" s="60">
        <f t="shared" si="4"/>
        <v>0</v>
      </c>
      <c r="P37" s="60">
        <f t="shared" si="4"/>
        <v>0</v>
      </c>
      <c r="Q37" s="60">
        <f t="shared" si="4"/>
        <v>434513</v>
      </c>
      <c r="R37" s="60">
        <f t="shared" si="4"/>
        <v>434513</v>
      </c>
      <c r="S37" s="60">
        <f t="shared" si="4"/>
        <v>43158</v>
      </c>
      <c r="T37" s="60">
        <f t="shared" si="4"/>
        <v>0</v>
      </c>
      <c r="U37" s="60">
        <f t="shared" si="4"/>
        <v>0</v>
      </c>
      <c r="V37" s="60">
        <f t="shared" si="4"/>
        <v>43158</v>
      </c>
      <c r="W37" s="60">
        <f t="shared" si="4"/>
        <v>1113098</v>
      </c>
      <c r="X37" s="60">
        <f t="shared" si="4"/>
        <v>2450000</v>
      </c>
      <c r="Y37" s="60">
        <f t="shared" si="4"/>
        <v>-1336902</v>
      </c>
      <c r="Z37" s="140">
        <f t="shared" si="5"/>
        <v>-54.567428571428565</v>
      </c>
      <c r="AA37" s="155">
        <f>AA7+AA22</f>
        <v>2450000</v>
      </c>
    </row>
    <row r="38" spans="1:27" ht="13.5">
      <c r="A38" s="291" t="s">
        <v>206</v>
      </c>
      <c r="B38" s="142"/>
      <c r="C38" s="62">
        <f t="shared" si="4"/>
        <v>4671802</v>
      </c>
      <c r="D38" s="156">
        <f t="shared" si="4"/>
        <v>0</v>
      </c>
      <c r="E38" s="60">
        <f t="shared" si="4"/>
        <v>8886204</v>
      </c>
      <c r="F38" s="60">
        <f t="shared" si="4"/>
        <v>8886204</v>
      </c>
      <c r="G38" s="60">
        <f t="shared" si="4"/>
        <v>0</v>
      </c>
      <c r="H38" s="60">
        <f t="shared" si="4"/>
        <v>3048168</v>
      </c>
      <c r="I38" s="60">
        <f t="shared" si="4"/>
        <v>76491</v>
      </c>
      <c r="J38" s="60">
        <f t="shared" si="4"/>
        <v>3124659</v>
      </c>
      <c r="K38" s="60">
        <f t="shared" si="4"/>
        <v>2363535</v>
      </c>
      <c r="L38" s="60">
        <f t="shared" si="4"/>
        <v>1377109</v>
      </c>
      <c r="M38" s="60">
        <f t="shared" si="4"/>
        <v>151969</v>
      </c>
      <c r="N38" s="60">
        <f t="shared" si="4"/>
        <v>3892613</v>
      </c>
      <c r="O38" s="60">
        <f t="shared" si="4"/>
        <v>114269</v>
      </c>
      <c r="P38" s="60">
        <f t="shared" si="4"/>
        <v>7724</v>
      </c>
      <c r="Q38" s="60">
        <f t="shared" si="4"/>
        <v>360102</v>
      </c>
      <c r="R38" s="60">
        <f t="shared" si="4"/>
        <v>482095</v>
      </c>
      <c r="S38" s="60">
        <f t="shared" si="4"/>
        <v>4128</v>
      </c>
      <c r="T38" s="60">
        <f t="shared" si="4"/>
        <v>0</v>
      </c>
      <c r="U38" s="60">
        <f t="shared" si="4"/>
        <v>0</v>
      </c>
      <c r="V38" s="60">
        <f t="shared" si="4"/>
        <v>4128</v>
      </c>
      <c r="W38" s="60">
        <f t="shared" si="4"/>
        <v>7503495</v>
      </c>
      <c r="X38" s="60">
        <f t="shared" si="4"/>
        <v>8886204</v>
      </c>
      <c r="Y38" s="60">
        <f t="shared" si="4"/>
        <v>-1382709</v>
      </c>
      <c r="Z38" s="140">
        <f t="shared" si="5"/>
        <v>-15.560176201221578</v>
      </c>
      <c r="AA38" s="155">
        <f>AA8+AA23</f>
        <v>8886204</v>
      </c>
    </row>
    <row r="39" spans="1:27" ht="13.5">
      <c r="A39" s="291" t="s">
        <v>207</v>
      </c>
      <c r="B39" s="142"/>
      <c r="C39" s="62">
        <f t="shared" si="4"/>
        <v>3578908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13843</v>
      </c>
      <c r="H39" s="60">
        <f t="shared" si="4"/>
        <v>639547</v>
      </c>
      <c r="I39" s="60">
        <f t="shared" si="4"/>
        <v>203181</v>
      </c>
      <c r="J39" s="60">
        <f t="shared" si="4"/>
        <v>856571</v>
      </c>
      <c r="K39" s="60">
        <f t="shared" si="4"/>
        <v>193717</v>
      </c>
      <c r="L39" s="60">
        <f t="shared" si="4"/>
        <v>0</v>
      </c>
      <c r="M39" s="60">
        <f t="shared" si="4"/>
        <v>0</v>
      </c>
      <c r="N39" s="60">
        <f t="shared" si="4"/>
        <v>193717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1050288</v>
      </c>
      <c r="X39" s="60">
        <f t="shared" si="4"/>
        <v>0</v>
      </c>
      <c r="Y39" s="60">
        <f t="shared" si="4"/>
        <v>1050288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12514863</v>
      </c>
      <c r="D41" s="294">
        <f t="shared" si="6"/>
        <v>0</v>
      </c>
      <c r="E41" s="295">
        <f t="shared" si="6"/>
        <v>15378000</v>
      </c>
      <c r="F41" s="295">
        <f t="shared" si="6"/>
        <v>15378000</v>
      </c>
      <c r="G41" s="295">
        <f t="shared" si="6"/>
        <v>13843</v>
      </c>
      <c r="H41" s="295">
        <f t="shared" si="6"/>
        <v>3942123</v>
      </c>
      <c r="I41" s="295">
        <f t="shared" si="6"/>
        <v>524682</v>
      </c>
      <c r="J41" s="295">
        <f t="shared" si="6"/>
        <v>4480648</v>
      </c>
      <c r="K41" s="295">
        <f t="shared" si="6"/>
        <v>3436727</v>
      </c>
      <c r="L41" s="295">
        <f t="shared" si="6"/>
        <v>3122355</v>
      </c>
      <c r="M41" s="295">
        <f t="shared" si="6"/>
        <v>485006</v>
      </c>
      <c r="N41" s="295">
        <f t="shared" si="6"/>
        <v>7044088</v>
      </c>
      <c r="O41" s="295">
        <f t="shared" si="6"/>
        <v>114269</v>
      </c>
      <c r="P41" s="295">
        <f t="shared" si="6"/>
        <v>517349</v>
      </c>
      <c r="Q41" s="295">
        <f t="shared" si="6"/>
        <v>1017287</v>
      </c>
      <c r="R41" s="295">
        <f t="shared" si="6"/>
        <v>1648905</v>
      </c>
      <c r="S41" s="295">
        <f t="shared" si="6"/>
        <v>327388</v>
      </c>
      <c r="T41" s="295">
        <f t="shared" si="6"/>
        <v>385606</v>
      </c>
      <c r="U41" s="295">
        <f t="shared" si="6"/>
        <v>105112</v>
      </c>
      <c r="V41" s="295">
        <f t="shared" si="6"/>
        <v>818106</v>
      </c>
      <c r="W41" s="295">
        <f t="shared" si="6"/>
        <v>13991747</v>
      </c>
      <c r="X41" s="295">
        <f t="shared" si="6"/>
        <v>15378000</v>
      </c>
      <c r="Y41" s="295">
        <f t="shared" si="6"/>
        <v>-1386253</v>
      </c>
      <c r="Z41" s="296">
        <f t="shared" si="5"/>
        <v>-9.014520743919885</v>
      </c>
      <c r="AA41" s="297">
        <f>SUM(AA36:AA40)</f>
        <v>15378000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50000</v>
      </c>
      <c r="F42" s="54">
        <f t="shared" si="7"/>
        <v>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50000</v>
      </c>
      <c r="Y42" s="54">
        <f t="shared" si="7"/>
        <v>-50000</v>
      </c>
      <c r="Z42" s="184">
        <f t="shared" si="5"/>
        <v>-100</v>
      </c>
      <c r="AA42" s="130">
        <f aca="true" t="shared" si="8" ref="AA42:AA48">AA12+AA27</f>
        <v>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84765</v>
      </c>
      <c r="D45" s="129">
        <f t="shared" si="7"/>
        <v>0</v>
      </c>
      <c r="E45" s="54">
        <f t="shared" si="7"/>
        <v>400000</v>
      </c>
      <c r="F45" s="54">
        <f t="shared" si="7"/>
        <v>400000</v>
      </c>
      <c r="G45" s="54">
        <f t="shared" si="7"/>
        <v>43910</v>
      </c>
      <c r="H45" s="54">
        <f t="shared" si="7"/>
        <v>0</v>
      </c>
      <c r="I45" s="54">
        <f t="shared" si="7"/>
        <v>0</v>
      </c>
      <c r="J45" s="54">
        <f t="shared" si="7"/>
        <v>43910</v>
      </c>
      <c r="K45" s="54">
        <f t="shared" si="7"/>
        <v>0</v>
      </c>
      <c r="L45" s="54">
        <f t="shared" si="7"/>
        <v>52749</v>
      </c>
      <c r="M45" s="54">
        <f t="shared" si="7"/>
        <v>0</v>
      </c>
      <c r="N45" s="54">
        <f t="shared" si="7"/>
        <v>52749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96659</v>
      </c>
      <c r="X45" s="54">
        <f t="shared" si="7"/>
        <v>400000</v>
      </c>
      <c r="Y45" s="54">
        <f t="shared" si="7"/>
        <v>-303341</v>
      </c>
      <c r="Z45" s="184">
        <f t="shared" si="5"/>
        <v>-75.83525</v>
      </c>
      <c r="AA45" s="130">
        <f t="shared" si="8"/>
        <v>400000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12599628</v>
      </c>
      <c r="D49" s="218">
        <f t="shared" si="9"/>
        <v>0</v>
      </c>
      <c r="E49" s="220">
        <f t="shared" si="9"/>
        <v>15828000</v>
      </c>
      <c r="F49" s="220">
        <f t="shared" si="9"/>
        <v>15828000</v>
      </c>
      <c r="G49" s="220">
        <f t="shared" si="9"/>
        <v>57753</v>
      </c>
      <c r="H49" s="220">
        <f t="shared" si="9"/>
        <v>3942123</v>
      </c>
      <c r="I49" s="220">
        <f t="shared" si="9"/>
        <v>524682</v>
      </c>
      <c r="J49" s="220">
        <f t="shared" si="9"/>
        <v>4524558</v>
      </c>
      <c r="K49" s="220">
        <f t="shared" si="9"/>
        <v>3436727</v>
      </c>
      <c r="L49" s="220">
        <f t="shared" si="9"/>
        <v>3175104</v>
      </c>
      <c r="M49" s="220">
        <f t="shared" si="9"/>
        <v>485006</v>
      </c>
      <c r="N49" s="220">
        <f t="shared" si="9"/>
        <v>7096837</v>
      </c>
      <c r="O49" s="220">
        <f t="shared" si="9"/>
        <v>114269</v>
      </c>
      <c r="P49" s="220">
        <f t="shared" si="9"/>
        <v>517349</v>
      </c>
      <c r="Q49" s="220">
        <f t="shared" si="9"/>
        <v>1017287</v>
      </c>
      <c r="R49" s="220">
        <f t="shared" si="9"/>
        <v>1648905</v>
      </c>
      <c r="S49" s="220">
        <f t="shared" si="9"/>
        <v>327388</v>
      </c>
      <c r="T49" s="220">
        <f t="shared" si="9"/>
        <v>385606</v>
      </c>
      <c r="U49" s="220">
        <f t="shared" si="9"/>
        <v>105112</v>
      </c>
      <c r="V49" s="220">
        <f t="shared" si="9"/>
        <v>818106</v>
      </c>
      <c r="W49" s="220">
        <f t="shared" si="9"/>
        <v>14088406</v>
      </c>
      <c r="X49" s="220">
        <f t="shared" si="9"/>
        <v>15828000</v>
      </c>
      <c r="Y49" s="220">
        <f t="shared" si="9"/>
        <v>-1739594</v>
      </c>
      <c r="Z49" s="221">
        <f t="shared" si="5"/>
        <v>-10.99061157442507</v>
      </c>
      <c r="AA49" s="222">
        <f>SUM(AA41:AA48)</f>
        <v>15828000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1849963</v>
      </c>
      <c r="D51" s="129">
        <f t="shared" si="10"/>
        <v>0</v>
      </c>
      <c r="E51" s="54">
        <f t="shared" si="10"/>
        <v>10600</v>
      </c>
      <c r="F51" s="54">
        <f t="shared" si="10"/>
        <v>10600</v>
      </c>
      <c r="G51" s="54">
        <f t="shared" si="10"/>
        <v>32351</v>
      </c>
      <c r="H51" s="54">
        <f t="shared" si="10"/>
        <v>200437</v>
      </c>
      <c r="I51" s="54">
        <f t="shared" si="10"/>
        <v>345939</v>
      </c>
      <c r="J51" s="54">
        <f t="shared" si="10"/>
        <v>578727</v>
      </c>
      <c r="K51" s="54">
        <f t="shared" si="10"/>
        <v>364992</v>
      </c>
      <c r="L51" s="54">
        <f t="shared" si="10"/>
        <v>219752</v>
      </c>
      <c r="M51" s="54">
        <f t="shared" si="10"/>
        <v>225899</v>
      </c>
      <c r="N51" s="54">
        <f t="shared" si="10"/>
        <v>810643</v>
      </c>
      <c r="O51" s="54">
        <f t="shared" si="10"/>
        <v>51076</v>
      </c>
      <c r="P51" s="54">
        <f t="shared" si="10"/>
        <v>182733</v>
      </c>
      <c r="Q51" s="54">
        <f t="shared" si="10"/>
        <v>101142</v>
      </c>
      <c r="R51" s="54">
        <f t="shared" si="10"/>
        <v>334951</v>
      </c>
      <c r="S51" s="54">
        <f t="shared" si="10"/>
        <v>383871</v>
      </c>
      <c r="T51" s="54">
        <f t="shared" si="10"/>
        <v>153129</v>
      </c>
      <c r="U51" s="54">
        <f t="shared" si="10"/>
        <v>135026</v>
      </c>
      <c r="V51" s="54">
        <f t="shared" si="10"/>
        <v>672026</v>
      </c>
      <c r="W51" s="54">
        <f t="shared" si="10"/>
        <v>2396347</v>
      </c>
      <c r="X51" s="54">
        <f t="shared" si="10"/>
        <v>10600</v>
      </c>
      <c r="Y51" s="54">
        <f t="shared" si="10"/>
        <v>2385747</v>
      </c>
      <c r="Z51" s="184">
        <f>+IF(X51&lt;&gt;0,+(Y51/X51)*100,0)</f>
        <v>22507.04716981132</v>
      </c>
      <c r="AA51" s="130">
        <f>SUM(AA57:AA61)</f>
        <v>10600</v>
      </c>
    </row>
    <row r="52" spans="1:27" ht="13.5">
      <c r="A52" s="310" t="s">
        <v>204</v>
      </c>
      <c r="B52" s="142"/>
      <c r="C52" s="62">
        <v>135033</v>
      </c>
      <c r="D52" s="156"/>
      <c r="E52" s="60"/>
      <c r="F52" s="60"/>
      <c r="G52" s="60">
        <v>30</v>
      </c>
      <c r="H52" s="60">
        <v>2355</v>
      </c>
      <c r="I52" s="60">
        <v>10561</v>
      </c>
      <c r="J52" s="60">
        <v>12946</v>
      </c>
      <c r="K52" s="60">
        <v>4200</v>
      </c>
      <c r="L52" s="60">
        <v>7040</v>
      </c>
      <c r="M52" s="60">
        <v>40159</v>
      </c>
      <c r="N52" s="60">
        <v>51399</v>
      </c>
      <c r="O52" s="60"/>
      <c r="P52" s="60">
        <v>2473</v>
      </c>
      <c r="Q52" s="60">
        <v>21229</v>
      </c>
      <c r="R52" s="60">
        <v>23702</v>
      </c>
      <c r="S52" s="60">
        <v>25968</v>
      </c>
      <c r="T52" s="60">
        <v>27475</v>
      </c>
      <c r="U52" s="60">
        <v>15390</v>
      </c>
      <c r="V52" s="60">
        <v>68833</v>
      </c>
      <c r="W52" s="60">
        <v>156880</v>
      </c>
      <c r="X52" s="60"/>
      <c r="Y52" s="60">
        <v>156880</v>
      </c>
      <c r="Z52" s="140"/>
      <c r="AA52" s="155"/>
    </row>
    <row r="53" spans="1:27" ht="13.5">
      <c r="A53" s="310" t="s">
        <v>205</v>
      </c>
      <c r="B53" s="142"/>
      <c r="C53" s="62">
        <v>330068</v>
      </c>
      <c r="D53" s="156"/>
      <c r="E53" s="60"/>
      <c r="F53" s="60"/>
      <c r="G53" s="60">
        <v>1688</v>
      </c>
      <c r="H53" s="60">
        <v>67935</v>
      </c>
      <c r="I53" s="60">
        <v>82391</v>
      </c>
      <c r="J53" s="60">
        <v>152014</v>
      </c>
      <c r="K53" s="60">
        <v>124467</v>
      </c>
      <c r="L53" s="60">
        <v>59943</v>
      </c>
      <c r="M53" s="60">
        <v>1892</v>
      </c>
      <c r="N53" s="60">
        <v>186302</v>
      </c>
      <c r="O53" s="60">
        <v>3994</v>
      </c>
      <c r="P53" s="60">
        <v>2834</v>
      </c>
      <c r="Q53" s="60">
        <v>6972</v>
      </c>
      <c r="R53" s="60">
        <v>13800</v>
      </c>
      <c r="S53" s="60">
        <v>179108</v>
      </c>
      <c r="T53" s="60">
        <v>7241</v>
      </c>
      <c r="U53" s="60">
        <v>16748</v>
      </c>
      <c r="V53" s="60">
        <v>203097</v>
      </c>
      <c r="W53" s="60">
        <v>555213</v>
      </c>
      <c r="X53" s="60"/>
      <c r="Y53" s="60">
        <v>555213</v>
      </c>
      <c r="Z53" s="140"/>
      <c r="AA53" s="155"/>
    </row>
    <row r="54" spans="1:27" ht="13.5">
      <c r="A54" s="310" t="s">
        <v>206</v>
      </c>
      <c r="B54" s="142"/>
      <c r="C54" s="62">
        <v>240989</v>
      </c>
      <c r="D54" s="156"/>
      <c r="E54" s="60"/>
      <c r="F54" s="60"/>
      <c r="G54" s="60">
        <v>554</v>
      </c>
      <c r="H54" s="60">
        <v>19647</v>
      </c>
      <c r="I54" s="60">
        <v>47159</v>
      </c>
      <c r="J54" s="60">
        <v>67360</v>
      </c>
      <c r="K54" s="60">
        <v>13626</v>
      </c>
      <c r="L54" s="60">
        <v>76538</v>
      </c>
      <c r="M54" s="60">
        <v>80805</v>
      </c>
      <c r="N54" s="60">
        <v>170969</v>
      </c>
      <c r="O54" s="60">
        <v>16348</v>
      </c>
      <c r="P54" s="60">
        <v>125417</v>
      </c>
      <c r="Q54" s="60">
        <v>6999</v>
      </c>
      <c r="R54" s="60">
        <v>148764</v>
      </c>
      <c r="S54" s="60">
        <v>47609</v>
      </c>
      <c r="T54" s="60">
        <v>65397</v>
      </c>
      <c r="U54" s="60">
        <v>57741</v>
      </c>
      <c r="V54" s="60">
        <v>170747</v>
      </c>
      <c r="W54" s="60">
        <v>557840</v>
      </c>
      <c r="X54" s="60"/>
      <c r="Y54" s="60">
        <v>557840</v>
      </c>
      <c r="Z54" s="140"/>
      <c r="AA54" s="155"/>
    </row>
    <row r="55" spans="1:27" ht="13.5">
      <c r="A55" s="310" t="s">
        <v>207</v>
      </c>
      <c r="B55" s="142"/>
      <c r="C55" s="62">
        <v>13920</v>
      </c>
      <c r="D55" s="156"/>
      <c r="E55" s="60"/>
      <c r="F55" s="60"/>
      <c r="G55" s="60"/>
      <c r="H55" s="60">
        <v>6231</v>
      </c>
      <c r="I55" s="60">
        <v>13743</v>
      </c>
      <c r="J55" s="60">
        <v>19974</v>
      </c>
      <c r="K55" s="60">
        <v>1035</v>
      </c>
      <c r="L55" s="60">
        <v>2880</v>
      </c>
      <c r="M55" s="60">
        <v>347</v>
      </c>
      <c r="N55" s="60">
        <v>4262</v>
      </c>
      <c r="O55" s="60">
        <v>1070</v>
      </c>
      <c r="P55" s="60"/>
      <c r="Q55" s="60">
        <v>4230</v>
      </c>
      <c r="R55" s="60">
        <v>5300</v>
      </c>
      <c r="S55" s="60">
        <v>7925</v>
      </c>
      <c r="T55" s="60"/>
      <c r="U55" s="60"/>
      <c r="V55" s="60">
        <v>7925</v>
      </c>
      <c r="W55" s="60">
        <v>37461</v>
      </c>
      <c r="X55" s="60"/>
      <c r="Y55" s="60">
        <v>37461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720010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2272</v>
      </c>
      <c r="H57" s="295">
        <f t="shared" si="11"/>
        <v>96168</v>
      </c>
      <c r="I57" s="295">
        <f t="shared" si="11"/>
        <v>153854</v>
      </c>
      <c r="J57" s="295">
        <f t="shared" si="11"/>
        <v>252294</v>
      </c>
      <c r="K57" s="295">
        <f t="shared" si="11"/>
        <v>143328</v>
      </c>
      <c r="L57" s="295">
        <f t="shared" si="11"/>
        <v>146401</v>
      </c>
      <c r="M57" s="295">
        <f t="shared" si="11"/>
        <v>123203</v>
      </c>
      <c r="N57" s="295">
        <f t="shared" si="11"/>
        <v>412932</v>
      </c>
      <c r="O57" s="295">
        <f t="shared" si="11"/>
        <v>21412</v>
      </c>
      <c r="P57" s="295">
        <f t="shared" si="11"/>
        <v>130724</v>
      </c>
      <c r="Q57" s="295">
        <f t="shared" si="11"/>
        <v>39430</v>
      </c>
      <c r="R57" s="295">
        <f t="shared" si="11"/>
        <v>191566</v>
      </c>
      <c r="S57" s="295">
        <f t="shared" si="11"/>
        <v>260610</v>
      </c>
      <c r="T57" s="295">
        <f t="shared" si="11"/>
        <v>100113</v>
      </c>
      <c r="U57" s="295">
        <f t="shared" si="11"/>
        <v>89879</v>
      </c>
      <c r="V57" s="295">
        <f t="shared" si="11"/>
        <v>450602</v>
      </c>
      <c r="W57" s="295">
        <f t="shared" si="11"/>
        <v>1307394</v>
      </c>
      <c r="X57" s="295">
        <f t="shared" si="11"/>
        <v>0</v>
      </c>
      <c r="Y57" s="295">
        <f t="shared" si="11"/>
        <v>1307394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38419</v>
      </c>
      <c r="D58" s="156"/>
      <c r="E58" s="60"/>
      <c r="F58" s="60"/>
      <c r="G58" s="60">
        <v>1960</v>
      </c>
      <c r="H58" s="60">
        <v>1948</v>
      </c>
      <c r="I58" s="60">
        <v>12637</v>
      </c>
      <c r="J58" s="60">
        <v>16545</v>
      </c>
      <c r="K58" s="60">
        <v>1187</v>
      </c>
      <c r="L58" s="60"/>
      <c r="M58" s="60">
        <v>8815</v>
      </c>
      <c r="N58" s="60">
        <v>10002</v>
      </c>
      <c r="O58" s="60">
        <v>3250</v>
      </c>
      <c r="P58" s="60">
        <v>7803</v>
      </c>
      <c r="Q58" s="60">
        <v>1620</v>
      </c>
      <c r="R58" s="60">
        <v>12673</v>
      </c>
      <c r="S58" s="60">
        <v>2066</v>
      </c>
      <c r="T58" s="60">
        <v>390</v>
      </c>
      <c r="U58" s="60"/>
      <c r="V58" s="60">
        <v>2456</v>
      </c>
      <c r="W58" s="60">
        <v>41676</v>
      </c>
      <c r="X58" s="60"/>
      <c r="Y58" s="60">
        <v>41676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1091534</v>
      </c>
      <c r="D61" s="156"/>
      <c r="E61" s="60">
        <v>10600</v>
      </c>
      <c r="F61" s="60">
        <v>10600</v>
      </c>
      <c r="G61" s="60">
        <v>28119</v>
      </c>
      <c r="H61" s="60">
        <v>102321</v>
      </c>
      <c r="I61" s="60">
        <v>179448</v>
      </c>
      <c r="J61" s="60">
        <v>309888</v>
      </c>
      <c r="K61" s="60">
        <v>220477</v>
      </c>
      <c r="L61" s="60">
        <v>73351</v>
      </c>
      <c r="M61" s="60">
        <v>93881</v>
      </c>
      <c r="N61" s="60">
        <v>387709</v>
      </c>
      <c r="O61" s="60">
        <v>26414</v>
      </c>
      <c r="P61" s="60">
        <v>44206</v>
      </c>
      <c r="Q61" s="60">
        <v>60092</v>
      </c>
      <c r="R61" s="60">
        <v>130712</v>
      </c>
      <c r="S61" s="60">
        <v>121195</v>
      </c>
      <c r="T61" s="60">
        <v>52626</v>
      </c>
      <c r="U61" s="60">
        <v>45147</v>
      </c>
      <c r="V61" s="60">
        <v>218968</v>
      </c>
      <c r="W61" s="60">
        <v>1047277</v>
      </c>
      <c r="X61" s="60">
        <v>10600</v>
      </c>
      <c r="Y61" s="60">
        <v>1036677</v>
      </c>
      <c r="Z61" s="140">
        <v>9779.97</v>
      </c>
      <c r="AA61" s="155">
        <v>10600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2731024</v>
      </c>
      <c r="F66" s="275">
        <v>3627559</v>
      </c>
      <c r="G66" s="275">
        <v>32350</v>
      </c>
      <c r="H66" s="275">
        <v>200439</v>
      </c>
      <c r="I66" s="275">
        <v>345938</v>
      </c>
      <c r="J66" s="275">
        <v>578727</v>
      </c>
      <c r="K66" s="275">
        <v>364993</v>
      </c>
      <c r="L66" s="275">
        <v>219752</v>
      </c>
      <c r="M66" s="275">
        <v>225896</v>
      </c>
      <c r="N66" s="275">
        <v>810641</v>
      </c>
      <c r="O66" s="275">
        <v>51076</v>
      </c>
      <c r="P66" s="275">
        <v>182733</v>
      </c>
      <c r="Q66" s="275">
        <v>101142</v>
      </c>
      <c r="R66" s="275">
        <v>334951</v>
      </c>
      <c r="S66" s="275">
        <v>383871</v>
      </c>
      <c r="T66" s="275">
        <v>153127</v>
      </c>
      <c r="U66" s="275">
        <v>135025</v>
      </c>
      <c r="V66" s="275">
        <v>672023</v>
      </c>
      <c r="W66" s="275">
        <v>2396342</v>
      </c>
      <c r="X66" s="275">
        <v>3627559</v>
      </c>
      <c r="Y66" s="275">
        <v>-1231217</v>
      </c>
      <c r="Z66" s="140">
        <v>-33.94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16180</v>
      </c>
      <c r="H67" s="60">
        <v>25071</v>
      </c>
      <c r="I67" s="60">
        <v>9037</v>
      </c>
      <c r="J67" s="60">
        <v>50288</v>
      </c>
      <c r="K67" s="60">
        <v>17465</v>
      </c>
      <c r="L67" s="60">
        <v>35869</v>
      </c>
      <c r="M67" s="60">
        <v>36413</v>
      </c>
      <c r="N67" s="60">
        <v>89747</v>
      </c>
      <c r="O67" s="60">
        <v>27981</v>
      </c>
      <c r="P67" s="60">
        <v>36354</v>
      </c>
      <c r="Q67" s="60">
        <v>43883</v>
      </c>
      <c r="R67" s="60">
        <v>108218</v>
      </c>
      <c r="S67" s="60">
        <v>25463</v>
      </c>
      <c r="T67" s="60">
        <v>27305</v>
      </c>
      <c r="U67" s="60">
        <v>72367</v>
      </c>
      <c r="V67" s="60">
        <v>125135</v>
      </c>
      <c r="W67" s="60">
        <v>373388</v>
      </c>
      <c r="X67" s="60"/>
      <c r="Y67" s="60">
        <v>373388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2275</v>
      </c>
      <c r="H68" s="60">
        <v>1358</v>
      </c>
      <c r="I68" s="60">
        <v>89438</v>
      </c>
      <c r="J68" s="60">
        <v>93071</v>
      </c>
      <c r="K68" s="60">
        <v>106764</v>
      </c>
      <c r="L68" s="60">
        <v>8362</v>
      </c>
      <c r="M68" s="60">
        <v>4449</v>
      </c>
      <c r="N68" s="60">
        <v>119575</v>
      </c>
      <c r="O68" s="60">
        <v>22060</v>
      </c>
      <c r="P68" s="60"/>
      <c r="Q68" s="60">
        <v>13882</v>
      </c>
      <c r="R68" s="60">
        <v>35942</v>
      </c>
      <c r="S68" s="60">
        <v>13997</v>
      </c>
      <c r="T68" s="60">
        <v>63197</v>
      </c>
      <c r="U68" s="60">
        <v>79552</v>
      </c>
      <c r="V68" s="60">
        <v>156746</v>
      </c>
      <c r="W68" s="60">
        <v>405334</v>
      </c>
      <c r="X68" s="60"/>
      <c r="Y68" s="60">
        <v>405334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2731024</v>
      </c>
      <c r="F69" s="220">
        <f t="shared" si="12"/>
        <v>3627559</v>
      </c>
      <c r="G69" s="220">
        <f t="shared" si="12"/>
        <v>50805</v>
      </c>
      <c r="H69" s="220">
        <f t="shared" si="12"/>
        <v>226868</v>
      </c>
      <c r="I69" s="220">
        <f t="shared" si="12"/>
        <v>444413</v>
      </c>
      <c r="J69" s="220">
        <f t="shared" si="12"/>
        <v>722086</v>
      </c>
      <c r="K69" s="220">
        <f t="shared" si="12"/>
        <v>489222</v>
      </c>
      <c r="L69" s="220">
        <f t="shared" si="12"/>
        <v>263983</v>
      </c>
      <c r="M69" s="220">
        <f t="shared" si="12"/>
        <v>266758</v>
      </c>
      <c r="N69" s="220">
        <f t="shared" si="12"/>
        <v>1019963</v>
      </c>
      <c r="O69" s="220">
        <f t="shared" si="12"/>
        <v>101117</v>
      </c>
      <c r="P69" s="220">
        <f t="shared" si="12"/>
        <v>219087</v>
      </c>
      <c r="Q69" s="220">
        <f t="shared" si="12"/>
        <v>158907</v>
      </c>
      <c r="R69" s="220">
        <f t="shared" si="12"/>
        <v>479111</v>
      </c>
      <c r="S69" s="220">
        <f t="shared" si="12"/>
        <v>423331</v>
      </c>
      <c r="T69" s="220">
        <f t="shared" si="12"/>
        <v>243629</v>
      </c>
      <c r="U69" s="220">
        <f t="shared" si="12"/>
        <v>286944</v>
      </c>
      <c r="V69" s="220">
        <f t="shared" si="12"/>
        <v>953904</v>
      </c>
      <c r="W69" s="220">
        <f t="shared" si="12"/>
        <v>3175064</v>
      </c>
      <c r="X69" s="220">
        <f t="shared" si="12"/>
        <v>3627559</v>
      </c>
      <c r="Y69" s="220">
        <f t="shared" si="12"/>
        <v>-452495</v>
      </c>
      <c r="Z69" s="221">
        <f>+IF(X69&lt;&gt;0,+(Y69/X69)*100,0)</f>
        <v>-12.473815036502508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12514863</v>
      </c>
      <c r="D5" s="357">
        <f t="shared" si="0"/>
        <v>0</v>
      </c>
      <c r="E5" s="356">
        <f t="shared" si="0"/>
        <v>15378000</v>
      </c>
      <c r="F5" s="358">
        <f t="shared" si="0"/>
        <v>15378000</v>
      </c>
      <c r="G5" s="358">
        <f t="shared" si="0"/>
        <v>13843</v>
      </c>
      <c r="H5" s="356">
        <f t="shared" si="0"/>
        <v>3942123</v>
      </c>
      <c r="I5" s="356">
        <f t="shared" si="0"/>
        <v>524682</v>
      </c>
      <c r="J5" s="358">
        <f t="shared" si="0"/>
        <v>856571</v>
      </c>
      <c r="K5" s="358">
        <f t="shared" si="0"/>
        <v>3436727</v>
      </c>
      <c r="L5" s="356">
        <f t="shared" si="0"/>
        <v>3122355</v>
      </c>
      <c r="M5" s="356">
        <f t="shared" si="0"/>
        <v>485006</v>
      </c>
      <c r="N5" s="358">
        <f t="shared" si="0"/>
        <v>6350469</v>
      </c>
      <c r="O5" s="358">
        <f t="shared" si="0"/>
        <v>114269</v>
      </c>
      <c r="P5" s="356">
        <f t="shared" si="0"/>
        <v>517349</v>
      </c>
      <c r="Q5" s="356">
        <f t="shared" si="0"/>
        <v>1017287</v>
      </c>
      <c r="R5" s="358">
        <f t="shared" si="0"/>
        <v>482095</v>
      </c>
      <c r="S5" s="358">
        <f t="shared" si="0"/>
        <v>327388</v>
      </c>
      <c r="T5" s="356">
        <f t="shared" si="0"/>
        <v>385606</v>
      </c>
      <c r="U5" s="356">
        <f t="shared" si="0"/>
        <v>105112</v>
      </c>
      <c r="V5" s="358">
        <f t="shared" si="0"/>
        <v>770820</v>
      </c>
      <c r="W5" s="358">
        <f t="shared" si="0"/>
        <v>0</v>
      </c>
      <c r="X5" s="356">
        <f t="shared" si="0"/>
        <v>15378000</v>
      </c>
      <c r="Y5" s="358">
        <f t="shared" si="0"/>
        <v>-15378000</v>
      </c>
      <c r="Z5" s="359">
        <f>+IF(X5&lt;&gt;0,+(Y5/X5)*100,0)</f>
        <v>-100</v>
      </c>
      <c r="AA5" s="360">
        <f>+AA6+AA8+AA11+AA13+AA15</f>
        <v>15378000</v>
      </c>
    </row>
    <row r="6" spans="1:27" ht="13.5">
      <c r="A6" s="361" t="s">
        <v>204</v>
      </c>
      <c r="B6" s="142"/>
      <c r="C6" s="60">
        <f>+C7</f>
        <v>2799172</v>
      </c>
      <c r="D6" s="340">
        <f aca="true" t="shared" si="1" ref="D6:AA6">+D7</f>
        <v>0</v>
      </c>
      <c r="E6" s="60">
        <f t="shared" si="1"/>
        <v>4041796</v>
      </c>
      <c r="F6" s="59">
        <f t="shared" si="1"/>
        <v>4041796</v>
      </c>
      <c r="G6" s="59">
        <f t="shared" si="1"/>
        <v>0</v>
      </c>
      <c r="H6" s="60">
        <f t="shared" si="1"/>
        <v>168154</v>
      </c>
      <c r="I6" s="60">
        <f t="shared" si="1"/>
        <v>195739</v>
      </c>
      <c r="J6" s="59">
        <f t="shared" si="1"/>
        <v>0</v>
      </c>
      <c r="K6" s="59">
        <f t="shared" si="1"/>
        <v>879475</v>
      </c>
      <c r="L6" s="60">
        <f t="shared" si="1"/>
        <v>1245344</v>
      </c>
      <c r="M6" s="60">
        <f t="shared" si="1"/>
        <v>333037</v>
      </c>
      <c r="N6" s="59">
        <f t="shared" si="1"/>
        <v>2457856</v>
      </c>
      <c r="O6" s="59">
        <f t="shared" si="1"/>
        <v>0</v>
      </c>
      <c r="P6" s="60">
        <f t="shared" si="1"/>
        <v>509625</v>
      </c>
      <c r="Q6" s="60">
        <f t="shared" si="1"/>
        <v>222672</v>
      </c>
      <c r="R6" s="59">
        <f t="shared" si="1"/>
        <v>0</v>
      </c>
      <c r="S6" s="59">
        <f t="shared" si="1"/>
        <v>280102</v>
      </c>
      <c r="T6" s="60">
        <f t="shared" si="1"/>
        <v>385606</v>
      </c>
      <c r="U6" s="60">
        <f t="shared" si="1"/>
        <v>105112</v>
      </c>
      <c r="V6" s="59">
        <f t="shared" si="1"/>
        <v>770820</v>
      </c>
      <c r="W6" s="59">
        <f t="shared" si="1"/>
        <v>0</v>
      </c>
      <c r="X6" s="60">
        <f t="shared" si="1"/>
        <v>4041796</v>
      </c>
      <c r="Y6" s="59">
        <f t="shared" si="1"/>
        <v>-4041796</v>
      </c>
      <c r="Z6" s="61">
        <f>+IF(X6&lt;&gt;0,+(Y6/X6)*100,0)</f>
        <v>-100</v>
      </c>
      <c r="AA6" s="62">
        <f t="shared" si="1"/>
        <v>4041796</v>
      </c>
    </row>
    <row r="7" spans="1:27" ht="13.5">
      <c r="A7" s="291" t="s">
        <v>228</v>
      </c>
      <c r="B7" s="142"/>
      <c r="C7" s="60">
        <v>2799172</v>
      </c>
      <c r="D7" s="340"/>
      <c r="E7" s="60">
        <v>4041796</v>
      </c>
      <c r="F7" s="59">
        <v>4041796</v>
      </c>
      <c r="G7" s="59"/>
      <c r="H7" s="60">
        <v>168154</v>
      </c>
      <c r="I7" s="60">
        <v>195739</v>
      </c>
      <c r="J7" s="59"/>
      <c r="K7" s="59">
        <v>879475</v>
      </c>
      <c r="L7" s="60">
        <v>1245344</v>
      </c>
      <c r="M7" s="60">
        <v>333037</v>
      </c>
      <c r="N7" s="59">
        <v>2457856</v>
      </c>
      <c r="O7" s="59"/>
      <c r="P7" s="60">
        <v>509625</v>
      </c>
      <c r="Q7" s="60">
        <v>222672</v>
      </c>
      <c r="R7" s="59"/>
      <c r="S7" s="59">
        <v>280102</v>
      </c>
      <c r="T7" s="60">
        <v>385606</v>
      </c>
      <c r="U7" s="60">
        <v>105112</v>
      </c>
      <c r="V7" s="59">
        <v>770820</v>
      </c>
      <c r="W7" s="59"/>
      <c r="X7" s="60">
        <v>4041796</v>
      </c>
      <c r="Y7" s="59">
        <v>-4041796</v>
      </c>
      <c r="Z7" s="61">
        <v>-100</v>
      </c>
      <c r="AA7" s="62">
        <v>4041796</v>
      </c>
    </row>
    <row r="8" spans="1:27" ht="13.5">
      <c r="A8" s="361" t="s">
        <v>205</v>
      </c>
      <c r="B8" s="142"/>
      <c r="C8" s="60">
        <f aca="true" t="shared" si="2" ref="C8:Y8">SUM(C9:C10)</f>
        <v>1464981</v>
      </c>
      <c r="D8" s="340">
        <f t="shared" si="2"/>
        <v>0</v>
      </c>
      <c r="E8" s="60">
        <f t="shared" si="2"/>
        <v>2450000</v>
      </c>
      <c r="F8" s="59">
        <f t="shared" si="2"/>
        <v>2450000</v>
      </c>
      <c r="G8" s="59">
        <f t="shared" si="2"/>
        <v>0</v>
      </c>
      <c r="H8" s="60">
        <f t="shared" si="2"/>
        <v>86254</v>
      </c>
      <c r="I8" s="60">
        <f t="shared" si="2"/>
        <v>49271</v>
      </c>
      <c r="J8" s="59">
        <f t="shared" si="2"/>
        <v>0</v>
      </c>
      <c r="K8" s="59">
        <f t="shared" si="2"/>
        <v>0</v>
      </c>
      <c r="L8" s="60">
        <f t="shared" si="2"/>
        <v>499902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434513</v>
      </c>
      <c r="R8" s="59">
        <f t="shared" si="2"/>
        <v>0</v>
      </c>
      <c r="S8" s="59">
        <f t="shared" si="2"/>
        <v>43158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2450000</v>
      </c>
      <c r="Y8" s="59">
        <f t="shared" si="2"/>
        <v>-2450000</v>
      </c>
      <c r="Z8" s="61">
        <f>+IF(X8&lt;&gt;0,+(Y8/X8)*100,0)</f>
        <v>-100</v>
      </c>
      <c r="AA8" s="62">
        <f>SUM(AA9:AA10)</f>
        <v>2450000</v>
      </c>
    </row>
    <row r="9" spans="1:27" ht="13.5">
      <c r="A9" s="291" t="s">
        <v>229</v>
      </c>
      <c r="B9" s="142"/>
      <c r="C9" s="60">
        <v>1464981</v>
      </c>
      <c r="D9" s="340"/>
      <c r="E9" s="60">
        <v>2450000</v>
      </c>
      <c r="F9" s="59">
        <v>2450000</v>
      </c>
      <c r="G9" s="59"/>
      <c r="H9" s="60">
        <v>86254</v>
      </c>
      <c r="I9" s="60">
        <v>49271</v>
      </c>
      <c r="J9" s="59"/>
      <c r="K9" s="59"/>
      <c r="L9" s="60">
        <v>499902</v>
      </c>
      <c r="M9" s="60"/>
      <c r="N9" s="59"/>
      <c r="O9" s="59"/>
      <c r="P9" s="60"/>
      <c r="Q9" s="60">
        <v>434513</v>
      </c>
      <c r="R9" s="59"/>
      <c r="S9" s="59">
        <v>43158</v>
      </c>
      <c r="T9" s="60"/>
      <c r="U9" s="60"/>
      <c r="V9" s="59"/>
      <c r="W9" s="59"/>
      <c r="X9" s="60">
        <v>2450000</v>
      </c>
      <c r="Y9" s="59">
        <v>-2450000</v>
      </c>
      <c r="Z9" s="61">
        <v>-100</v>
      </c>
      <c r="AA9" s="62">
        <v>2450000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4671802</v>
      </c>
      <c r="D11" s="363">
        <f aca="true" t="shared" si="3" ref="D11:AA11">+D12</f>
        <v>0</v>
      </c>
      <c r="E11" s="362">
        <f t="shared" si="3"/>
        <v>8886204</v>
      </c>
      <c r="F11" s="364">
        <f t="shared" si="3"/>
        <v>8886204</v>
      </c>
      <c r="G11" s="364">
        <f t="shared" si="3"/>
        <v>0</v>
      </c>
      <c r="H11" s="362">
        <f t="shared" si="3"/>
        <v>3048168</v>
      </c>
      <c r="I11" s="362">
        <f t="shared" si="3"/>
        <v>76491</v>
      </c>
      <c r="J11" s="364">
        <f t="shared" si="3"/>
        <v>0</v>
      </c>
      <c r="K11" s="364">
        <f t="shared" si="3"/>
        <v>2363535</v>
      </c>
      <c r="L11" s="362">
        <f t="shared" si="3"/>
        <v>1377109</v>
      </c>
      <c r="M11" s="362">
        <f t="shared" si="3"/>
        <v>151969</v>
      </c>
      <c r="N11" s="364">
        <f t="shared" si="3"/>
        <v>3892613</v>
      </c>
      <c r="O11" s="364">
        <f t="shared" si="3"/>
        <v>114269</v>
      </c>
      <c r="P11" s="362">
        <f t="shared" si="3"/>
        <v>7724</v>
      </c>
      <c r="Q11" s="362">
        <f t="shared" si="3"/>
        <v>360102</v>
      </c>
      <c r="R11" s="364">
        <f t="shared" si="3"/>
        <v>482095</v>
      </c>
      <c r="S11" s="364">
        <f t="shared" si="3"/>
        <v>4128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8886204</v>
      </c>
      <c r="Y11" s="364">
        <f t="shared" si="3"/>
        <v>-8886204</v>
      </c>
      <c r="Z11" s="365">
        <f>+IF(X11&lt;&gt;0,+(Y11/X11)*100,0)</f>
        <v>-100</v>
      </c>
      <c r="AA11" s="366">
        <f t="shared" si="3"/>
        <v>8886204</v>
      </c>
    </row>
    <row r="12" spans="1:27" ht="13.5">
      <c r="A12" s="291" t="s">
        <v>231</v>
      </c>
      <c r="B12" s="136"/>
      <c r="C12" s="60">
        <v>4671802</v>
      </c>
      <c r="D12" s="340"/>
      <c r="E12" s="60">
        <v>8886204</v>
      </c>
      <c r="F12" s="59">
        <v>8886204</v>
      </c>
      <c r="G12" s="59"/>
      <c r="H12" s="60">
        <v>3048168</v>
      </c>
      <c r="I12" s="60">
        <v>76491</v>
      </c>
      <c r="J12" s="59"/>
      <c r="K12" s="59">
        <v>2363535</v>
      </c>
      <c r="L12" s="60">
        <v>1377109</v>
      </c>
      <c r="M12" s="60">
        <v>151969</v>
      </c>
      <c r="N12" s="59">
        <v>3892613</v>
      </c>
      <c r="O12" s="59">
        <v>114269</v>
      </c>
      <c r="P12" s="60">
        <v>7724</v>
      </c>
      <c r="Q12" s="60">
        <v>360102</v>
      </c>
      <c r="R12" s="59">
        <v>482095</v>
      </c>
      <c r="S12" s="59">
        <v>4128</v>
      </c>
      <c r="T12" s="60"/>
      <c r="U12" s="60"/>
      <c r="V12" s="59"/>
      <c r="W12" s="59"/>
      <c r="X12" s="60">
        <v>8886204</v>
      </c>
      <c r="Y12" s="59">
        <v>-8886204</v>
      </c>
      <c r="Z12" s="61">
        <v>-100</v>
      </c>
      <c r="AA12" s="62">
        <v>8886204</v>
      </c>
    </row>
    <row r="13" spans="1:27" ht="13.5">
      <c r="A13" s="361" t="s">
        <v>207</v>
      </c>
      <c r="B13" s="136"/>
      <c r="C13" s="275">
        <f>+C14</f>
        <v>3578908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13843</v>
      </c>
      <c r="H13" s="275">
        <f t="shared" si="4"/>
        <v>639547</v>
      </c>
      <c r="I13" s="275">
        <f t="shared" si="4"/>
        <v>203181</v>
      </c>
      <c r="J13" s="342">
        <f t="shared" si="4"/>
        <v>856571</v>
      </c>
      <c r="K13" s="342">
        <f t="shared" si="4"/>
        <v>193717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3578908</v>
      </c>
      <c r="D14" s="340"/>
      <c r="E14" s="60"/>
      <c r="F14" s="59"/>
      <c r="G14" s="59">
        <v>13843</v>
      </c>
      <c r="H14" s="60">
        <v>639547</v>
      </c>
      <c r="I14" s="60">
        <v>203181</v>
      </c>
      <c r="J14" s="59">
        <v>856571</v>
      </c>
      <c r="K14" s="59">
        <v>193717</v>
      </c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</v>
      </c>
      <c r="F22" s="345">
        <f t="shared" si="6"/>
        <v>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</v>
      </c>
      <c r="Y22" s="345">
        <f t="shared" si="6"/>
        <v>-50000</v>
      </c>
      <c r="Z22" s="336">
        <f>+IF(X22&lt;&gt;0,+(Y22/X22)*100,0)</f>
        <v>-100</v>
      </c>
      <c r="AA22" s="350">
        <f>SUM(AA23:AA32)</f>
        <v>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</v>
      </c>
      <c r="F24" s="59">
        <v>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50000</v>
      </c>
      <c r="Y24" s="59">
        <v>-50000</v>
      </c>
      <c r="Z24" s="61">
        <v>-100</v>
      </c>
      <c r="AA24" s="62">
        <v>50000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84765</v>
      </c>
      <c r="D40" s="344">
        <f t="shared" si="9"/>
        <v>0</v>
      </c>
      <c r="E40" s="343">
        <f t="shared" si="9"/>
        <v>400000</v>
      </c>
      <c r="F40" s="345">
        <f t="shared" si="9"/>
        <v>400000</v>
      </c>
      <c r="G40" s="345">
        <f t="shared" si="9"/>
        <v>43910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52749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400000</v>
      </c>
      <c r="Y40" s="345">
        <f t="shared" si="9"/>
        <v>-400000</v>
      </c>
      <c r="Z40" s="336">
        <f>+IF(X40&lt;&gt;0,+(Y40/X40)*100,0)</f>
        <v>-100</v>
      </c>
      <c r="AA40" s="350">
        <f>SUM(AA41:AA49)</f>
        <v>400000</v>
      </c>
    </row>
    <row r="41" spans="1:27" ht="13.5">
      <c r="A41" s="361" t="s">
        <v>247</v>
      </c>
      <c r="B41" s="142"/>
      <c r="C41" s="362"/>
      <c r="D41" s="363"/>
      <c r="E41" s="362">
        <v>370000</v>
      </c>
      <c r="F41" s="364">
        <v>370000</v>
      </c>
      <c r="G41" s="364"/>
      <c r="H41" s="362"/>
      <c r="I41" s="362"/>
      <c r="J41" s="364"/>
      <c r="K41" s="364"/>
      <c r="L41" s="362">
        <v>30750</v>
      </c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370000</v>
      </c>
      <c r="Y41" s="364">
        <v>-370000</v>
      </c>
      <c r="Z41" s="365">
        <v>-100</v>
      </c>
      <c r="AA41" s="366">
        <v>370000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84765</v>
      </c>
      <c r="D44" s="368"/>
      <c r="E44" s="54">
        <v>30000</v>
      </c>
      <c r="F44" s="53">
        <v>30000</v>
      </c>
      <c r="G44" s="53">
        <v>43910</v>
      </c>
      <c r="H44" s="54"/>
      <c r="I44" s="54"/>
      <c r="J44" s="53"/>
      <c r="K44" s="53"/>
      <c r="L44" s="54">
        <v>21999</v>
      </c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30000</v>
      </c>
      <c r="Y44" s="53">
        <v>-30000</v>
      </c>
      <c r="Z44" s="94">
        <v>-100</v>
      </c>
      <c r="AA44" s="95">
        <v>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12599628</v>
      </c>
      <c r="D60" s="346">
        <f t="shared" si="14"/>
        <v>0</v>
      </c>
      <c r="E60" s="219">
        <f t="shared" si="14"/>
        <v>15828000</v>
      </c>
      <c r="F60" s="264">
        <f t="shared" si="14"/>
        <v>15828000</v>
      </c>
      <c r="G60" s="264">
        <f t="shared" si="14"/>
        <v>57753</v>
      </c>
      <c r="H60" s="219">
        <f t="shared" si="14"/>
        <v>3942123</v>
      </c>
      <c r="I60" s="219">
        <f t="shared" si="14"/>
        <v>524682</v>
      </c>
      <c r="J60" s="264">
        <f t="shared" si="14"/>
        <v>856571</v>
      </c>
      <c r="K60" s="264">
        <f t="shared" si="14"/>
        <v>3436727</v>
      </c>
      <c r="L60" s="219">
        <f t="shared" si="14"/>
        <v>3175104</v>
      </c>
      <c r="M60" s="219">
        <f t="shared" si="14"/>
        <v>485006</v>
      </c>
      <c r="N60" s="264">
        <f t="shared" si="14"/>
        <v>6350469</v>
      </c>
      <c r="O60" s="264">
        <f t="shared" si="14"/>
        <v>114269</v>
      </c>
      <c r="P60" s="219">
        <f t="shared" si="14"/>
        <v>517349</v>
      </c>
      <c r="Q60" s="219">
        <f t="shared" si="14"/>
        <v>1017287</v>
      </c>
      <c r="R60" s="264">
        <f t="shared" si="14"/>
        <v>482095</v>
      </c>
      <c r="S60" s="264">
        <f t="shared" si="14"/>
        <v>327388</v>
      </c>
      <c r="T60" s="219">
        <f t="shared" si="14"/>
        <v>385606</v>
      </c>
      <c r="U60" s="219">
        <f t="shared" si="14"/>
        <v>105112</v>
      </c>
      <c r="V60" s="264">
        <f t="shared" si="14"/>
        <v>770820</v>
      </c>
      <c r="W60" s="264">
        <f t="shared" si="14"/>
        <v>0</v>
      </c>
      <c r="X60" s="219">
        <f t="shared" si="14"/>
        <v>15828000</v>
      </c>
      <c r="Y60" s="264">
        <f t="shared" si="14"/>
        <v>-15828000</v>
      </c>
      <c r="Z60" s="337">
        <f>+IF(X60&lt;&gt;0,+(Y60/X60)*100,0)</f>
        <v>-100</v>
      </c>
      <c r="AA60" s="232">
        <f>+AA57+AA54+AA51+AA40+AA37+AA34+AA22+AA5</f>
        <v>15828000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2013-08-28T14:19:06Z</dcterms:created>
  <dcterms:modified xsi:type="dcterms:W3CDTF">2013-08-28T14:19:09Z</dcterms:modified>
  <cp:category/>
  <cp:version/>
  <cp:contentType/>
  <cp:contentStatus/>
</cp:coreProperties>
</file>