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<sst xmlns="http://schemas.openxmlformats.org/spreadsheetml/2006/main" count="855" uniqueCount="302">
  <si>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Emthanjeni(NC073)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</si>
  <si>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</si>
  <si>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</si>
  <si>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</si>
  <si>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</si>
  <si>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</si>
  <si>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</si>
  <si>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</si>
  <si>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</si>
  <si>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</si>
  <si>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</si>
  <si>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</si>
  <si>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</si>
  <si>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</si>
  <si>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</si>
  <si>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</si>
  <si>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</si>
  <si>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</si>
  <si>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</si>
  <si>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</si>
  <si>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</si>
  <si>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</si>
  <si>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</si>
  <si>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</si>
  <si>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</si>
  <si>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</si>
  <si>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</si>
  <si>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</si>
  <si>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</si>
  <si>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</si>
  <si>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</si>
  <si>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</si>
  <si>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</si>
  <si>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</si>
  <si>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</si>
  <si>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</si>
  <si>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</si>
  <si>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</si>
  <si>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</si>
  <si>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</si>
  <si>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</si>
  <si>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</si>
  <si>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</si>
  <si>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</si>
  <si>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</si>
  <si>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</si>
  <si>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</si>
  <si>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</si>
  <si>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</si>
  <si>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</si>
  <si>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</si>
  <si>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</si>
  <si>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</si>
  <si>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</si>
  <si>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</si>
  <si>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</si>
  <si>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</si>
  <si>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</si>
  <si>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</si>
  <si>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</si>
  <si>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</si>
  <si>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</si>
  <si>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</si>
  <si>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</si>
  <si>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</si>
  <si>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</si>
  <si>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</si>
  <si>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</si>
  <si>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</si>
  <si>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</si>
  <si>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Emthanjeni(NC073)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</si>
  <si>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</si>
  <si>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</si>
  <si>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</si>
  <si>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</si>
  <si>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</si>
  <si>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</si>
  <si>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</si>
  <si>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</si>
  <si>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</si>
  <si>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</si>
  <si>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</si>
  <si>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</si>
  <si>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</si>
  <si>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</si>
  <si>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</si>
  <si>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</si>
  <si>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</si>
  <si>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</si>
  <si>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</si>
  <si>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</si>
  <si>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</si>
  <si>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</si>
  <si>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</si>
  <si>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</si>
  <si>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</si>
  <si>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</si>
  <si>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</si>
  <si>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</si>
  <si>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</si>
  <si>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Emthanjeni(NC073)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</si>
  <si>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</si>
  <si>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</si>
  <si>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</si>
  <si>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</si>
  <si>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</si>
  <si>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</si>
  <si>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</si>
  <si>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</si>
  <si>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</si>
  <si>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</si>
  <si>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</si>
  <si>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</si>
  <si>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</si>
  <si>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</si>
  <si>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</si>
  <si>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</si>
  <si>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</si>
  <si>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</si>
  <si>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</si>
  <si>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</si>
  <si>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</si>
  <si>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</si>
  <si>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</si>
  <si>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</si>
  <si>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</si>
  <si>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</si>
  <si>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</si>
  <si>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</si>
  <si>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Emthanjeni(NC073)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</si>
  <si>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</si>
  <si>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</si>
  <si>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</si>
  <si>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</si>
  <si>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</si>
  <si>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</si>
  <si>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</si>
  <si>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</si>
  <si>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</si>
  <si>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</si>
  <si>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Emthanjeni(NC073)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</si>
  <si>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</si>
  <si>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</si>
  <si>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</si>
  <si>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</si>
  <si>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</si>
  <si>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</si>
  <si>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</si>
  <si>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</si>
  <si>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</si>
  <si>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</si>
  <si>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</si>
  <si>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</si>
  <si>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</si>
  <si>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</si>
  <si>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</si>
  <si>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</si>
  <si>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</si>
  <si>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</si>
  <si>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</si>
  <si>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</si>
  <si>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</si>
  <si>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</si>
  <si>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</si>
  <si>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</si>
  <si>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</si>
  <si>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</si>
  <si>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</si>
  <si>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</si>
  <si>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</si>
  <si>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</si>
  <si>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</si>
  <si>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</si>
  <si>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</si>
  <si>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Emthanjeni(NC073)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</si>
  <si>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</si>
  <si>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</si>
  <si>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</si>
  <si>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</si>
  <si>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</si>
  <si>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</si>
  <si>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</si>
  <si>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</si>
  <si>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</si>
  <si>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</si>
  <si>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</si>
  <si>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</si>
  <si>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</si>
  <si>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</si>
  <si>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</si>
  <si>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</si>
  <si>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</si>
  <si>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</si>
  <si>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</si>
  <si>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</si>
  <si>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</si>
  <si>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</si>
  <si>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</si>
  <si>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</si>
  <si>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</si>
  <si>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</si>
  <si>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Emthanjeni(NC073)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</si>
  <si>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</si>
  <si>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</si>
  <si>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</si>
  <si>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</si>
  <si>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</si>
  <si>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</si>
  <si>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</si>
  <si>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</si>
  <si>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</si>
  <si>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</si>
  <si>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</si>
  <si>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</si>
  <si>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</si>
  <si>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</si>
  <si>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</si>
  <si>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</si>
  <si>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</si>
  <si>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</si>
  <si>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</si>
  <si>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</si>
  <si>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</si>
  <si>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</si>
  <si>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</si>
  <si>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</si>
  <si>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Emthanjeni(NC073)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</si>
  <si>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</si>
  <si>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</si>
  <si>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</si>
  <si>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</si>
  <si>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</si>
  <si>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</si>
  <si>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</si>
  <si>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</si>
  <si>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</si>
  <si>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</si>
  <si>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</si>
  <si>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</si>
  <si>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</si>
  <si>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</si>
  <si>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</si>
  <si>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</si>
  <si>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</si>
  <si>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</si>
  <si>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</si>
  <si>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</si>
  <si>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</si>
  <si>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</si>
  <si>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</si>
  <si>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</si>
  <si>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</si>
  <si>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</si>
  <si>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</si>
  <si>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</si>
  <si>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</si>
  <si>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</si>
  <si>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</si>
  <si>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</si>
  <si>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</si>
  <si>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</si>
  <si>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</si>
  <si>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Emthanjeni(NC073)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</si>
  <si>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</si>
  <si>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</si>
  <si>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Northern Cape: Emthanjeni(NC073)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</si>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</sst>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14560556</v>
      </c>
      <c r="C5" s="19"/>
      <c r="D5" s="59">
        <v>18397091</v>
      </c>
      <c r="E5" s="60">
        <v>17888213</v>
      </c>
      <c r="F5" s="60">
        <v>6345671</v>
      </c>
      <c r="G5" s="60">
        <v>2220039</v>
      </c>
      <c r="H5" s="60">
        <v>867377</v>
      </c>
      <c r="I5" s="60">
        <v>9433087</v>
      </c>
      <c r="J5" s="60">
        <v>867788</v>
      </c>
      <c r="K5" s="60">
        <v>867504</v>
      </c>
      <c r="L5" s="60">
        <v>867504</v>
      </c>
      <c r="M5" s="60">
        <v>2602796</v>
      </c>
      <c r="N5" s="60">
        <v>866887</v>
      </c>
      <c r="O5" s="60">
        <v>866887</v>
      </c>
      <c r="P5" s="60">
        <v>831082</v>
      </c>
      <c r="Q5" s="60">
        <v>2564856</v>
      </c>
      <c r="R5" s="60">
        <v>880309</v>
      </c>
      <c r="S5" s="60">
        <v>886793</v>
      </c>
      <c r="T5" s="60">
        <v>845529</v>
      </c>
      <c r="U5" s="60">
        <v>2612631</v>
      </c>
      <c r="V5" s="60">
        <v>17213370</v>
      </c>
      <c r="W5" s="60">
        <v>17888213</v>
      </c>
      <c r="X5" s="60">
        <v>-674843</v>
      </c>
      <c r="Y5" s="61">
        <v>-3.77</v>
      </c>
      <c r="Z5" s="62">
        <v>17888213</v>
      </c>
    </row>
    <row r="6" spans="1:26" ht="13.5">
      <c r="A6" s="58" t="s">
        <v>32</v>
      </c>
      <c r="B6" s="19">
        <v>76226724</v>
      </c>
      <c r="C6" s="19"/>
      <c r="D6" s="59">
        <v>79982313</v>
      </c>
      <c r="E6" s="60">
        <v>75156550</v>
      </c>
      <c r="F6" s="60">
        <v>6263885</v>
      </c>
      <c r="G6" s="60">
        <v>4295527</v>
      </c>
      <c r="H6" s="60">
        <v>6466590</v>
      </c>
      <c r="I6" s="60">
        <v>17026002</v>
      </c>
      <c r="J6" s="60">
        <v>5673446</v>
      </c>
      <c r="K6" s="60">
        <v>5793811</v>
      </c>
      <c r="L6" s="60">
        <v>5866900</v>
      </c>
      <c r="M6" s="60">
        <v>17334157</v>
      </c>
      <c r="N6" s="60">
        <v>6316884</v>
      </c>
      <c r="O6" s="60">
        <v>6321191</v>
      </c>
      <c r="P6" s="60">
        <v>6188474</v>
      </c>
      <c r="Q6" s="60">
        <v>18826549</v>
      </c>
      <c r="R6" s="60">
        <v>6057957</v>
      </c>
      <c r="S6" s="60">
        <v>5771030</v>
      </c>
      <c r="T6" s="60">
        <v>5881123</v>
      </c>
      <c r="U6" s="60">
        <v>17710110</v>
      </c>
      <c r="V6" s="60">
        <v>70896818</v>
      </c>
      <c r="W6" s="60">
        <v>75156550</v>
      </c>
      <c r="X6" s="60">
        <v>-4259732</v>
      </c>
      <c r="Y6" s="61">
        <v>-5.67</v>
      </c>
      <c r="Z6" s="62">
        <v>75156550</v>
      </c>
    </row>
    <row r="7" spans="1:26" ht="13.5">
      <c r="A7" s="58" t="s">
        <v>33</v>
      </c>
      <c r="B7" s="19">
        <v>585044</v>
      </c>
      <c r="C7" s="19"/>
      <c r="D7" s="59">
        <v>734104</v>
      </c>
      <c r="E7" s="60">
        <v>945000</v>
      </c>
      <c r="F7" s="60">
        <v>21077</v>
      </c>
      <c r="G7" s="60">
        <v>488847</v>
      </c>
      <c r="H7" s="60">
        <v>40145</v>
      </c>
      <c r="I7" s="60">
        <v>550069</v>
      </c>
      <c r="J7" s="60">
        <v>7199</v>
      </c>
      <c r="K7" s="60">
        <v>4</v>
      </c>
      <c r="L7" s="60">
        <v>40219</v>
      </c>
      <c r="M7" s="60">
        <v>47422</v>
      </c>
      <c r="N7" s="60">
        <v>20311</v>
      </c>
      <c r="O7" s="60">
        <v>20311</v>
      </c>
      <c r="P7" s="60">
        <v>14291</v>
      </c>
      <c r="Q7" s="60">
        <v>54913</v>
      </c>
      <c r="R7" s="60">
        <v>63208</v>
      </c>
      <c r="S7" s="60">
        <v>11007</v>
      </c>
      <c r="T7" s="60">
        <v>841870</v>
      </c>
      <c r="U7" s="60">
        <v>916085</v>
      </c>
      <c r="V7" s="60">
        <v>1568489</v>
      </c>
      <c r="W7" s="60">
        <v>945000</v>
      </c>
      <c r="X7" s="60">
        <v>623489</v>
      </c>
      <c r="Y7" s="61">
        <v>65.98</v>
      </c>
      <c r="Z7" s="62">
        <v>945000</v>
      </c>
    </row>
    <row r="8" spans="1:26" ht="13.5">
      <c r="A8" s="58" t="s">
        <v>34</v>
      </c>
      <c r="B8" s="19">
        <v>34533403</v>
      </c>
      <c r="C8" s="19"/>
      <c r="D8" s="59">
        <v>39306000</v>
      </c>
      <c r="E8" s="60">
        <v>39306000</v>
      </c>
      <c r="F8" s="60">
        <v>89718</v>
      </c>
      <c r="G8" s="60">
        <v>900172</v>
      </c>
      <c r="H8" s="60">
        <v>100617</v>
      </c>
      <c r="I8" s="60">
        <v>1090507</v>
      </c>
      <c r="J8" s="60">
        <v>106823</v>
      </c>
      <c r="K8" s="60">
        <v>15565205</v>
      </c>
      <c r="L8" s="60">
        <v>75637</v>
      </c>
      <c r="M8" s="60">
        <v>15747665</v>
      </c>
      <c r="N8" s="60">
        <v>4088155</v>
      </c>
      <c r="O8" s="60">
        <v>129234</v>
      </c>
      <c r="P8" s="60">
        <v>9357696</v>
      </c>
      <c r="Q8" s="60">
        <v>13575085</v>
      </c>
      <c r="R8" s="60">
        <v>822473</v>
      </c>
      <c r="S8" s="60">
        <v>592859</v>
      </c>
      <c r="T8" s="60">
        <v>241919</v>
      </c>
      <c r="U8" s="60">
        <v>1657251</v>
      </c>
      <c r="V8" s="60">
        <v>32070508</v>
      </c>
      <c r="W8" s="60">
        <v>39306000</v>
      </c>
      <c r="X8" s="60">
        <v>-7235492</v>
      </c>
      <c r="Y8" s="61">
        <v>-18.41</v>
      </c>
      <c r="Z8" s="62">
        <v>39306000</v>
      </c>
    </row>
    <row r="9" spans="1:26" ht="13.5">
      <c r="A9" s="58" t="s">
        <v>35</v>
      </c>
      <c r="B9" s="19">
        <v>15063789</v>
      </c>
      <c r="C9" s="19"/>
      <c r="D9" s="59">
        <v>27238400</v>
      </c>
      <c r="E9" s="60">
        <v>25184924</v>
      </c>
      <c r="F9" s="60">
        <v>1849851</v>
      </c>
      <c r="G9" s="60">
        <v>1320125</v>
      </c>
      <c r="H9" s="60">
        <v>1936361</v>
      </c>
      <c r="I9" s="60">
        <v>5106337</v>
      </c>
      <c r="J9" s="60">
        <v>1466223</v>
      </c>
      <c r="K9" s="60">
        <v>1218286</v>
      </c>
      <c r="L9" s="60">
        <v>2340263</v>
      </c>
      <c r="M9" s="60">
        <v>5024772</v>
      </c>
      <c r="N9" s="60">
        <v>3346431</v>
      </c>
      <c r="O9" s="60">
        <v>3362648</v>
      </c>
      <c r="P9" s="60">
        <v>1440031</v>
      </c>
      <c r="Q9" s="60">
        <v>8149110</v>
      </c>
      <c r="R9" s="60">
        <v>2266587</v>
      </c>
      <c r="S9" s="60">
        <v>1440853</v>
      </c>
      <c r="T9" s="60">
        <v>4484648</v>
      </c>
      <c r="U9" s="60">
        <v>8192088</v>
      </c>
      <c r="V9" s="60">
        <v>26472307</v>
      </c>
      <c r="W9" s="60">
        <v>25184924</v>
      </c>
      <c r="X9" s="60">
        <v>1287383</v>
      </c>
      <c r="Y9" s="61">
        <v>5.11</v>
      </c>
      <c r="Z9" s="62">
        <v>25184924</v>
      </c>
    </row>
    <row r="10" spans="1:26" ht="25.5">
      <c r="A10" s="63" t="s">
        <v>277</v>
      </c>
      <c r="B10" s="64">
        <f>SUM(B5:B9)</f>
        <v>140969516</v>
      </c>
      <c r="C10" s="64">
        <f>SUM(C5:C9)</f>
        <v>0</v>
      </c>
      <c r="D10" s="65">
        <f aca="true" t="shared" si="0" ref="D10:Z10">SUM(D5:D9)</f>
        <v>165657908</v>
      </c>
      <c r="E10" s="66">
        <f t="shared" si="0"/>
        <v>158480687</v>
      </c>
      <c r="F10" s="66">
        <f t="shared" si="0"/>
        <v>14570202</v>
      </c>
      <c r="G10" s="66">
        <f t="shared" si="0"/>
        <v>9224710</v>
      </c>
      <c r="H10" s="66">
        <f t="shared" si="0"/>
        <v>9411090</v>
      </c>
      <c r="I10" s="66">
        <f t="shared" si="0"/>
        <v>33206002</v>
      </c>
      <c r="J10" s="66">
        <f t="shared" si="0"/>
        <v>8121479</v>
      </c>
      <c r="K10" s="66">
        <f t="shared" si="0"/>
        <v>23444810</v>
      </c>
      <c r="L10" s="66">
        <f t="shared" si="0"/>
        <v>9190523</v>
      </c>
      <c r="M10" s="66">
        <f t="shared" si="0"/>
        <v>40756812</v>
      </c>
      <c r="N10" s="66">
        <f t="shared" si="0"/>
        <v>14638668</v>
      </c>
      <c r="O10" s="66">
        <f t="shared" si="0"/>
        <v>10700271</v>
      </c>
      <c r="P10" s="66">
        <f t="shared" si="0"/>
        <v>17831574</v>
      </c>
      <c r="Q10" s="66">
        <f t="shared" si="0"/>
        <v>43170513</v>
      </c>
      <c r="R10" s="66">
        <f t="shared" si="0"/>
        <v>10090534</v>
      </c>
      <c r="S10" s="66">
        <f t="shared" si="0"/>
        <v>8702542</v>
      </c>
      <c r="T10" s="66">
        <f t="shared" si="0"/>
        <v>12295089</v>
      </c>
      <c r="U10" s="66">
        <f t="shared" si="0"/>
        <v>31088165</v>
      </c>
      <c r="V10" s="66">
        <f t="shared" si="0"/>
        <v>148221492</v>
      </c>
      <c r="W10" s="66">
        <f t="shared" si="0"/>
        <v>158480687</v>
      </c>
      <c r="X10" s="66">
        <f t="shared" si="0"/>
        <v>-10259195</v>
      </c>
      <c r="Y10" s="67">
        <f>+IF(W10&lt;&gt;0,(X10/W10)*100,0)</f>
        <v>-6.473467016204946</v>
      </c>
      <c r="Z10" s="68">
        <f t="shared" si="0"/>
        <v>158480687</v>
      </c>
    </row>
    <row r="11" spans="1:26" ht="13.5">
      <c r="A11" s="58" t="s">
        <v>37</v>
      </c>
      <c r="B11" s="19">
        <v>46227048</v>
      </c>
      <c r="C11" s="19"/>
      <c r="D11" s="59">
        <v>53434374</v>
      </c>
      <c r="E11" s="60">
        <v>53454374</v>
      </c>
      <c r="F11" s="60">
        <v>3945155</v>
      </c>
      <c r="G11" s="60">
        <v>4176312</v>
      </c>
      <c r="H11" s="60">
        <v>4351107</v>
      </c>
      <c r="I11" s="60">
        <v>12472574</v>
      </c>
      <c r="J11" s="60">
        <v>4554800</v>
      </c>
      <c r="K11" s="60">
        <v>4517358</v>
      </c>
      <c r="L11" s="60">
        <v>4727008</v>
      </c>
      <c r="M11" s="60">
        <v>13799166</v>
      </c>
      <c r="N11" s="60">
        <v>4228036</v>
      </c>
      <c r="O11" s="60">
        <v>4155229</v>
      </c>
      <c r="P11" s="60">
        <v>4080276</v>
      </c>
      <c r="Q11" s="60">
        <v>12463541</v>
      </c>
      <c r="R11" s="60">
        <v>4232286</v>
      </c>
      <c r="S11" s="60">
        <v>4193039</v>
      </c>
      <c r="T11" s="60">
        <v>4618250</v>
      </c>
      <c r="U11" s="60">
        <v>13043575</v>
      </c>
      <c r="V11" s="60">
        <v>51778856</v>
      </c>
      <c r="W11" s="60">
        <v>53454374</v>
      </c>
      <c r="X11" s="60">
        <v>-1675518</v>
      </c>
      <c r="Y11" s="61">
        <v>-3.13</v>
      </c>
      <c r="Z11" s="62">
        <v>53454374</v>
      </c>
    </row>
    <row r="12" spans="1:26" ht="13.5">
      <c r="A12" s="58" t="s">
        <v>38</v>
      </c>
      <c r="B12" s="19">
        <v>3421246</v>
      </c>
      <c r="C12" s="19"/>
      <c r="D12" s="59">
        <v>3502604</v>
      </c>
      <c r="E12" s="60">
        <v>3482604</v>
      </c>
      <c r="F12" s="60">
        <v>284055</v>
      </c>
      <c r="G12" s="60">
        <v>284055</v>
      </c>
      <c r="H12" s="60">
        <v>284055</v>
      </c>
      <c r="I12" s="60">
        <v>852165</v>
      </c>
      <c r="J12" s="60">
        <v>284056</v>
      </c>
      <c r="K12" s="60">
        <v>283512</v>
      </c>
      <c r="L12" s="60">
        <v>423906</v>
      </c>
      <c r="M12" s="60">
        <v>991474</v>
      </c>
      <c r="N12" s="60">
        <v>303380</v>
      </c>
      <c r="O12" s="60">
        <v>303380</v>
      </c>
      <c r="P12" s="60">
        <v>303380</v>
      </c>
      <c r="Q12" s="60">
        <v>910140</v>
      </c>
      <c r="R12" s="60">
        <v>303380</v>
      </c>
      <c r="S12" s="60">
        <v>303379</v>
      </c>
      <c r="T12" s="60">
        <v>332779</v>
      </c>
      <c r="U12" s="60">
        <v>939538</v>
      </c>
      <c r="V12" s="60">
        <v>3693317</v>
      </c>
      <c r="W12" s="60">
        <v>3482604</v>
      </c>
      <c r="X12" s="60">
        <v>210713</v>
      </c>
      <c r="Y12" s="61">
        <v>6.05</v>
      </c>
      <c r="Z12" s="62">
        <v>3482604</v>
      </c>
    </row>
    <row r="13" spans="1:26" ht="13.5">
      <c r="A13" s="58" t="s">
        <v>278</v>
      </c>
      <c r="B13" s="19">
        <v>68650425</v>
      </c>
      <c r="C13" s="19"/>
      <c r="D13" s="59">
        <v>7924058</v>
      </c>
      <c r="E13" s="60">
        <v>7924058</v>
      </c>
      <c r="F13" s="60">
        <v>0</v>
      </c>
      <c r="G13" s="60">
        <v>0</v>
      </c>
      <c r="H13" s="60">
        <v>1878</v>
      </c>
      <c r="I13" s="60">
        <v>1878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-1878</v>
      </c>
      <c r="Q13" s="60">
        <v>-1878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7924058</v>
      </c>
      <c r="X13" s="60">
        <v>-7924058</v>
      </c>
      <c r="Y13" s="61">
        <v>-100</v>
      </c>
      <c r="Z13" s="62">
        <v>7924058</v>
      </c>
    </row>
    <row r="14" spans="1:26" ht="13.5">
      <c r="A14" s="58" t="s">
        <v>40</v>
      </c>
      <c r="B14" s="19">
        <v>1284487</v>
      </c>
      <c r="C14" s="19"/>
      <c r="D14" s="59">
        <v>1121217</v>
      </c>
      <c r="E14" s="60">
        <v>1121217</v>
      </c>
      <c r="F14" s="60">
        <v>64955</v>
      </c>
      <c r="G14" s="60">
        <v>62262</v>
      </c>
      <c r="H14" s="60">
        <v>261331</v>
      </c>
      <c r="I14" s="60">
        <v>388548</v>
      </c>
      <c r="J14" s="60">
        <v>59800</v>
      </c>
      <c r="K14" s="60">
        <v>58182</v>
      </c>
      <c r="L14" s="60">
        <v>0</v>
      </c>
      <c r="M14" s="60">
        <v>117982</v>
      </c>
      <c r="N14" s="60">
        <v>85328</v>
      </c>
      <c r="O14" s="60">
        <v>114520</v>
      </c>
      <c r="P14" s="60">
        <v>287928</v>
      </c>
      <c r="Q14" s="60">
        <v>487776</v>
      </c>
      <c r="R14" s="60">
        <v>-55034</v>
      </c>
      <c r="S14" s="60">
        <v>1276856</v>
      </c>
      <c r="T14" s="60">
        <v>3038285</v>
      </c>
      <c r="U14" s="60">
        <v>4260107</v>
      </c>
      <c r="V14" s="60">
        <v>5254413</v>
      </c>
      <c r="W14" s="60">
        <v>1121217</v>
      </c>
      <c r="X14" s="60">
        <v>4133196</v>
      </c>
      <c r="Y14" s="61">
        <v>368.63</v>
      </c>
      <c r="Z14" s="62">
        <v>1121217</v>
      </c>
    </row>
    <row r="15" spans="1:26" ht="13.5">
      <c r="A15" s="58" t="s">
        <v>41</v>
      </c>
      <c r="B15" s="19">
        <v>34105602</v>
      </c>
      <c r="C15" s="19"/>
      <c r="D15" s="59">
        <v>49159000</v>
      </c>
      <c r="E15" s="60">
        <v>51753183</v>
      </c>
      <c r="F15" s="60">
        <v>5073476</v>
      </c>
      <c r="G15" s="60">
        <v>5509398</v>
      </c>
      <c r="H15" s="60">
        <v>3487939</v>
      </c>
      <c r="I15" s="60">
        <v>14070813</v>
      </c>
      <c r="J15" s="60">
        <v>2454568</v>
      </c>
      <c r="K15" s="60">
        <v>2491340</v>
      </c>
      <c r="L15" s="60">
        <v>2377693</v>
      </c>
      <c r="M15" s="60">
        <v>7323601</v>
      </c>
      <c r="N15" s="60">
        <v>2592030</v>
      </c>
      <c r="O15" s="60">
        <v>2592030</v>
      </c>
      <c r="P15" s="60">
        <v>2407268</v>
      </c>
      <c r="Q15" s="60">
        <v>7591328</v>
      </c>
      <c r="R15" s="60">
        <v>2590193</v>
      </c>
      <c r="S15" s="60">
        <v>2614541</v>
      </c>
      <c r="T15" s="60">
        <v>4644863</v>
      </c>
      <c r="U15" s="60">
        <v>9849597</v>
      </c>
      <c r="V15" s="60">
        <v>38835339</v>
      </c>
      <c r="W15" s="60">
        <v>51753183</v>
      </c>
      <c r="X15" s="60">
        <v>-12917844</v>
      </c>
      <c r="Y15" s="61">
        <v>-24.96</v>
      </c>
      <c r="Z15" s="62">
        <v>51753183</v>
      </c>
    </row>
    <row r="16" spans="1:26" ht="13.5">
      <c r="A16" s="69" t="s">
        <v>42</v>
      </c>
      <c r="B16" s="19">
        <v>788172</v>
      </c>
      <c r="C16" s="19"/>
      <c r="D16" s="59">
        <v>12630000</v>
      </c>
      <c r="E16" s="60">
        <v>10712190</v>
      </c>
      <c r="F16" s="60">
        <v>737190</v>
      </c>
      <c r="G16" s="60">
        <v>2602075</v>
      </c>
      <c r="H16" s="60">
        <v>711421</v>
      </c>
      <c r="I16" s="60">
        <v>4050686</v>
      </c>
      <c r="J16" s="60">
        <v>1489398</v>
      </c>
      <c r="K16" s="60">
        <v>812029</v>
      </c>
      <c r="L16" s="60">
        <v>1527373</v>
      </c>
      <c r="M16" s="60">
        <v>3828800</v>
      </c>
      <c r="N16" s="60">
        <v>644012</v>
      </c>
      <c r="O16" s="60">
        <v>652110</v>
      </c>
      <c r="P16" s="60">
        <v>1244881</v>
      </c>
      <c r="Q16" s="60">
        <v>2541003</v>
      </c>
      <c r="R16" s="60">
        <v>1937916</v>
      </c>
      <c r="S16" s="60">
        <v>936191</v>
      </c>
      <c r="T16" s="60">
        <v>1487536</v>
      </c>
      <c r="U16" s="60">
        <v>4361643</v>
      </c>
      <c r="V16" s="60">
        <v>14782132</v>
      </c>
      <c r="W16" s="60">
        <v>10712190</v>
      </c>
      <c r="X16" s="60">
        <v>4069942</v>
      </c>
      <c r="Y16" s="61">
        <v>37.99</v>
      </c>
      <c r="Z16" s="62">
        <v>10712190</v>
      </c>
    </row>
    <row r="17" spans="1:26" ht="13.5">
      <c r="A17" s="58" t="s">
        <v>43</v>
      </c>
      <c r="B17" s="19">
        <v>52716689</v>
      </c>
      <c r="C17" s="19"/>
      <c r="D17" s="59">
        <v>39808319</v>
      </c>
      <c r="E17" s="60">
        <v>36192528</v>
      </c>
      <c r="F17" s="60">
        <v>1368906</v>
      </c>
      <c r="G17" s="60">
        <v>3377964</v>
      </c>
      <c r="H17" s="60">
        <v>2468547</v>
      </c>
      <c r="I17" s="60">
        <v>7215417</v>
      </c>
      <c r="J17" s="60">
        <v>2395455</v>
      </c>
      <c r="K17" s="60">
        <v>3494205</v>
      </c>
      <c r="L17" s="60">
        <v>1668568</v>
      </c>
      <c r="M17" s="60">
        <v>7558228</v>
      </c>
      <c r="N17" s="60">
        <v>2673569</v>
      </c>
      <c r="O17" s="60">
        <v>2910516</v>
      </c>
      <c r="P17" s="60">
        <v>3950668</v>
      </c>
      <c r="Q17" s="60">
        <v>9534753</v>
      </c>
      <c r="R17" s="60">
        <v>2790543</v>
      </c>
      <c r="S17" s="60">
        <v>2340148</v>
      </c>
      <c r="T17" s="60">
        <v>4547629</v>
      </c>
      <c r="U17" s="60">
        <v>9678320</v>
      </c>
      <c r="V17" s="60">
        <v>33986718</v>
      </c>
      <c r="W17" s="60">
        <v>36192528</v>
      </c>
      <c r="X17" s="60">
        <v>-2205810</v>
      </c>
      <c r="Y17" s="61">
        <v>-6.09</v>
      </c>
      <c r="Z17" s="62">
        <v>36192528</v>
      </c>
    </row>
    <row r="18" spans="1:26" ht="13.5">
      <c r="A18" s="70" t="s">
        <v>44</v>
      </c>
      <c r="B18" s="71">
        <f>SUM(B11:B17)</f>
        <v>207193669</v>
      </c>
      <c r="C18" s="71">
        <f>SUM(C11:C17)</f>
        <v>0</v>
      </c>
      <c r="D18" s="72">
        <f aca="true" t="shared" si="1" ref="D18:Z18">SUM(D11:D17)</f>
        <v>167579572</v>
      </c>
      <c r="E18" s="73">
        <f t="shared" si="1"/>
        <v>164640154</v>
      </c>
      <c r="F18" s="73">
        <f t="shared" si="1"/>
        <v>11473737</v>
      </c>
      <c r="G18" s="73">
        <f t="shared" si="1"/>
        <v>16012066</v>
      </c>
      <c r="H18" s="73">
        <f t="shared" si="1"/>
        <v>11566278</v>
      </c>
      <c r="I18" s="73">
        <f t="shared" si="1"/>
        <v>39052081</v>
      </c>
      <c r="J18" s="73">
        <f t="shared" si="1"/>
        <v>11238077</v>
      </c>
      <c r="K18" s="73">
        <f t="shared" si="1"/>
        <v>11656626</v>
      </c>
      <c r="L18" s="73">
        <f t="shared" si="1"/>
        <v>10724548</v>
      </c>
      <c r="M18" s="73">
        <f t="shared" si="1"/>
        <v>33619251</v>
      </c>
      <c r="N18" s="73">
        <f t="shared" si="1"/>
        <v>10526355</v>
      </c>
      <c r="O18" s="73">
        <f t="shared" si="1"/>
        <v>10727785</v>
      </c>
      <c r="P18" s="73">
        <f t="shared" si="1"/>
        <v>12272523</v>
      </c>
      <c r="Q18" s="73">
        <f t="shared" si="1"/>
        <v>33526663</v>
      </c>
      <c r="R18" s="73">
        <f t="shared" si="1"/>
        <v>11799284</v>
      </c>
      <c r="S18" s="73">
        <f t="shared" si="1"/>
        <v>11664154</v>
      </c>
      <c r="T18" s="73">
        <f t="shared" si="1"/>
        <v>18669342</v>
      </c>
      <c r="U18" s="73">
        <f t="shared" si="1"/>
        <v>42132780</v>
      </c>
      <c r="V18" s="73">
        <f t="shared" si="1"/>
        <v>148330775</v>
      </c>
      <c r="W18" s="73">
        <f t="shared" si="1"/>
        <v>164640154</v>
      </c>
      <c r="X18" s="73">
        <f t="shared" si="1"/>
        <v>-16309379</v>
      </c>
      <c r="Y18" s="67">
        <f>+IF(W18&lt;&gt;0,(X18/W18)*100,0)</f>
        <v>-9.906076132557553</v>
      </c>
      <c r="Z18" s="74">
        <f t="shared" si="1"/>
        <v>164640154</v>
      </c>
    </row>
    <row r="19" spans="1:26" ht="13.5">
      <c r="A19" s="70" t="s">
        <v>45</v>
      </c>
      <c r="B19" s="75">
        <f>+B10-B18</f>
        <v>-66224153</v>
      </c>
      <c r="C19" s="75">
        <f>+C10-C18</f>
        <v>0</v>
      </c>
      <c r="D19" s="76">
        <f aca="true" t="shared" si="2" ref="D19:Z19">+D10-D18</f>
        <v>-1921664</v>
      </c>
      <c r="E19" s="77">
        <f t="shared" si="2"/>
        <v>-6159467</v>
      </c>
      <c r="F19" s="77">
        <f t="shared" si="2"/>
        <v>3096465</v>
      </c>
      <c r="G19" s="77">
        <f t="shared" si="2"/>
        <v>-6787356</v>
      </c>
      <c r="H19" s="77">
        <f t="shared" si="2"/>
        <v>-2155188</v>
      </c>
      <c r="I19" s="77">
        <f t="shared" si="2"/>
        <v>-5846079</v>
      </c>
      <c r="J19" s="77">
        <f t="shared" si="2"/>
        <v>-3116598</v>
      </c>
      <c r="K19" s="77">
        <f t="shared" si="2"/>
        <v>11788184</v>
      </c>
      <c r="L19" s="77">
        <f t="shared" si="2"/>
        <v>-1534025</v>
      </c>
      <c r="M19" s="77">
        <f t="shared" si="2"/>
        <v>7137561</v>
      </c>
      <c r="N19" s="77">
        <f t="shared" si="2"/>
        <v>4112313</v>
      </c>
      <c r="O19" s="77">
        <f t="shared" si="2"/>
        <v>-27514</v>
      </c>
      <c r="P19" s="77">
        <f t="shared" si="2"/>
        <v>5559051</v>
      </c>
      <c r="Q19" s="77">
        <f t="shared" si="2"/>
        <v>9643850</v>
      </c>
      <c r="R19" s="77">
        <f t="shared" si="2"/>
        <v>-1708750</v>
      </c>
      <c r="S19" s="77">
        <f t="shared" si="2"/>
        <v>-2961612</v>
      </c>
      <c r="T19" s="77">
        <f t="shared" si="2"/>
        <v>-6374253</v>
      </c>
      <c r="U19" s="77">
        <f t="shared" si="2"/>
        <v>-11044615</v>
      </c>
      <c r="V19" s="77">
        <f t="shared" si="2"/>
        <v>-109283</v>
      </c>
      <c r="W19" s="77">
        <f>IF(E10=E18,0,W10-W18)</f>
        <v>-6159467</v>
      </c>
      <c r="X19" s="77">
        <f t="shared" si="2"/>
        <v>6050184</v>
      </c>
      <c r="Y19" s="78">
        <f>+IF(W19&lt;&gt;0,(X19/W19)*100,0)</f>
        <v>-98.22577180785285</v>
      </c>
      <c r="Z19" s="79">
        <f t="shared" si="2"/>
        <v>-6159467</v>
      </c>
    </row>
    <row r="20" spans="1:26" ht="13.5">
      <c r="A20" s="58" t="s">
        <v>46</v>
      </c>
      <c r="B20" s="19">
        <v>9354009</v>
      </c>
      <c r="C20" s="19"/>
      <c r="D20" s="59">
        <v>16141000</v>
      </c>
      <c r="E20" s="60">
        <v>16141000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51568</v>
      </c>
      <c r="T20" s="60">
        <v>16500063</v>
      </c>
      <c r="U20" s="60">
        <v>16551631</v>
      </c>
      <c r="V20" s="60">
        <v>16551631</v>
      </c>
      <c r="W20" s="60">
        <v>16141000</v>
      </c>
      <c r="X20" s="60">
        <v>410631</v>
      </c>
      <c r="Y20" s="61">
        <v>2.54</v>
      </c>
      <c r="Z20" s="62">
        <v>16141000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-56870144</v>
      </c>
      <c r="C22" s="86">
        <f>SUM(C19:C21)</f>
        <v>0</v>
      </c>
      <c r="D22" s="87">
        <f aca="true" t="shared" si="3" ref="D22:Z22">SUM(D19:D21)</f>
        <v>14219336</v>
      </c>
      <c r="E22" s="88">
        <f t="shared" si="3"/>
        <v>9981533</v>
      </c>
      <c r="F22" s="88">
        <f t="shared" si="3"/>
        <v>3096465</v>
      </c>
      <c r="G22" s="88">
        <f t="shared" si="3"/>
        <v>-6787356</v>
      </c>
      <c r="H22" s="88">
        <f t="shared" si="3"/>
        <v>-2155188</v>
      </c>
      <c r="I22" s="88">
        <f t="shared" si="3"/>
        <v>-5846079</v>
      </c>
      <c r="J22" s="88">
        <f t="shared" si="3"/>
        <v>-3116598</v>
      </c>
      <c r="K22" s="88">
        <f t="shared" si="3"/>
        <v>11788184</v>
      </c>
      <c r="L22" s="88">
        <f t="shared" si="3"/>
        <v>-1534025</v>
      </c>
      <c r="M22" s="88">
        <f t="shared" si="3"/>
        <v>7137561</v>
      </c>
      <c r="N22" s="88">
        <f t="shared" si="3"/>
        <v>4112313</v>
      </c>
      <c r="O22" s="88">
        <f t="shared" si="3"/>
        <v>-27514</v>
      </c>
      <c r="P22" s="88">
        <f t="shared" si="3"/>
        <v>5559051</v>
      </c>
      <c r="Q22" s="88">
        <f t="shared" si="3"/>
        <v>9643850</v>
      </c>
      <c r="R22" s="88">
        <f t="shared" si="3"/>
        <v>-1708750</v>
      </c>
      <c r="S22" s="88">
        <f t="shared" si="3"/>
        <v>-2910044</v>
      </c>
      <c r="T22" s="88">
        <f t="shared" si="3"/>
        <v>10125810</v>
      </c>
      <c r="U22" s="88">
        <f t="shared" si="3"/>
        <v>5507016</v>
      </c>
      <c r="V22" s="88">
        <f t="shared" si="3"/>
        <v>16442348</v>
      </c>
      <c r="W22" s="88">
        <f t="shared" si="3"/>
        <v>9981533</v>
      </c>
      <c r="X22" s="88">
        <f t="shared" si="3"/>
        <v>6460815</v>
      </c>
      <c r="Y22" s="89">
        <f>+IF(W22&lt;&gt;0,(X22/W22)*100,0)</f>
        <v>64.72768261147863</v>
      </c>
      <c r="Z22" s="90">
        <f t="shared" si="3"/>
        <v>9981533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-56870144</v>
      </c>
      <c r="C24" s="75">
        <f>SUM(C22:C23)</f>
        <v>0</v>
      </c>
      <c r="D24" s="76">
        <f aca="true" t="shared" si="4" ref="D24:Z24">SUM(D22:D23)</f>
        <v>14219336</v>
      </c>
      <c r="E24" s="77">
        <f t="shared" si="4"/>
        <v>9981533</v>
      </c>
      <c r="F24" s="77">
        <f t="shared" si="4"/>
        <v>3096465</v>
      </c>
      <c r="G24" s="77">
        <f t="shared" si="4"/>
        <v>-6787356</v>
      </c>
      <c r="H24" s="77">
        <f t="shared" si="4"/>
        <v>-2155188</v>
      </c>
      <c r="I24" s="77">
        <f t="shared" si="4"/>
        <v>-5846079</v>
      </c>
      <c r="J24" s="77">
        <f t="shared" si="4"/>
        <v>-3116598</v>
      </c>
      <c r="K24" s="77">
        <f t="shared" si="4"/>
        <v>11788184</v>
      </c>
      <c r="L24" s="77">
        <f t="shared" si="4"/>
        <v>-1534025</v>
      </c>
      <c r="M24" s="77">
        <f t="shared" si="4"/>
        <v>7137561</v>
      </c>
      <c r="N24" s="77">
        <f t="shared" si="4"/>
        <v>4112313</v>
      </c>
      <c r="O24" s="77">
        <f t="shared" si="4"/>
        <v>-27514</v>
      </c>
      <c r="P24" s="77">
        <f t="shared" si="4"/>
        <v>5559051</v>
      </c>
      <c r="Q24" s="77">
        <f t="shared" si="4"/>
        <v>9643850</v>
      </c>
      <c r="R24" s="77">
        <f t="shared" si="4"/>
        <v>-1708750</v>
      </c>
      <c r="S24" s="77">
        <f t="shared" si="4"/>
        <v>-2910044</v>
      </c>
      <c r="T24" s="77">
        <f t="shared" si="4"/>
        <v>10125810</v>
      </c>
      <c r="U24" s="77">
        <f t="shared" si="4"/>
        <v>5507016</v>
      </c>
      <c r="V24" s="77">
        <f t="shared" si="4"/>
        <v>16442348</v>
      </c>
      <c r="W24" s="77">
        <f t="shared" si="4"/>
        <v>9981533</v>
      </c>
      <c r="X24" s="77">
        <f t="shared" si="4"/>
        <v>6460815</v>
      </c>
      <c r="Y24" s="78">
        <f>+IF(W24&lt;&gt;0,(X24/W24)*100,0)</f>
        <v>64.72768261147863</v>
      </c>
      <c r="Z24" s="79">
        <f t="shared" si="4"/>
        <v>9981533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18542600</v>
      </c>
      <c r="C27" s="22"/>
      <c r="D27" s="99">
        <v>24120129</v>
      </c>
      <c r="E27" s="100">
        <v>23414283</v>
      </c>
      <c r="F27" s="100">
        <v>23958</v>
      </c>
      <c r="G27" s="100">
        <v>1843139</v>
      </c>
      <c r="H27" s="100">
        <v>57134</v>
      </c>
      <c r="I27" s="100">
        <v>1924231</v>
      </c>
      <c r="J27" s="100">
        <v>1565265</v>
      </c>
      <c r="K27" s="100">
        <v>419045</v>
      </c>
      <c r="L27" s="100">
        <v>1197775</v>
      </c>
      <c r="M27" s="100">
        <v>3182085</v>
      </c>
      <c r="N27" s="100">
        <v>326609</v>
      </c>
      <c r="O27" s="100">
        <v>116555</v>
      </c>
      <c r="P27" s="100">
        <v>821938</v>
      </c>
      <c r="Q27" s="100">
        <v>1265102</v>
      </c>
      <c r="R27" s="100">
        <v>762600</v>
      </c>
      <c r="S27" s="100">
        <v>1771741</v>
      </c>
      <c r="T27" s="100">
        <v>1106745</v>
      </c>
      <c r="U27" s="100">
        <v>3641086</v>
      </c>
      <c r="V27" s="100">
        <v>10012504</v>
      </c>
      <c r="W27" s="100">
        <v>23414283</v>
      </c>
      <c r="X27" s="100">
        <v>-13401779</v>
      </c>
      <c r="Y27" s="101">
        <v>-57.24</v>
      </c>
      <c r="Z27" s="102">
        <v>23414283</v>
      </c>
    </row>
    <row r="28" spans="1:26" ht="13.5">
      <c r="A28" s="103" t="s">
        <v>46</v>
      </c>
      <c r="B28" s="19">
        <v>9354009</v>
      </c>
      <c r="C28" s="19"/>
      <c r="D28" s="59">
        <v>16140766</v>
      </c>
      <c r="E28" s="60">
        <v>16141000</v>
      </c>
      <c r="F28" s="60">
        <v>0</v>
      </c>
      <c r="G28" s="60">
        <v>1676424</v>
      </c>
      <c r="H28" s="60">
        <v>0</v>
      </c>
      <c r="I28" s="60">
        <v>1676424</v>
      </c>
      <c r="J28" s="60">
        <v>1364247</v>
      </c>
      <c r="K28" s="60">
        <v>-26250</v>
      </c>
      <c r="L28" s="60">
        <v>1050644</v>
      </c>
      <c r="M28" s="60">
        <v>2388641</v>
      </c>
      <c r="N28" s="60">
        <v>261459</v>
      </c>
      <c r="O28" s="60">
        <v>20475</v>
      </c>
      <c r="P28" s="60">
        <v>508021</v>
      </c>
      <c r="Q28" s="60">
        <v>789955</v>
      </c>
      <c r="R28" s="60">
        <v>0</v>
      </c>
      <c r="S28" s="60">
        <v>1675032</v>
      </c>
      <c r="T28" s="60">
        <v>525566</v>
      </c>
      <c r="U28" s="60">
        <v>2200598</v>
      </c>
      <c r="V28" s="60">
        <v>7055618</v>
      </c>
      <c r="W28" s="60">
        <v>16141000</v>
      </c>
      <c r="X28" s="60">
        <v>-9085382</v>
      </c>
      <c r="Y28" s="61">
        <v>-56.29</v>
      </c>
      <c r="Z28" s="62">
        <v>16141000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9188591</v>
      </c>
      <c r="C31" s="19"/>
      <c r="D31" s="59">
        <v>7979363</v>
      </c>
      <c r="E31" s="60">
        <v>7273283</v>
      </c>
      <c r="F31" s="60">
        <v>23958</v>
      </c>
      <c r="G31" s="60">
        <v>166715</v>
      </c>
      <c r="H31" s="60">
        <v>57134</v>
      </c>
      <c r="I31" s="60">
        <v>247807</v>
      </c>
      <c r="J31" s="60">
        <v>201018</v>
      </c>
      <c r="K31" s="60">
        <v>445295</v>
      </c>
      <c r="L31" s="60">
        <v>147131</v>
      </c>
      <c r="M31" s="60">
        <v>793444</v>
      </c>
      <c r="N31" s="60">
        <v>65150</v>
      </c>
      <c r="O31" s="60">
        <v>96080</v>
      </c>
      <c r="P31" s="60">
        <v>313917</v>
      </c>
      <c r="Q31" s="60">
        <v>475147</v>
      </c>
      <c r="R31" s="60">
        <v>762600</v>
      </c>
      <c r="S31" s="60">
        <v>96709</v>
      </c>
      <c r="T31" s="60">
        <v>581179</v>
      </c>
      <c r="U31" s="60">
        <v>1440488</v>
      </c>
      <c r="V31" s="60">
        <v>2956886</v>
      </c>
      <c r="W31" s="60">
        <v>7273283</v>
      </c>
      <c r="X31" s="60">
        <v>-4316397</v>
      </c>
      <c r="Y31" s="61">
        <v>-59.35</v>
      </c>
      <c r="Z31" s="62">
        <v>7273283</v>
      </c>
    </row>
    <row r="32" spans="1:26" ht="13.5">
      <c r="A32" s="70" t="s">
        <v>54</v>
      </c>
      <c r="B32" s="22">
        <f>SUM(B28:B31)</f>
        <v>18542600</v>
      </c>
      <c r="C32" s="22">
        <f>SUM(C28:C31)</f>
        <v>0</v>
      </c>
      <c r="D32" s="99">
        <f aca="true" t="shared" si="5" ref="D32:Z32">SUM(D28:D31)</f>
        <v>24120129</v>
      </c>
      <c r="E32" s="100">
        <f t="shared" si="5"/>
        <v>23414283</v>
      </c>
      <c r="F32" s="100">
        <f t="shared" si="5"/>
        <v>23958</v>
      </c>
      <c r="G32" s="100">
        <f t="shared" si="5"/>
        <v>1843139</v>
      </c>
      <c r="H32" s="100">
        <f t="shared" si="5"/>
        <v>57134</v>
      </c>
      <c r="I32" s="100">
        <f t="shared" si="5"/>
        <v>1924231</v>
      </c>
      <c r="J32" s="100">
        <f t="shared" si="5"/>
        <v>1565265</v>
      </c>
      <c r="K32" s="100">
        <f t="shared" si="5"/>
        <v>419045</v>
      </c>
      <c r="L32" s="100">
        <f t="shared" si="5"/>
        <v>1197775</v>
      </c>
      <c r="M32" s="100">
        <f t="shared" si="5"/>
        <v>3182085</v>
      </c>
      <c r="N32" s="100">
        <f t="shared" si="5"/>
        <v>326609</v>
      </c>
      <c r="O32" s="100">
        <f t="shared" si="5"/>
        <v>116555</v>
      </c>
      <c r="P32" s="100">
        <f t="shared" si="5"/>
        <v>821938</v>
      </c>
      <c r="Q32" s="100">
        <f t="shared" si="5"/>
        <v>1265102</v>
      </c>
      <c r="R32" s="100">
        <f t="shared" si="5"/>
        <v>762600</v>
      </c>
      <c r="S32" s="100">
        <f t="shared" si="5"/>
        <v>1771741</v>
      </c>
      <c r="T32" s="100">
        <f t="shared" si="5"/>
        <v>1106745</v>
      </c>
      <c r="U32" s="100">
        <f t="shared" si="5"/>
        <v>3641086</v>
      </c>
      <c r="V32" s="100">
        <f t="shared" si="5"/>
        <v>10012504</v>
      </c>
      <c r="W32" s="100">
        <f t="shared" si="5"/>
        <v>23414283</v>
      </c>
      <c r="X32" s="100">
        <f t="shared" si="5"/>
        <v>-13401779</v>
      </c>
      <c r="Y32" s="101">
        <f>+IF(W32&lt;&gt;0,(X32/W32)*100,0)</f>
        <v>-57.23762286464207</v>
      </c>
      <c r="Z32" s="102">
        <f t="shared" si="5"/>
        <v>23414283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107470338</v>
      </c>
      <c r="C35" s="19"/>
      <c r="D35" s="59">
        <v>71981008</v>
      </c>
      <c r="E35" s="60">
        <v>76980678</v>
      </c>
      <c r="F35" s="60">
        <v>96189197</v>
      </c>
      <c r="G35" s="60">
        <v>84785777</v>
      </c>
      <c r="H35" s="60">
        <v>84916867</v>
      </c>
      <c r="I35" s="60">
        <v>84916867</v>
      </c>
      <c r="J35" s="60">
        <v>84766126</v>
      </c>
      <c r="K35" s="60">
        <v>84515163</v>
      </c>
      <c r="L35" s="60">
        <v>86526999</v>
      </c>
      <c r="M35" s="60">
        <v>86526999</v>
      </c>
      <c r="N35" s="60">
        <v>89767328</v>
      </c>
      <c r="O35" s="60">
        <v>86688886</v>
      </c>
      <c r="P35" s="60">
        <v>86398960</v>
      </c>
      <c r="Q35" s="60">
        <v>86398960</v>
      </c>
      <c r="R35" s="60">
        <v>99165178</v>
      </c>
      <c r="S35" s="60">
        <v>99710940</v>
      </c>
      <c r="T35" s="60">
        <v>101723483</v>
      </c>
      <c r="U35" s="60">
        <v>101723483</v>
      </c>
      <c r="V35" s="60">
        <v>101723483</v>
      </c>
      <c r="W35" s="60">
        <v>76980678</v>
      </c>
      <c r="X35" s="60">
        <v>24742805</v>
      </c>
      <c r="Y35" s="61">
        <v>32.14</v>
      </c>
      <c r="Z35" s="62">
        <v>76980678</v>
      </c>
    </row>
    <row r="36" spans="1:26" ht="13.5">
      <c r="A36" s="58" t="s">
        <v>57</v>
      </c>
      <c r="B36" s="19">
        <v>1029731324</v>
      </c>
      <c r="C36" s="19"/>
      <c r="D36" s="59">
        <v>828659829</v>
      </c>
      <c r="E36" s="60">
        <v>828659829</v>
      </c>
      <c r="F36" s="60">
        <v>851646639</v>
      </c>
      <c r="G36" s="60">
        <v>1062817846</v>
      </c>
      <c r="H36" s="60">
        <v>1062838935</v>
      </c>
      <c r="I36" s="60">
        <v>1062838935</v>
      </c>
      <c r="J36" s="60">
        <v>1062838935</v>
      </c>
      <c r="K36" s="60">
        <v>1044434874</v>
      </c>
      <c r="L36" s="60">
        <v>1042748722</v>
      </c>
      <c r="M36" s="60">
        <v>1042748722</v>
      </c>
      <c r="N36" s="60">
        <v>1042764043</v>
      </c>
      <c r="O36" s="60">
        <v>1042764043</v>
      </c>
      <c r="P36" s="60">
        <v>1042764043</v>
      </c>
      <c r="Q36" s="60">
        <v>1042764043</v>
      </c>
      <c r="R36" s="60">
        <v>1041611060</v>
      </c>
      <c r="S36" s="60">
        <v>1041621423</v>
      </c>
      <c r="T36" s="60">
        <v>1055422104</v>
      </c>
      <c r="U36" s="60">
        <v>1055422104</v>
      </c>
      <c r="V36" s="60">
        <v>1055422104</v>
      </c>
      <c r="W36" s="60">
        <v>828659829</v>
      </c>
      <c r="X36" s="60">
        <v>226762275</v>
      </c>
      <c r="Y36" s="61">
        <v>27.36</v>
      </c>
      <c r="Z36" s="62">
        <v>828659829</v>
      </c>
    </row>
    <row r="37" spans="1:26" ht="13.5">
      <c r="A37" s="58" t="s">
        <v>58</v>
      </c>
      <c r="B37" s="19">
        <v>37395384</v>
      </c>
      <c r="C37" s="19"/>
      <c r="D37" s="59">
        <v>16375800</v>
      </c>
      <c r="E37" s="60">
        <v>21375800</v>
      </c>
      <c r="F37" s="60">
        <v>66943528</v>
      </c>
      <c r="G37" s="60">
        <v>61890157</v>
      </c>
      <c r="H37" s="60">
        <v>64744886</v>
      </c>
      <c r="I37" s="60">
        <v>64744886</v>
      </c>
      <c r="J37" s="60">
        <v>67794515</v>
      </c>
      <c r="K37" s="60">
        <v>56639962</v>
      </c>
      <c r="L37" s="60">
        <v>58499672</v>
      </c>
      <c r="M37" s="60">
        <v>58499672</v>
      </c>
      <c r="N37" s="60">
        <v>53140985</v>
      </c>
      <c r="O37" s="60">
        <v>50295800</v>
      </c>
      <c r="P37" s="60">
        <v>44542519</v>
      </c>
      <c r="Q37" s="60">
        <v>44542519</v>
      </c>
      <c r="R37" s="60">
        <v>56561596</v>
      </c>
      <c r="S37" s="60">
        <v>59473241</v>
      </c>
      <c r="T37" s="60">
        <v>70582361</v>
      </c>
      <c r="U37" s="60">
        <v>70582361</v>
      </c>
      <c r="V37" s="60">
        <v>70582361</v>
      </c>
      <c r="W37" s="60">
        <v>21375800</v>
      </c>
      <c r="X37" s="60">
        <v>49206561</v>
      </c>
      <c r="Y37" s="61">
        <v>230.2</v>
      </c>
      <c r="Z37" s="62">
        <v>21375800</v>
      </c>
    </row>
    <row r="38" spans="1:26" ht="13.5">
      <c r="A38" s="58" t="s">
        <v>59</v>
      </c>
      <c r="B38" s="19">
        <v>38209664</v>
      </c>
      <c r="C38" s="19"/>
      <c r="D38" s="59">
        <v>40379484</v>
      </c>
      <c r="E38" s="60">
        <v>36007097</v>
      </c>
      <c r="F38" s="60">
        <v>8394191</v>
      </c>
      <c r="G38" s="60">
        <v>8394191</v>
      </c>
      <c r="H38" s="60">
        <v>8394191</v>
      </c>
      <c r="I38" s="60">
        <v>8394191</v>
      </c>
      <c r="J38" s="60">
        <v>8394191</v>
      </c>
      <c r="K38" s="60">
        <v>8412266</v>
      </c>
      <c r="L38" s="60">
        <v>8412266</v>
      </c>
      <c r="M38" s="60">
        <v>8412266</v>
      </c>
      <c r="N38" s="60">
        <v>8412266</v>
      </c>
      <c r="O38" s="60">
        <v>8412266</v>
      </c>
      <c r="P38" s="60">
        <v>8412266</v>
      </c>
      <c r="Q38" s="60">
        <v>8412266</v>
      </c>
      <c r="R38" s="60">
        <v>8412266</v>
      </c>
      <c r="S38" s="60">
        <v>8412266</v>
      </c>
      <c r="T38" s="60">
        <v>5923920</v>
      </c>
      <c r="U38" s="60">
        <v>5923920</v>
      </c>
      <c r="V38" s="60">
        <v>5923920</v>
      </c>
      <c r="W38" s="60">
        <v>36007097</v>
      </c>
      <c r="X38" s="60">
        <v>-30083177</v>
      </c>
      <c r="Y38" s="61">
        <v>-83.55</v>
      </c>
      <c r="Z38" s="62">
        <v>36007097</v>
      </c>
    </row>
    <row r="39" spans="1:26" ht="13.5">
      <c r="A39" s="58" t="s">
        <v>60</v>
      </c>
      <c r="B39" s="19">
        <v>1061596613</v>
      </c>
      <c r="C39" s="19"/>
      <c r="D39" s="59">
        <v>843885553</v>
      </c>
      <c r="E39" s="60">
        <v>848257610</v>
      </c>
      <c r="F39" s="60">
        <v>872498117</v>
      </c>
      <c r="G39" s="60">
        <v>1077319275</v>
      </c>
      <c r="H39" s="60">
        <v>1074616725</v>
      </c>
      <c r="I39" s="60">
        <v>1074616725</v>
      </c>
      <c r="J39" s="60">
        <v>1071416355</v>
      </c>
      <c r="K39" s="60">
        <v>1063897809</v>
      </c>
      <c r="L39" s="60">
        <v>1062363783</v>
      </c>
      <c r="M39" s="60">
        <v>1062363783</v>
      </c>
      <c r="N39" s="60">
        <v>1070978120</v>
      </c>
      <c r="O39" s="60">
        <v>1070744863</v>
      </c>
      <c r="P39" s="60">
        <v>1076208218</v>
      </c>
      <c r="Q39" s="60">
        <v>1076208218</v>
      </c>
      <c r="R39" s="60">
        <v>1075802376</v>
      </c>
      <c r="S39" s="60">
        <v>1073446856</v>
      </c>
      <c r="T39" s="60">
        <v>1080639306</v>
      </c>
      <c r="U39" s="60">
        <v>1080639306</v>
      </c>
      <c r="V39" s="60">
        <v>1080639306</v>
      </c>
      <c r="W39" s="60">
        <v>848257610</v>
      </c>
      <c r="X39" s="60">
        <v>232381696</v>
      </c>
      <c r="Y39" s="61">
        <v>27.4</v>
      </c>
      <c r="Z39" s="62">
        <v>848257610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24588728</v>
      </c>
      <c r="C42" s="19"/>
      <c r="D42" s="59">
        <v>30750377</v>
      </c>
      <c r="E42" s="60">
        <v>26975563</v>
      </c>
      <c r="F42" s="60">
        <v>22295648</v>
      </c>
      <c r="G42" s="60">
        <v>-8067336</v>
      </c>
      <c r="H42" s="60">
        <v>-2320745</v>
      </c>
      <c r="I42" s="60">
        <v>11907567</v>
      </c>
      <c r="J42" s="60">
        <v>-2920732</v>
      </c>
      <c r="K42" s="60">
        <v>-3221406</v>
      </c>
      <c r="L42" s="60">
        <v>-1538168</v>
      </c>
      <c r="M42" s="60">
        <v>-7680306</v>
      </c>
      <c r="N42" s="60">
        <v>8748743</v>
      </c>
      <c r="O42" s="60">
        <v>8255615</v>
      </c>
      <c r="P42" s="60">
        <v>5863720</v>
      </c>
      <c r="Q42" s="60">
        <v>22868078</v>
      </c>
      <c r="R42" s="60">
        <v>-966786</v>
      </c>
      <c r="S42" s="60">
        <v>-4446147</v>
      </c>
      <c r="T42" s="60">
        <v>-5987136</v>
      </c>
      <c r="U42" s="60">
        <v>-11400069</v>
      </c>
      <c r="V42" s="60">
        <v>15695270</v>
      </c>
      <c r="W42" s="60">
        <v>26975563</v>
      </c>
      <c r="X42" s="60">
        <v>-11280293</v>
      </c>
      <c r="Y42" s="61">
        <v>-41.82</v>
      </c>
      <c r="Z42" s="62">
        <v>26975563</v>
      </c>
    </row>
    <row r="43" spans="1:26" ht="13.5">
      <c r="A43" s="58" t="s">
        <v>63</v>
      </c>
      <c r="B43" s="19">
        <v>-18453591</v>
      </c>
      <c r="C43" s="19"/>
      <c r="D43" s="59">
        <v>-23998000</v>
      </c>
      <c r="E43" s="60">
        <v>-24020000</v>
      </c>
      <c r="F43" s="60">
        <v>52483</v>
      </c>
      <c r="G43" s="60">
        <v>-165112</v>
      </c>
      <c r="H43" s="60">
        <v>-66555</v>
      </c>
      <c r="I43" s="60">
        <v>-179184</v>
      </c>
      <c r="J43" s="60">
        <v>-195866</v>
      </c>
      <c r="K43" s="60">
        <v>-450447</v>
      </c>
      <c r="L43" s="60">
        <v>1579542</v>
      </c>
      <c r="M43" s="60">
        <v>933229</v>
      </c>
      <c r="N43" s="60">
        <v>-80471</v>
      </c>
      <c r="O43" s="60">
        <v>420</v>
      </c>
      <c r="P43" s="60">
        <v>-313916</v>
      </c>
      <c r="Q43" s="60">
        <v>-393967</v>
      </c>
      <c r="R43" s="60">
        <v>-41963</v>
      </c>
      <c r="S43" s="60">
        <v>-96509</v>
      </c>
      <c r="T43" s="60">
        <v>-768792</v>
      </c>
      <c r="U43" s="60">
        <v>-907264</v>
      </c>
      <c r="V43" s="60">
        <v>-547186</v>
      </c>
      <c r="W43" s="60">
        <v>-24020000</v>
      </c>
      <c r="X43" s="60">
        <v>23472814</v>
      </c>
      <c r="Y43" s="61">
        <v>-97.72</v>
      </c>
      <c r="Z43" s="62">
        <v>-24020000</v>
      </c>
    </row>
    <row r="44" spans="1:26" ht="13.5">
      <c r="A44" s="58" t="s">
        <v>64</v>
      </c>
      <c r="B44" s="19">
        <v>-2050435</v>
      </c>
      <c r="C44" s="19"/>
      <c r="D44" s="59">
        <v>-2245000</v>
      </c>
      <c r="E44" s="60">
        <v>-2060607</v>
      </c>
      <c r="F44" s="60">
        <v>-119312</v>
      </c>
      <c r="G44" s="60">
        <v>-116636</v>
      </c>
      <c r="H44" s="60">
        <v>-432519</v>
      </c>
      <c r="I44" s="60">
        <v>-668467</v>
      </c>
      <c r="J44" s="60">
        <v>-129356</v>
      </c>
      <c r="K44" s="60">
        <v>-119345</v>
      </c>
      <c r="L44" s="60">
        <v>4881</v>
      </c>
      <c r="M44" s="60">
        <v>-243820</v>
      </c>
      <c r="N44" s="60">
        <v>9269</v>
      </c>
      <c r="O44" s="60">
        <v>-26475</v>
      </c>
      <c r="P44" s="60">
        <v>-429368</v>
      </c>
      <c r="Q44" s="60">
        <v>-446574</v>
      </c>
      <c r="R44" s="60">
        <v>-289183</v>
      </c>
      <c r="S44" s="60">
        <v>-127762</v>
      </c>
      <c r="T44" s="60">
        <v>-154147</v>
      </c>
      <c r="U44" s="60">
        <v>-571092</v>
      </c>
      <c r="V44" s="60">
        <v>-1929953</v>
      </c>
      <c r="W44" s="60">
        <v>-2060607</v>
      </c>
      <c r="X44" s="60">
        <v>130654</v>
      </c>
      <c r="Y44" s="61">
        <v>-6.34</v>
      </c>
      <c r="Z44" s="62">
        <v>-2060607</v>
      </c>
    </row>
    <row r="45" spans="1:26" ht="13.5">
      <c r="A45" s="70" t="s">
        <v>65</v>
      </c>
      <c r="B45" s="22">
        <v>9225228</v>
      </c>
      <c r="C45" s="22"/>
      <c r="D45" s="99">
        <v>10457937</v>
      </c>
      <c r="E45" s="100">
        <v>6207954</v>
      </c>
      <c r="F45" s="100">
        <v>28179379</v>
      </c>
      <c r="G45" s="100">
        <v>19830295</v>
      </c>
      <c r="H45" s="100">
        <v>17010476</v>
      </c>
      <c r="I45" s="100">
        <v>17010476</v>
      </c>
      <c r="J45" s="100">
        <v>13764522</v>
      </c>
      <c r="K45" s="100">
        <v>9973324</v>
      </c>
      <c r="L45" s="100">
        <v>10019579</v>
      </c>
      <c r="M45" s="100">
        <v>10019579</v>
      </c>
      <c r="N45" s="100">
        <v>18697120</v>
      </c>
      <c r="O45" s="100">
        <v>26926680</v>
      </c>
      <c r="P45" s="100">
        <v>32047116</v>
      </c>
      <c r="Q45" s="100">
        <v>18697120</v>
      </c>
      <c r="R45" s="100">
        <v>30749184</v>
      </c>
      <c r="S45" s="100">
        <v>26078766</v>
      </c>
      <c r="T45" s="100">
        <v>19168691</v>
      </c>
      <c r="U45" s="100">
        <v>19168691</v>
      </c>
      <c r="V45" s="100">
        <v>19168691</v>
      </c>
      <c r="W45" s="100">
        <v>6207954</v>
      </c>
      <c r="X45" s="100">
        <v>12960737</v>
      </c>
      <c r="Y45" s="101">
        <v>208.78</v>
      </c>
      <c r="Z45" s="102">
        <v>6207954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/>
      <c r="D49" s="129">
        <v>5697393</v>
      </c>
      <c r="E49" s="54">
        <v>2545268</v>
      </c>
      <c r="F49" s="54">
        <v>0</v>
      </c>
      <c r="G49" s="54">
        <v>0</v>
      </c>
      <c r="H49" s="54">
        <v>0</v>
      </c>
      <c r="I49" s="54">
        <v>2154633</v>
      </c>
      <c r="J49" s="54">
        <v>0</v>
      </c>
      <c r="K49" s="54">
        <v>0</v>
      </c>
      <c r="L49" s="54">
        <v>0</v>
      </c>
      <c r="M49" s="54">
        <v>2084937</v>
      </c>
      <c r="N49" s="54">
        <v>0</v>
      </c>
      <c r="O49" s="54">
        <v>0</v>
      </c>
      <c r="P49" s="54">
        <v>0</v>
      </c>
      <c r="Q49" s="54">
        <v>2010739</v>
      </c>
      <c r="R49" s="54">
        <v>0</v>
      </c>
      <c r="S49" s="54">
        <v>0</v>
      </c>
      <c r="T49" s="54">
        <v>0</v>
      </c>
      <c r="U49" s="54">
        <v>37827169</v>
      </c>
      <c r="V49" s="54">
        <v>0</v>
      </c>
      <c r="W49" s="54">
        <v>52320139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1660154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1660154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95.3555998943912</v>
      </c>
      <c r="E58" s="7">
        <f t="shared" si="6"/>
        <v>100.77037155784151</v>
      </c>
      <c r="F58" s="7">
        <f t="shared" si="6"/>
        <v>100.01708193017012</v>
      </c>
      <c r="G58" s="7">
        <f t="shared" si="6"/>
        <v>81.03685297603478</v>
      </c>
      <c r="H58" s="7">
        <f t="shared" si="6"/>
        <v>100.03642328251128</v>
      </c>
      <c r="I58" s="7">
        <f t="shared" si="6"/>
        <v>95.3553779421571</v>
      </c>
      <c r="J58" s="7">
        <f t="shared" si="6"/>
        <v>61.87126618244463</v>
      </c>
      <c r="K58" s="7">
        <f t="shared" si="6"/>
        <v>100</v>
      </c>
      <c r="L58" s="7">
        <f t="shared" si="6"/>
        <v>100</v>
      </c>
      <c r="M58" s="7">
        <f t="shared" si="6"/>
        <v>87.51776288901337</v>
      </c>
      <c r="N58" s="7">
        <f t="shared" si="6"/>
        <v>97.29498168588923</v>
      </c>
      <c r="O58" s="7">
        <f t="shared" si="6"/>
        <v>99.99751019196005</v>
      </c>
      <c r="P58" s="7">
        <f t="shared" si="6"/>
        <v>100</v>
      </c>
      <c r="Q58" s="7">
        <f t="shared" si="6"/>
        <v>99.09094762080073</v>
      </c>
      <c r="R58" s="7">
        <f t="shared" si="6"/>
        <v>100</v>
      </c>
      <c r="S58" s="7">
        <f t="shared" si="6"/>
        <v>100.00001490877987</v>
      </c>
      <c r="T58" s="7">
        <f t="shared" si="6"/>
        <v>100</v>
      </c>
      <c r="U58" s="7">
        <f t="shared" si="6"/>
        <v>100.00000488504774</v>
      </c>
      <c r="V58" s="7">
        <f t="shared" si="6"/>
        <v>95.56022953978803</v>
      </c>
      <c r="W58" s="7">
        <f t="shared" si="6"/>
        <v>100.77037155784151</v>
      </c>
      <c r="X58" s="7">
        <f t="shared" si="6"/>
        <v>0</v>
      </c>
      <c r="Y58" s="7">
        <f t="shared" si="6"/>
        <v>0</v>
      </c>
      <c r="Z58" s="8">
        <f t="shared" si="6"/>
        <v>100.77037155784151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95.99999804316889</v>
      </c>
      <c r="E59" s="10">
        <f t="shared" si="7"/>
        <v>98.72920788677997</v>
      </c>
      <c r="F59" s="10">
        <f t="shared" si="7"/>
        <v>100</v>
      </c>
      <c r="G59" s="10">
        <f t="shared" si="7"/>
        <v>43.931120128970704</v>
      </c>
      <c r="H59" s="10">
        <f t="shared" si="7"/>
        <v>100</v>
      </c>
      <c r="I59" s="10">
        <f t="shared" si="7"/>
        <v>86.80441514002786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100.78037852684376</v>
      </c>
      <c r="O59" s="10">
        <f t="shared" si="7"/>
        <v>100</v>
      </c>
      <c r="P59" s="10">
        <f t="shared" si="7"/>
        <v>100</v>
      </c>
      <c r="Q59" s="10">
        <f t="shared" si="7"/>
        <v>100.26375749749694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92.80799750426559</v>
      </c>
      <c r="W59" s="10">
        <f t="shared" si="7"/>
        <v>98.72920788677997</v>
      </c>
      <c r="X59" s="10">
        <f t="shared" si="7"/>
        <v>0</v>
      </c>
      <c r="Y59" s="10">
        <f t="shared" si="7"/>
        <v>0</v>
      </c>
      <c r="Z59" s="11">
        <f t="shared" si="7"/>
        <v>98.72920788677997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96.09095575918141</v>
      </c>
      <c r="E60" s="13">
        <f t="shared" si="7"/>
        <v>102.26089941595245</v>
      </c>
      <c r="F60" s="13">
        <f t="shared" si="7"/>
        <v>100.03470689516172</v>
      </c>
      <c r="G60" s="13">
        <f t="shared" si="7"/>
        <v>100.05063406655341</v>
      </c>
      <c r="H60" s="13">
        <f t="shared" si="7"/>
        <v>100.04149018261556</v>
      </c>
      <c r="I60" s="13">
        <f t="shared" si="7"/>
        <v>100.04130153397139</v>
      </c>
      <c r="J60" s="13">
        <f t="shared" si="7"/>
        <v>55.846940289904936</v>
      </c>
      <c r="K60" s="13">
        <f t="shared" si="7"/>
        <v>100</v>
      </c>
      <c r="L60" s="13">
        <f t="shared" si="7"/>
        <v>100.00001704477664</v>
      </c>
      <c r="M60" s="13">
        <f t="shared" si="7"/>
        <v>85.5487694036693</v>
      </c>
      <c r="N60" s="13">
        <f t="shared" si="7"/>
        <v>96.7791240111422</v>
      </c>
      <c r="O60" s="13">
        <f t="shared" si="7"/>
        <v>99.99729481358813</v>
      </c>
      <c r="P60" s="13">
        <f t="shared" si="7"/>
        <v>100</v>
      </c>
      <c r="Q60" s="13">
        <f t="shared" si="7"/>
        <v>98.91838913228335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96.18939597543009</v>
      </c>
      <c r="W60" s="13">
        <f t="shared" si="7"/>
        <v>102.26089941595245</v>
      </c>
      <c r="X60" s="13">
        <f t="shared" si="7"/>
        <v>0</v>
      </c>
      <c r="Y60" s="13">
        <f t="shared" si="7"/>
        <v>0</v>
      </c>
      <c r="Z60" s="14">
        <f t="shared" si="7"/>
        <v>102.26089941595245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97.00000107385742</v>
      </c>
      <c r="E61" s="13">
        <f t="shared" si="7"/>
        <v>109.35433576291875</v>
      </c>
      <c r="F61" s="13">
        <f t="shared" si="7"/>
        <v>100</v>
      </c>
      <c r="G61" s="13">
        <f t="shared" si="7"/>
        <v>100</v>
      </c>
      <c r="H61" s="13">
        <f t="shared" si="7"/>
        <v>99.99997094027675</v>
      </c>
      <c r="I61" s="13">
        <f t="shared" si="7"/>
        <v>99.9999886933645</v>
      </c>
      <c r="J61" s="13">
        <f t="shared" si="7"/>
        <v>10.000086227462297</v>
      </c>
      <c r="K61" s="13">
        <f t="shared" si="7"/>
        <v>99.99996336933273</v>
      </c>
      <c r="L61" s="13">
        <f t="shared" si="7"/>
        <v>100</v>
      </c>
      <c r="M61" s="13">
        <f t="shared" si="7"/>
        <v>69.29743238390328</v>
      </c>
      <c r="N61" s="13">
        <f t="shared" si="7"/>
        <v>95.02271840417608</v>
      </c>
      <c r="O61" s="13">
        <f t="shared" si="7"/>
        <v>100</v>
      </c>
      <c r="P61" s="13">
        <f t="shared" si="7"/>
        <v>100</v>
      </c>
      <c r="Q61" s="13">
        <f t="shared" si="7"/>
        <v>98.31326304464282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92.19484675134105</v>
      </c>
      <c r="W61" s="13">
        <f t="shared" si="7"/>
        <v>109.35433576291875</v>
      </c>
      <c r="X61" s="13">
        <f t="shared" si="7"/>
        <v>0</v>
      </c>
      <c r="Y61" s="13">
        <f t="shared" si="7"/>
        <v>0</v>
      </c>
      <c r="Z61" s="14">
        <f t="shared" si="7"/>
        <v>109.35433576291875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95</v>
      </c>
      <c r="E62" s="13">
        <f t="shared" si="7"/>
        <v>94.99999408362441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96.55676385899193</v>
      </c>
      <c r="O62" s="13">
        <f t="shared" si="7"/>
        <v>100</v>
      </c>
      <c r="P62" s="13">
        <f t="shared" si="7"/>
        <v>100</v>
      </c>
      <c r="Q62" s="13">
        <f t="shared" si="7"/>
        <v>98.85263182605254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99.64346544363612</v>
      </c>
      <c r="W62" s="13">
        <f t="shared" si="7"/>
        <v>94.99999408362441</v>
      </c>
      <c r="X62" s="13">
        <f t="shared" si="7"/>
        <v>0</v>
      </c>
      <c r="Y62" s="13">
        <f t="shared" si="7"/>
        <v>0</v>
      </c>
      <c r="Z62" s="14">
        <f t="shared" si="7"/>
        <v>94.99999408362441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95</v>
      </c>
      <c r="E63" s="13">
        <f t="shared" si="7"/>
        <v>94.99999166067626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94.99999166067626</v>
      </c>
      <c r="X63" s="13">
        <f t="shared" si="7"/>
        <v>0</v>
      </c>
      <c r="Y63" s="13">
        <f t="shared" si="7"/>
        <v>0</v>
      </c>
      <c r="Z63" s="14">
        <f t="shared" si="7"/>
        <v>94.99999166067626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95.00000278467604</v>
      </c>
      <c r="E64" s="13">
        <f t="shared" si="7"/>
        <v>94.99998886129585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94.99998886129585</v>
      </c>
      <c r="X64" s="13">
        <f t="shared" si="7"/>
        <v>0</v>
      </c>
      <c r="Y64" s="13">
        <f t="shared" si="7"/>
        <v>0</v>
      </c>
      <c r="Z64" s="14">
        <f t="shared" si="7"/>
        <v>94.99998886129585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93.00258843830889</v>
      </c>
      <c r="E65" s="13">
        <f t="shared" si="7"/>
        <v>50.142659988525175</v>
      </c>
      <c r="F65" s="13">
        <f t="shared" si="7"/>
        <v>106.98541224857014</v>
      </c>
      <c r="G65" s="13">
        <f t="shared" si="7"/>
        <v>106.98862540967804</v>
      </c>
      <c r="H65" s="13">
        <f t="shared" si="7"/>
        <v>107.43037484081724</v>
      </c>
      <c r="I65" s="13">
        <f t="shared" si="7"/>
        <v>107.14982819266821</v>
      </c>
      <c r="J65" s="13">
        <f t="shared" si="7"/>
        <v>100</v>
      </c>
      <c r="K65" s="13">
        <f t="shared" si="7"/>
        <v>100.00295551943255</v>
      </c>
      <c r="L65" s="13">
        <f t="shared" si="7"/>
        <v>100.00297973778306</v>
      </c>
      <c r="M65" s="13">
        <f t="shared" si="7"/>
        <v>100.0019862551146</v>
      </c>
      <c r="N65" s="13">
        <f t="shared" si="7"/>
        <v>102.22378348657482</v>
      </c>
      <c r="O65" s="13">
        <f t="shared" si="7"/>
        <v>99.50321024955696</v>
      </c>
      <c r="P65" s="13">
        <f t="shared" si="7"/>
        <v>100</v>
      </c>
      <c r="Q65" s="13">
        <f t="shared" si="7"/>
        <v>100.5279720942577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101.87916605818188</v>
      </c>
      <c r="W65" s="13">
        <f t="shared" si="7"/>
        <v>50.142659988525175</v>
      </c>
      <c r="X65" s="13">
        <f t="shared" si="7"/>
        <v>0</v>
      </c>
      <c r="Y65" s="13">
        <f t="shared" si="7"/>
        <v>0</v>
      </c>
      <c r="Z65" s="14">
        <f t="shared" si="7"/>
        <v>50.142659988525175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-0.0001334529071381291</v>
      </c>
      <c r="F66" s="16">
        <f t="shared" si="7"/>
        <v>100</v>
      </c>
      <c r="G66" s="16">
        <f t="shared" si="7"/>
        <v>100.00270182643467</v>
      </c>
      <c r="H66" s="16">
        <f t="shared" si="7"/>
        <v>100.00286155783209</v>
      </c>
      <c r="I66" s="16">
        <f t="shared" si="7"/>
        <v>100.00105651845475</v>
      </c>
      <c r="J66" s="16">
        <f t="shared" si="7"/>
        <v>99.9965055736101</v>
      </c>
      <c r="K66" s="16">
        <f t="shared" si="7"/>
        <v>100</v>
      </c>
      <c r="L66" s="16">
        <f t="shared" si="7"/>
        <v>99.99782957850415</v>
      </c>
      <c r="M66" s="16">
        <f t="shared" si="7"/>
        <v>99.99847993129289</v>
      </c>
      <c r="N66" s="16">
        <f t="shared" si="7"/>
        <v>103.08154003806177</v>
      </c>
      <c r="O66" s="16">
        <f t="shared" si="7"/>
        <v>99.97825824374924</v>
      </c>
      <c r="P66" s="16">
        <f t="shared" si="7"/>
        <v>100</v>
      </c>
      <c r="Q66" s="16">
        <f t="shared" si="7"/>
        <v>100.9896067615237</v>
      </c>
      <c r="R66" s="16">
        <f t="shared" si="7"/>
        <v>100</v>
      </c>
      <c r="S66" s="16">
        <f t="shared" si="7"/>
        <v>100.00201474795503</v>
      </c>
      <c r="T66" s="16">
        <f t="shared" si="7"/>
        <v>100</v>
      </c>
      <c r="U66" s="16">
        <f t="shared" si="7"/>
        <v>100.00067618738504</v>
      </c>
      <c r="V66" s="16">
        <f t="shared" si="7"/>
        <v>100.21075470335646</v>
      </c>
      <c r="W66" s="16">
        <f t="shared" si="7"/>
        <v>-0.0001334529071381291</v>
      </c>
      <c r="X66" s="16">
        <f t="shared" si="7"/>
        <v>0</v>
      </c>
      <c r="Y66" s="16">
        <f t="shared" si="7"/>
        <v>0</v>
      </c>
      <c r="Z66" s="17">
        <f t="shared" si="7"/>
        <v>-0.0001334529071381291</v>
      </c>
    </row>
    <row r="67" spans="1:26" ht="13.5" hidden="1">
      <c r="A67" s="41" t="s">
        <v>285</v>
      </c>
      <c r="B67" s="24">
        <v>91679615</v>
      </c>
      <c r="C67" s="24"/>
      <c r="D67" s="25">
        <v>99120530</v>
      </c>
      <c r="E67" s="26">
        <v>93794091</v>
      </c>
      <c r="F67" s="26">
        <v>12726899</v>
      </c>
      <c r="G67" s="26">
        <v>6552578</v>
      </c>
      <c r="H67" s="26">
        <v>7368913</v>
      </c>
      <c r="I67" s="26">
        <v>26648390</v>
      </c>
      <c r="J67" s="26">
        <v>6569851</v>
      </c>
      <c r="K67" s="26">
        <v>6718197</v>
      </c>
      <c r="L67" s="26">
        <v>6780478</v>
      </c>
      <c r="M67" s="26">
        <v>20068526</v>
      </c>
      <c r="N67" s="26">
        <v>7224757</v>
      </c>
      <c r="O67" s="26">
        <v>7229473</v>
      </c>
      <c r="P67" s="26">
        <v>7063892</v>
      </c>
      <c r="Q67" s="26">
        <v>21518122</v>
      </c>
      <c r="R67" s="26">
        <v>6987075</v>
      </c>
      <c r="S67" s="26">
        <v>6707457</v>
      </c>
      <c r="T67" s="26">
        <v>6776097</v>
      </c>
      <c r="U67" s="26">
        <v>20470629</v>
      </c>
      <c r="V67" s="26">
        <v>88705667</v>
      </c>
      <c r="W67" s="26">
        <v>93794091</v>
      </c>
      <c r="X67" s="26"/>
      <c r="Y67" s="25"/>
      <c r="Z67" s="27">
        <v>93794091</v>
      </c>
    </row>
    <row r="68" spans="1:26" ht="13.5" hidden="1">
      <c r="A68" s="37" t="s">
        <v>31</v>
      </c>
      <c r="B68" s="19">
        <v>14337195</v>
      </c>
      <c r="C68" s="19"/>
      <c r="D68" s="20">
        <v>18397091</v>
      </c>
      <c r="E68" s="21">
        <v>17888213</v>
      </c>
      <c r="F68" s="21">
        <v>6345671</v>
      </c>
      <c r="G68" s="21">
        <v>2220039</v>
      </c>
      <c r="H68" s="21">
        <v>867377</v>
      </c>
      <c r="I68" s="21">
        <v>9433087</v>
      </c>
      <c r="J68" s="21">
        <v>867788</v>
      </c>
      <c r="K68" s="21">
        <v>867504</v>
      </c>
      <c r="L68" s="21">
        <v>867504</v>
      </c>
      <c r="M68" s="21">
        <v>2602796</v>
      </c>
      <c r="N68" s="21">
        <v>866887</v>
      </c>
      <c r="O68" s="21">
        <v>866887</v>
      </c>
      <c r="P68" s="21">
        <v>831082</v>
      </c>
      <c r="Q68" s="21">
        <v>2564856</v>
      </c>
      <c r="R68" s="21">
        <v>880309</v>
      </c>
      <c r="S68" s="21">
        <v>886793</v>
      </c>
      <c r="T68" s="21">
        <v>845529</v>
      </c>
      <c r="U68" s="21">
        <v>2612631</v>
      </c>
      <c r="V68" s="21">
        <v>17213370</v>
      </c>
      <c r="W68" s="21">
        <v>17888213</v>
      </c>
      <c r="X68" s="21"/>
      <c r="Y68" s="20"/>
      <c r="Z68" s="23">
        <v>17888213</v>
      </c>
    </row>
    <row r="69" spans="1:26" ht="13.5" hidden="1">
      <c r="A69" s="38" t="s">
        <v>32</v>
      </c>
      <c r="B69" s="19">
        <v>76226724</v>
      </c>
      <c r="C69" s="19"/>
      <c r="D69" s="20">
        <v>79982313</v>
      </c>
      <c r="E69" s="21">
        <v>75156550</v>
      </c>
      <c r="F69" s="21">
        <v>6263885</v>
      </c>
      <c r="G69" s="21">
        <v>4295527</v>
      </c>
      <c r="H69" s="21">
        <v>6466590</v>
      </c>
      <c r="I69" s="21">
        <v>17026002</v>
      </c>
      <c r="J69" s="21">
        <v>5673446</v>
      </c>
      <c r="K69" s="21">
        <v>5793811</v>
      </c>
      <c r="L69" s="21">
        <v>5866900</v>
      </c>
      <c r="M69" s="21">
        <v>17334157</v>
      </c>
      <c r="N69" s="21">
        <v>6316884</v>
      </c>
      <c r="O69" s="21">
        <v>6321191</v>
      </c>
      <c r="P69" s="21">
        <v>6188474</v>
      </c>
      <c r="Q69" s="21">
        <v>18826549</v>
      </c>
      <c r="R69" s="21">
        <v>6057957</v>
      </c>
      <c r="S69" s="21">
        <v>5771030</v>
      </c>
      <c r="T69" s="21">
        <v>5881123</v>
      </c>
      <c r="U69" s="21">
        <v>17710110</v>
      </c>
      <c r="V69" s="21">
        <v>70896818</v>
      </c>
      <c r="W69" s="21">
        <v>75156550</v>
      </c>
      <c r="X69" s="21"/>
      <c r="Y69" s="20"/>
      <c r="Z69" s="23">
        <v>75156550</v>
      </c>
    </row>
    <row r="70" spans="1:26" ht="13.5" hidden="1">
      <c r="A70" s="39" t="s">
        <v>103</v>
      </c>
      <c r="B70" s="19">
        <v>46442266</v>
      </c>
      <c r="C70" s="19"/>
      <c r="D70" s="20">
        <v>43767449</v>
      </c>
      <c r="E70" s="21">
        <v>38822810</v>
      </c>
      <c r="F70" s="21">
        <v>3290622</v>
      </c>
      <c r="G70" s="21">
        <v>2112553</v>
      </c>
      <c r="H70" s="21">
        <v>3441189</v>
      </c>
      <c r="I70" s="21">
        <v>8844364</v>
      </c>
      <c r="J70" s="21">
        <v>2783336</v>
      </c>
      <c r="K70" s="21">
        <v>2729953</v>
      </c>
      <c r="L70" s="21">
        <v>2645641</v>
      </c>
      <c r="M70" s="21">
        <v>8158930</v>
      </c>
      <c r="N70" s="21">
        <v>2865078</v>
      </c>
      <c r="O70" s="21">
        <v>2865078</v>
      </c>
      <c r="P70" s="21">
        <v>2724215</v>
      </c>
      <c r="Q70" s="21">
        <v>8454371</v>
      </c>
      <c r="R70" s="21">
        <v>2863040</v>
      </c>
      <c r="S70" s="21">
        <v>2732243</v>
      </c>
      <c r="T70" s="21">
        <v>2868295</v>
      </c>
      <c r="U70" s="21">
        <v>8463578</v>
      </c>
      <c r="V70" s="21">
        <v>33921243</v>
      </c>
      <c r="W70" s="21">
        <v>38822810</v>
      </c>
      <c r="X70" s="21"/>
      <c r="Y70" s="20"/>
      <c r="Z70" s="23">
        <v>38822810</v>
      </c>
    </row>
    <row r="71" spans="1:26" ht="13.5" hidden="1">
      <c r="A71" s="39" t="s">
        <v>104</v>
      </c>
      <c r="B71" s="19">
        <v>15575091</v>
      </c>
      <c r="C71" s="19"/>
      <c r="D71" s="20">
        <v>16902240</v>
      </c>
      <c r="E71" s="21">
        <v>16902240</v>
      </c>
      <c r="F71" s="21">
        <v>1320161</v>
      </c>
      <c r="G71" s="21">
        <v>519314</v>
      </c>
      <c r="H71" s="21">
        <v>1363659</v>
      </c>
      <c r="I71" s="21">
        <v>3203134</v>
      </c>
      <c r="J71" s="21">
        <v>1517454</v>
      </c>
      <c r="K71" s="21">
        <v>1393528</v>
      </c>
      <c r="L71" s="21">
        <v>1557462</v>
      </c>
      <c r="M71" s="21">
        <v>4468444</v>
      </c>
      <c r="N71" s="21">
        <v>1788550</v>
      </c>
      <c r="O71" s="21">
        <v>1788550</v>
      </c>
      <c r="P71" s="21">
        <v>1790314</v>
      </c>
      <c r="Q71" s="21">
        <v>5367414</v>
      </c>
      <c r="R71" s="21">
        <v>1526691</v>
      </c>
      <c r="S71" s="21">
        <v>1371109</v>
      </c>
      <c r="T71" s="21">
        <v>1336148</v>
      </c>
      <c r="U71" s="21">
        <v>4233948</v>
      </c>
      <c r="V71" s="21">
        <v>17272940</v>
      </c>
      <c r="W71" s="21">
        <v>16902240</v>
      </c>
      <c r="X71" s="21"/>
      <c r="Y71" s="20"/>
      <c r="Z71" s="23">
        <v>16902240</v>
      </c>
    </row>
    <row r="72" spans="1:26" ht="13.5" hidden="1">
      <c r="A72" s="39" t="s">
        <v>105</v>
      </c>
      <c r="B72" s="19">
        <v>8796668</v>
      </c>
      <c r="C72" s="19"/>
      <c r="D72" s="20">
        <v>11991380</v>
      </c>
      <c r="E72" s="21">
        <v>11991380</v>
      </c>
      <c r="F72" s="21">
        <v>1017261</v>
      </c>
      <c r="G72" s="21">
        <v>1026829</v>
      </c>
      <c r="H72" s="21">
        <v>1018168</v>
      </c>
      <c r="I72" s="21">
        <v>3062258</v>
      </c>
      <c r="J72" s="21">
        <v>729514</v>
      </c>
      <c r="K72" s="21">
        <v>1028599</v>
      </c>
      <c r="L72" s="21">
        <v>1022119</v>
      </c>
      <c r="M72" s="21">
        <v>2780232</v>
      </c>
      <c r="N72" s="21">
        <v>1022314</v>
      </c>
      <c r="O72" s="21">
        <v>1024201</v>
      </c>
      <c r="P72" s="21">
        <v>1025693</v>
      </c>
      <c r="Q72" s="21">
        <v>3072208</v>
      </c>
      <c r="R72" s="21">
        <v>1025143</v>
      </c>
      <c r="S72" s="21">
        <v>1023863</v>
      </c>
      <c r="T72" s="21">
        <v>1034333</v>
      </c>
      <c r="U72" s="21">
        <v>3083339</v>
      </c>
      <c r="V72" s="21">
        <v>11998037</v>
      </c>
      <c r="W72" s="21">
        <v>11991380</v>
      </c>
      <c r="X72" s="21"/>
      <c r="Y72" s="20"/>
      <c r="Z72" s="23">
        <v>11991380</v>
      </c>
    </row>
    <row r="73" spans="1:26" ht="13.5" hidden="1">
      <c r="A73" s="39" t="s">
        <v>106</v>
      </c>
      <c r="B73" s="19">
        <v>4946593</v>
      </c>
      <c r="C73" s="19"/>
      <c r="D73" s="20">
        <v>7182164</v>
      </c>
      <c r="E73" s="21">
        <v>7182164</v>
      </c>
      <c r="F73" s="21">
        <v>604719</v>
      </c>
      <c r="G73" s="21">
        <v>605709</v>
      </c>
      <c r="H73" s="21">
        <v>607452</v>
      </c>
      <c r="I73" s="21">
        <v>1817880</v>
      </c>
      <c r="J73" s="21">
        <v>609845</v>
      </c>
      <c r="K73" s="21">
        <v>607896</v>
      </c>
      <c r="L73" s="21">
        <v>608118</v>
      </c>
      <c r="M73" s="21">
        <v>1825859</v>
      </c>
      <c r="N73" s="21">
        <v>608205</v>
      </c>
      <c r="O73" s="21">
        <v>608941</v>
      </c>
      <c r="P73" s="21">
        <v>609912</v>
      </c>
      <c r="Q73" s="21">
        <v>1827058</v>
      </c>
      <c r="R73" s="21">
        <v>610209</v>
      </c>
      <c r="S73" s="21">
        <v>609690</v>
      </c>
      <c r="T73" s="21">
        <v>609893</v>
      </c>
      <c r="U73" s="21">
        <v>1829792</v>
      </c>
      <c r="V73" s="21">
        <v>7300589</v>
      </c>
      <c r="W73" s="21">
        <v>7182164</v>
      </c>
      <c r="X73" s="21"/>
      <c r="Y73" s="20"/>
      <c r="Z73" s="23">
        <v>7182164</v>
      </c>
    </row>
    <row r="74" spans="1:26" ht="13.5" hidden="1">
      <c r="A74" s="39" t="s">
        <v>107</v>
      </c>
      <c r="B74" s="19">
        <v>466106</v>
      </c>
      <c r="C74" s="19"/>
      <c r="D74" s="20">
        <v>139080</v>
      </c>
      <c r="E74" s="21">
        <v>257956</v>
      </c>
      <c r="F74" s="21">
        <v>31122</v>
      </c>
      <c r="G74" s="21">
        <v>31122</v>
      </c>
      <c r="H74" s="21">
        <v>36122</v>
      </c>
      <c r="I74" s="21">
        <v>98366</v>
      </c>
      <c r="J74" s="21">
        <v>33297</v>
      </c>
      <c r="K74" s="21">
        <v>33835</v>
      </c>
      <c r="L74" s="21">
        <v>33560</v>
      </c>
      <c r="M74" s="21">
        <v>100692</v>
      </c>
      <c r="N74" s="21">
        <v>32737</v>
      </c>
      <c r="O74" s="21">
        <v>34421</v>
      </c>
      <c r="P74" s="21">
        <v>38340</v>
      </c>
      <c r="Q74" s="21">
        <v>105498</v>
      </c>
      <c r="R74" s="21">
        <v>32874</v>
      </c>
      <c r="S74" s="21">
        <v>34125</v>
      </c>
      <c r="T74" s="21">
        <v>32454</v>
      </c>
      <c r="U74" s="21">
        <v>99453</v>
      </c>
      <c r="V74" s="21">
        <v>404009</v>
      </c>
      <c r="W74" s="21">
        <v>257956</v>
      </c>
      <c r="X74" s="21"/>
      <c r="Y74" s="20"/>
      <c r="Z74" s="23">
        <v>257956</v>
      </c>
    </row>
    <row r="75" spans="1:26" ht="13.5" hidden="1">
      <c r="A75" s="40" t="s">
        <v>110</v>
      </c>
      <c r="B75" s="28">
        <v>1115696</v>
      </c>
      <c r="C75" s="28"/>
      <c r="D75" s="29">
        <v>741126</v>
      </c>
      <c r="E75" s="30">
        <v>749328</v>
      </c>
      <c r="F75" s="30">
        <v>117343</v>
      </c>
      <c r="G75" s="30">
        <v>37012</v>
      </c>
      <c r="H75" s="30">
        <v>34946</v>
      </c>
      <c r="I75" s="30">
        <v>189301</v>
      </c>
      <c r="J75" s="30">
        <v>28617</v>
      </c>
      <c r="K75" s="30">
        <v>56882</v>
      </c>
      <c r="L75" s="30">
        <v>46074</v>
      </c>
      <c r="M75" s="30">
        <v>131573</v>
      </c>
      <c r="N75" s="30">
        <v>40986</v>
      </c>
      <c r="O75" s="30">
        <v>41395</v>
      </c>
      <c r="P75" s="30">
        <v>44336</v>
      </c>
      <c r="Q75" s="30">
        <v>126717</v>
      </c>
      <c r="R75" s="30">
        <v>48809</v>
      </c>
      <c r="S75" s="30">
        <v>49634</v>
      </c>
      <c r="T75" s="30">
        <v>49445</v>
      </c>
      <c r="U75" s="30">
        <v>147888</v>
      </c>
      <c r="V75" s="30">
        <v>595479</v>
      </c>
      <c r="W75" s="30">
        <v>749328</v>
      </c>
      <c r="X75" s="30"/>
      <c r="Y75" s="29"/>
      <c r="Z75" s="31">
        <v>749328</v>
      </c>
    </row>
    <row r="76" spans="1:26" ht="13.5" hidden="1">
      <c r="A76" s="42" t="s">
        <v>286</v>
      </c>
      <c r="B76" s="32">
        <v>91679615</v>
      </c>
      <c r="C76" s="32"/>
      <c r="D76" s="33">
        <v>94516976</v>
      </c>
      <c r="E76" s="34">
        <v>94516654</v>
      </c>
      <c r="F76" s="34">
        <v>12729073</v>
      </c>
      <c r="G76" s="34">
        <v>5310003</v>
      </c>
      <c r="H76" s="34">
        <v>7371597</v>
      </c>
      <c r="I76" s="34">
        <v>25410673</v>
      </c>
      <c r="J76" s="34">
        <v>4064850</v>
      </c>
      <c r="K76" s="34">
        <v>6718197</v>
      </c>
      <c r="L76" s="34">
        <v>6780478</v>
      </c>
      <c r="M76" s="34">
        <v>17563525</v>
      </c>
      <c r="N76" s="34">
        <v>7029326</v>
      </c>
      <c r="O76" s="34">
        <v>7229293</v>
      </c>
      <c r="P76" s="34">
        <v>7063892</v>
      </c>
      <c r="Q76" s="34">
        <v>21322511</v>
      </c>
      <c r="R76" s="34">
        <v>6987075</v>
      </c>
      <c r="S76" s="34">
        <v>6707458</v>
      </c>
      <c r="T76" s="34">
        <v>6776097</v>
      </c>
      <c r="U76" s="34">
        <v>20470630</v>
      </c>
      <c r="V76" s="34">
        <v>84767339</v>
      </c>
      <c r="W76" s="34">
        <v>94516654</v>
      </c>
      <c r="X76" s="34"/>
      <c r="Y76" s="33"/>
      <c r="Z76" s="35">
        <v>94516654</v>
      </c>
    </row>
    <row r="77" spans="1:26" ht="13.5" hidden="1">
      <c r="A77" s="37" t="s">
        <v>31</v>
      </c>
      <c r="B77" s="19">
        <v>14337195</v>
      </c>
      <c r="C77" s="19"/>
      <c r="D77" s="20">
        <v>17661207</v>
      </c>
      <c r="E77" s="21">
        <v>17660891</v>
      </c>
      <c r="F77" s="21">
        <v>6345671</v>
      </c>
      <c r="G77" s="21">
        <v>975288</v>
      </c>
      <c r="H77" s="21">
        <v>867377</v>
      </c>
      <c r="I77" s="21">
        <v>8188336</v>
      </c>
      <c r="J77" s="21">
        <v>867788</v>
      </c>
      <c r="K77" s="21">
        <v>867504</v>
      </c>
      <c r="L77" s="21">
        <v>867504</v>
      </c>
      <c r="M77" s="21">
        <v>2602796</v>
      </c>
      <c r="N77" s="21">
        <v>873652</v>
      </c>
      <c r="O77" s="21">
        <v>866887</v>
      </c>
      <c r="P77" s="21">
        <v>831082</v>
      </c>
      <c r="Q77" s="21">
        <v>2571621</v>
      </c>
      <c r="R77" s="21">
        <v>880309</v>
      </c>
      <c r="S77" s="21">
        <v>886793</v>
      </c>
      <c r="T77" s="21">
        <v>845529</v>
      </c>
      <c r="U77" s="21">
        <v>2612631</v>
      </c>
      <c r="V77" s="21">
        <v>15975384</v>
      </c>
      <c r="W77" s="21">
        <v>17660891</v>
      </c>
      <c r="X77" s="21"/>
      <c r="Y77" s="20"/>
      <c r="Z77" s="23">
        <v>17660891</v>
      </c>
    </row>
    <row r="78" spans="1:26" ht="13.5" hidden="1">
      <c r="A78" s="38" t="s">
        <v>32</v>
      </c>
      <c r="B78" s="19">
        <v>76226724</v>
      </c>
      <c r="C78" s="19"/>
      <c r="D78" s="20">
        <v>76855769</v>
      </c>
      <c r="E78" s="21">
        <v>76855764</v>
      </c>
      <c r="F78" s="21">
        <v>6266059</v>
      </c>
      <c r="G78" s="21">
        <v>4297702</v>
      </c>
      <c r="H78" s="21">
        <v>6469273</v>
      </c>
      <c r="I78" s="21">
        <v>17033034</v>
      </c>
      <c r="J78" s="21">
        <v>3168446</v>
      </c>
      <c r="K78" s="21">
        <v>5793811</v>
      </c>
      <c r="L78" s="21">
        <v>5866901</v>
      </c>
      <c r="M78" s="21">
        <v>14829158</v>
      </c>
      <c r="N78" s="21">
        <v>6113425</v>
      </c>
      <c r="O78" s="21">
        <v>6321020</v>
      </c>
      <c r="P78" s="21">
        <v>6188474</v>
      </c>
      <c r="Q78" s="21">
        <v>18622919</v>
      </c>
      <c r="R78" s="21">
        <v>6057957</v>
      </c>
      <c r="S78" s="21">
        <v>5771030</v>
      </c>
      <c r="T78" s="21">
        <v>5881123</v>
      </c>
      <c r="U78" s="21">
        <v>17710110</v>
      </c>
      <c r="V78" s="21">
        <v>68195221</v>
      </c>
      <c r="W78" s="21">
        <v>76855764</v>
      </c>
      <c r="X78" s="21"/>
      <c r="Y78" s="20"/>
      <c r="Z78" s="23">
        <v>76855764</v>
      </c>
    </row>
    <row r="79" spans="1:26" ht="13.5" hidden="1">
      <c r="A79" s="39" t="s">
        <v>103</v>
      </c>
      <c r="B79" s="19">
        <v>46442266</v>
      </c>
      <c r="C79" s="19"/>
      <c r="D79" s="20">
        <v>42454426</v>
      </c>
      <c r="E79" s="21">
        <v>42454426</v>
      </c>
      <c r="F79" s="21">
        <v>3290622</v>
      </c>
      <c r="G79" s="21">
        <v>2112553</v>
      </c>
      <c r="H79" s="21">
        <v>3441188</v>
      </c>
      <c r="I79" s="21">
        <v>8844363</v>
      </c>
      <c r="J79" s="21">
        <v>278336</v>
      </c>
      <c r="K79" s="21">
        <v>2729952</v>
      </c>
      <c r="L79" s="21">
        <v>2645641</v>
      </c>
      <c r="M79" s="21">
        <v>5653929</v>
      </c>
      <c r="N79" s="21">
        <v>2722475</v>
      </c>
      <c r="O79" s="21">
        <v>2865078</v>
      </c>
      <c r="P79" s="21">
        <v>2724215</v>
      </c>
      <c r="Q79" s="21">
        <v>8311768</v>
      </c>
      <c r="R79" s="21">
        <v>2863040</v>
      </c>
      <c r="S79" s="21">
        <v>2732243</v>
      </c>
      <c r="T79" s="21">
        <v>2868295</v>
      </c>
      <c r="U79" s="21">
        <v>8463578</v>
      </c>
      <c r="V79" s="21">
        <v>31273638</v>
      </c>
      <c r="W79" s="21">
        <v>42454426</v>
      </c>
      <c r="X79" s="21"/>
      <c r="Y79" s="20"/>
      <c r="Z79" s="23">
        <v>42454426</v>
      </c>
    </row>
    <row r="80" spans="1:26" ht="13.5" hidden="1">
      <c r="A80" s="39" t="s">
        <v>104</v>
      </c>
      <c r="B80" s="19">
        <v>15575091</v>
      </c>
      <c r="C80" s="19"/>
      <c r="D80" s="20">
        <v>16057128</v>
      </c>
      <c r="E80" s="21">
        <v>16057127</v>
      </c>
      <c r="F80" s="21">
        <v>1320161</v>
      </c>
      <c r="G80" s="21">
        <v>519314</v>
      </c>
      <c r="H80" s="21">
        <v>1363659</v>
      </c>
      <c r="I80" s="21">
        <v>3203134</v>
      </c>
      <c r="J80" s="21">
        <v>1517454</v>
      </c>
      <c r="K80" s="21">
        <v>1393528</v>
      </c>
      <c r="L80" s="21">
        <v>1557462</v>
      </c>
      <c r="M80" s="21">
        <v>4468444</v>
      </c>
      <c r="N80" s="21">
        <v>1726966</v>
      </c>
      <c r="O80" s="21">
        <v>1788550</v>
      </c>
      <c r="P80" s="21">
        <v>1790314</v>
      </c>
      <c r="Q80" s="21">
        <v>5305830</v>
      </c>
      <c r="R80" s="21">
        <v>1526691</v>
      </c>
      <c r="S80" s="21">
        <v>1371109</v>
      </c>
      <c r="T80" s="21">
        <v>1336148</v>
      </c>
      <c r="U80" s="21">
        <v>4233948</v>
      </c>
      <c r="V80" s="21">
        <v>17211356</v>
      </c>
      <c r="W80" s="21">
        <v>16057127</v>
      </c>
      <c r="X80" s="21"/>
      <c r="Y80" s="20"/>
      <c r="Z80" s="23">
        <v>16057127</v>
      </c>
    </row>
    <row r="81" spans="1:26" ht="13.5" hidden="1">
      <c r="A81" s="39" t="s">
        <v>105</v>
      </c>
      <c r="B81" s="19">
        <v>8796668</v>
      </c>
      <c r="C81" s="19"/>
      <c r="D81" s="20">
        <v>11391811</v>
      </c>
      <c r="E81" s="21">
        <v>11391810</v>
      </c>
      <c r="F81" s="21">
        <v>1017261</v>
      </c>
      <c r="G81" s="21">
        <v>1026829</v>
      </c>
      <c r="H81" s="21">
        <v>1018168</v>
      </c>
      <c r="I81" s="21">
        <v>3062258</v>
      </c>
      <c r="J81" s="21">
        <v>729514</v>
      </c>
      <c r="K81" s="21">
        <v>1028599</v>
      </c>
      <c r="L81" s="21">
        <v>1022119</v>
      </c>
      <c r="M81" s="21">
        <v>2780232</v>
      </c>
      <c r="N81" s="21">
        <v>1022314</v>
      </c>
      <c r="O81" s="21">
        <v>1024201</v>
      </c>
      <c r="P81" s="21">
        <v>1025693</v>
      </c>
      <c r="Q81" s="21">
        <v>3072208</v>
      </c>
      <c r="R81" s="21">
        <v>1025143</v>
      </c>
      <c r="S81" s="21">
        <v>1023863</v>
      </c>
      <c r="T81" s="21">
        <v>1034333</v>
      </c>
      <c r="U81" s="21">
        <v>3083339</v>
      </c>
      <c r="V81" s="21">
        <v>11998037</v>
      </c>
      <c r="W81" s="21">
        <v>11391810</v>
      </c>
      <c r="X81" s="21"/>
      <c r="Y81" s="20"/>
      <c r="Z81" s="23">
        <v>11391810</v>
      </c>
    </row>
    <row r="82" spans="1:26" ht="13.5" hidden="1">
      <c r="A82" s="39" t="s">
        <v>106</v>
      </c>
      <c r="B82" s="19">
        <v>4946593</v>
      </c>
      <c r="C82" s="19"/>
      <c r="D82" s="20">
        <v>6823056</v>
      </c>
      <c r="E82" s="21">
        <v>6823055</v>
      </c>
      <c r="F82" s="21">
        <v>604719</v>
      </c>
      <c r="G82" s="21">
        <v>605709</v>
      </c>
      <c r="H82" s="21">
        <v>607452</v>
      </c>
      <c r="I82" s="21">
        <v>1817880</v>
      </c>
      <c r="J82" s="21">
        <v>609845</v>
      </c>
      <c r="K82" s="21">
        <v>607896</v>
      </c>
      <c r="L82" s="21">
        <v>608118</v>
      </c>
      <c r="M82" s="21">
        <v>1825859</v>
      </c>
      <c r="N82" s="21">
        <v>608205</v>
      </c>
      <c r="O82" s="21">
        <v>608941</v>
      </c>
      <c r="P82" s="21">
        <v>609912</v>
      </c>
      <c r="Q82" s="21">
        <v>1827058</v>
      </c>
      <c r="R82" s="21">
        <v>610209</v>
      </c>
      <c r="S82" s="21">
        <v>609690</v>
      </c>
      <c r="T82" s="21">
        <v>609893</v>
      </c>
      <c r="U82" s="21">
        <v>1829792</v>
      </c>
      <c r="V82" s="21">
        <v>7300589</v>
      </c>
      <c r="W82" s="21">
        <v>6823055</v>
      </c>
      <c r="X82" s="21"/>
      <c r="Y82" s="20"/>
      <c r="Z82" s="23">
        <v>6823055</v>
      </c>
    </row>
    <row r="83" spans="1:26" ht="13.5" hidden="1">
      <c r="A83" s="39" t="s">
        <v>107</v>
      </c>
      <c r="B83" s="19">
        <v>466106</v>
      </c>
      <c r="C83" s="19"/>
      <c r="D83" s="20">
        <v>129348</v>
      </c>
      <c r="E83" s="21">
        <v>129346</v>
      </c>
      <c r="F83" s="21">
        <v>33296</v>
      </c>
      <c r="G83" s="21">
        <v>33297</v>
      </c>
      <c r="H83" s="21">
        <v>38806</v>
      </c>
      <c r="I83" s="21">
        <v>105399</v>
      </c>
      <c r="J83" s="21">
        <v>33297</v>
      </c>
      <c r="K83" s="21">
        <v>33836</v>
      </c>
      <c r="L83" s="21">
        <v>33561</v>
      </c>
      <c r="M83" s="21">
        <v>100694</v>
      </c>
      <c r="N83" s="21">
        <v>33465</v>
      </c>
      <c r="O83" s="21">
        <v>34250</v>
      </c>
      <c r="P83" s="21">
        <v>38340</v>
      </c>
      <c r="Q83" s="21">
        <v>106055</v>
      </c>
      <c r="R83" s="21">
        <v>32874</v>
      </c>
      <c r="S83" s="21">
        <v>34125</v>
      </c>
      <c r="T83" s="21">
        <v>32454</v>
      </c>
      <c r="U83" s="21">
        <v>99453</v>
      </c>
      <c r="V83" s="21">
        <v>411601</v>
      </c>
      <c r="W83" s="21">
        <v>129346</v>
      </c>
      <c r="X83" s="21"/>
      <c r="Y83" s="20"/>
      <c r="Z83" s="23">
        <v>129346</v>
      </c>
    </row>
    <row r="84" spans="1:26" ht="13.5" hidden="1">
      <c r="A84" s="40" t="s">
        <v>110</v>
      </c>
      <c r="B84" s="28">
        <v>1115696</v>
      </c>
      <c r="C84" s="28"/>
      <c r="D84" s="29"/>
      <c r="E84" s="30">
        <v>-1</v>
      </c>
      <c r="F84" s="30">
        <v>117343</v>
      </c>
      <c r="G84" s="30">
        <v>37013</v>
      </c>
      <c r="H84" s="30">
        <v>34947</v>
      </c>
      <c r="I84" s="30">
        <v>189303</v>
      </c>
      <c r="J84" s="30">
        <v>28616</v>
      </c>
      <c r="K84" s="30">
        <v>56882</v>
      </c>
      <c r="L84" s="30">
        <v>46073</v>
      </c>
      <c r="M84" s="30">
        <v>131571</v>
      </c>
      <c r="N84" s="30">
        <v>42249</v>
      </c>
      <c r="O84" s="30">
        <v>41386</v>
      </c>
      <c r="P84" s="30">
        <v>44336</v>
      </c>
      <c r="Q84" s="30">
        <v>127971</v>
      </c>
      <c r="R84" s="30">
        <v>48809</v>
      </c>
      <c r="S84" s="30">
        <v>49635</v>
      </c>
      <c r="T84" s="30">
        <v>49445</v>
      </c>
      <c r="U84" s="30">
        <v>147889</v>
      </c>
      <c r="V84" s="30">
        <v>596734</v>
      </c>
      <c r="W84" s="30">
        <v>-1</v>
      </c>
      <c r="X84" s="30"/>
      <c r="Y84" s="29"/>
      <c r="Z84" s="31">
        <v>-1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34711158</v>
      </c>
      <c r="D5" s="153">
        <f>SUM(D6:D8)</f>
        <v>0</v>
      </c>
      <c r="E5" s="154">
        <f t="shared" si="0"/>
        <v>38754392</v>
      </c>
      <c r="F5" s="100">
        <f t="shared" si="0"/>
        <v>38550792</v>
      </c>
      <c r="G5" s="100">
        <f t="shared" si="0"/>
        <v>6615227</v>
      </c>
      <c r="H5" s="100">
        <f t="shared" si="0"/>
        <v>3673658</v>
      </c>
      <c r="I5" s="100">
        <f t="shared" si="0"/>
        <v>1089034</v>
      </c>
      <c r="J5" s="100">
        <f t="shared" si="0"/>
        <v>11377919</v>
      </c>
      <c r="K5" s="100">
        <f t="shared" si="0"/>
        <v>1044745</v>
      </c>
      <c r="L5" s="100">
        <f t="shared" si="0"/>
        <v>7944405</v>
      </c>
      <c r="M5" s="100">
        <f t="shared" si="0"/>
        <v>1045486</v>
      </c>
      <c r="N5" s="100">
        <f t="shared" si="0"/>
        <v>10034636</v>
      </c>
      <c r="O5" s="100">
        <f t="shared" si="0"/>
        <v>1293558</v>
      </c>
      <c r="P5" s="100">
        <f t="shared" si="0"/>
        <v>1177379</v>
      </c>
      <c r="Q5" s="100">
        <f t="shared" si="0"/>
        <v>5172104</v>
      </c>
      <c r="R5" s="100">
        <f t="shared" si="0"/>
        <v>7643041</v>
      </c>
      <c r="S5" s="100">
        <f t="shared" si="0"/>
        <v>1651821</v>
      </c>
      <c r="T5" s="100">
        <f t="shared" si="0"/>
        <v>1175880</v>
      </c>
      <c r="U5" s="100">
        <f t="shared" si="0"/>
        <v>2779327</v>
      </c>
      <c r="V5" s="100">
        <f t="shared" si="0"/>
        <v>5607028</v>
      </c>
      <c r="W5" s="100">
        <f t="shared" si="0"/>
        <v>34662624</v>
      </c>
      <c r="X5" s="100">
        <f t="shared" si="0"/>
        <v>38550792</v>
      </c>
      <c r="Y5" s="100">
        <f t="shared" si="0"/>
        <v>-3888168</v>
      </c>
      <c r="Z5" s="137">
        <f>+IF(X5&lt;&gt;0,+(Y5/X5)*100,0)</f>
        <v>-10.085831699644459</v>
      </c>
      <c r="AA5" s="153">
        <f>SUM(AA6:AA8)</f>
        <v>38550792</v>
      </c>
    </row>
    <row r="6" spans="1:27" ht="13.5">
      <c r="A6" s="138" t="s">
        <v>75</v>
      </c>
      <c r="B6" s="136"/>
      <c r="C6" s="155">
        <v>4235824</v>
      </c>
      <c r="D6" s="155"/>
      <c r="E6" s="156">
        <v>2704471</v>
      </c>
      <c r="F6" s="60">
        <v>2798853</v>
      </c>
      <c r="G6" s="60">
        <v>130174</v>
      </c>
      <c r="H6" s="60">
        <v>517156</v>
      </c>
      <c r="I6" s="60">
        <v>73383</v>
      </c>
      <c r="J6" s="60">
        <v>720713</v>
      </c>
      <c r="K6" s="60">
        <v>54422</v>
      </c>
      <c r="L6" s="60">
        <v>716781</v>
      </c>
      <c r="M6" s="60">
        <v>53620</v>
      </c>
      <c r="N6" s="60">
        <v>824823</v>
      </c>
      <c r="O6" s="60">
        <v>147994</v>
      </c>
      <c r="P6" s="60">
        <v>147994</v>
      </c>
      <c r="Q6" s="60">
        <v>484359</v>
      </c>
      <c r="R6" s="60">
        <v>780347</v>
      </c>
      <c r="S6" s="60">
        <v>576444</v>
      </c>
      <c r="T6" s="60">
        <v>58284</v>
      </c>
      <c r="U6" s="60">
        <v>938138</v>
      </c>
      <c r="V6" s="60">
        <v>1572866</v>
      </c>
      <c r="W6" s="60">
        <v>3898749</v>
      </c>
      <c r="X6" s="60">
        <v>2798853</v>
      </c>
      <c r="Y6" s="60">
        <v>1099896</v>
      </c>
      <c r="Z6" s="140">
        <v>39.3</v>
      </c>
      <c r="AA6" s="155">
        <v>2798853</v>
      </c>
    </row>
    <row r="7" spans="1:27" ht="13.5">
      <c r="A7" s="138" t="s">
        <v>76</v>
      </c>
      <c r="B7" s="136"/>
      <c r="C7" s="157">
        <v>30444090</v>
      </c>
      <c r="D7" s="157"/>
      <c r="E7" s="158">
        <v>17496070</v>
      </c>
      <c r="F7" s="159">
        <v>35711607</v>
      </c>
      <c r="G7" s="159">
        <v>6477277</v>
      </c>
      <c r="H7" s="159">
        <v>3153835</v>
      </c>
      <c r="I7" s="159">
        <v>1013099</v>
      </c>
      <c r="J7" s="159">
        <v>10644211</v>
      </c>
      <c r="K7" s="159">
        <v>986530</v>
      </c>
      <c r="L7" s="159">
        <v>7222924</v>
      </c>
      <c r="M7" s="159">
        <v>991602</v>
      </c>
      <c r="N7" s="159">
        <v>9201056</v>
      </c>
      <c r="O7" s="159">
        <v>1141816</v>
      </c>
      <c r="P7" s="159">
        <v>1025637</v>
      </c>
      <c r="Q7" s="159">
        <v>4681892</v>
      </c>
      <c r="R7" s="159">
        <v>6849345</v>
      </c>
      <c r="S7" s="159">
        <v>1074741</v>
      </c>
      <c r="T7" s="159">
        <v>1117002</v>
      </c>
      <c r="U7" s="159">
        <v>1839255</v>
      </c>
      <c r="V7" s="159">
        <v>4030998</v>
      </c>
      <c r="W7" s="159">
        <v>30725610</v>
      </c>
      <c r="X7" s="159">
        <v>35711607</v>
      </c>
      <c r="Y7" s="159">
        <v>-4985997</v>
      </c>
      <c r="Z7" s="141">
        <v>-13.96</v>
      </c>
      <c r="AA7" s="157">
        <v>35711607</v>
      </c>
    </row>
    <row r="8" spans="1:27" ht="13.5">
      <c r="A8" s="138" t="s">
        <v>77</v>
      </c>
      <c r="B8" s="136"/>
      <c r="C8" s="155">
        <v>31244</v>
      </c>
      <c r="D8" s="155"/>
      <c r="E8" s="156">
        <v>18553851</v>
      </c>
      <c r="F8" s="60">
        <v>40332</v>
      </c>
      <c r="G8" s="60">
        <v>7776</v>
      </c>
      <c r="H8" s="60">
        <v>2667</v>
      </c>
      <c r="I8" s="60">
        <v>2552</v>
      </c>
      <c r="J8" s="60">
        <v>12995</v>
      </c>
      <c r="K8" s="60">
        <v>3793</v>
      </c>
      <c r="L8" s="60">
        <v>4700</v>
      </c>
      <c r="M8" s="60">
        <v>264</v>
      </c>
      <c r="N8" s="60">
        <v>8757</v>
      </c>
      <c r="O8" s="60">
        <v>3748</v>
      </c>
      <c r="P8" s="60">
        <v>3748</v>
      </c>
      <c r="Q8" s="60">
        <v>5853</v>
      </c>
      <c r="R8" s="60">
        <v>13349</v>
      </c>
      <c r="S8" s="60">
        <v>636</v>
      </c>
      <c r="T8" s="60">
        <v>594</v>
      </c>
      <c r="U8" s="60">
        <v>1934</v>
      </c>
      <c r="V8" s="60">
        <v>3164</v>
      </c>
      <c r="W8" s="60">
        <v>38265</v>
      </c>
      <c r="X8" s="60">
        <v>40332</v>
      </c>
      <c r="Y8" s="60">
        <v>-2067</v>
      </c>
      <c r="Z8" s="140">
        <v>-5.12</v>
      </c>
      <c r="AA8" s="155">
        <v>40332</v>
      </c>
    </row>
    <row r="9" spans="1:27" ht="13.5">
      <c r="A9" s="135" t="s">
        <v>78</v>
      </c>
      <c r="B9" s="136"/>
      <c r="C9" s="153">
        <f aca="true" t="shared" si="1" ref="C9:Y9">SUM(C10:C14)</f>
        <v>8932994</v>
      </c>
      <c r="D9" s="153">
        <f>SUM(D10:D14)</f>
        <v>0</v>
      </c>
      <c r="E9" s="154">
        <f t="shared" si="1"/>
        <v>9572705</v>
      </c>
      <c r="F9" s="100">
        <f t="shared" si="1"/>
        <v>9691581</v>
      </c>
      <c r="G9" s="100">
        <f t="shared" si="1"/>
        <v>93638</v>
      </c>
      <c r="H9" s="100">
        <f t="shared" si="1"/>
        <v>90568</v>
      </c>
      <c r="I9" s="100">
        <f t="shared" si="1"/>
        <v>687082</v>
      </c>
      <c r="J9" s="100">
        <f t="shared" si="1"/>
        <v>871288</v>
      </c>
      <c r="K9" s="100">
        <f t="shared" si="1"/>
        <v>122939</v>
      </c>
      <c r="L9" s="100">
        <f t="shared" si="1"/>
        <v>1180275</v>
      </c>
      <c r="M9" s="100">
        <f t="shared" si="1"/>
        <v>1408832</v>
      </c>
      <c r="N9" s="100">
        <f t="shared" si="1"/>
        <v>2712046</v>
      </c>
      <c r="O9" s="100">
        <f t="shared" si="1"/>
        <v>1440875</v>
      </c>
      <c r="P9" s="100">
        <f t="shared" si="1"/>
        <v>1455965</v>
      </c>
      <c r="Q9" s="100">
        <f t="shared" si="1"/>
        <v>829218</v>
      </c>
      <c r="R9" s="100">
        <f t="shared" si="1"/>
        <v>3726058</v>
      </c>
      <c r="S9" s="100">
        <f t="shared" si="1"/>
        <v>313902</v>
      </c>
      <c r="T9" s="100">
        <f t="shared" si="1"/>
        <v>397189</v>
      </c>
      <c r="U9" s="100">
        <f t="shared" si="1"/>
        <v>1317305</v>
      </c>
      <c r="V9" s="100">
        <f t="shared" si="1"/>
        <v>2028396</v>
      </c>
      <c r="W9" s="100">
        <f t="shared" si="1"/>
        <v>9337788</v>
      </c>
      <c r="X9" s="100">
        <f t="shared" si="1"/>
        <v>9691581</v>
      </c>
      <c r="Y9" s="100">
        <f t="shared" si="1"/>
        <v>-353793</v>
      </c>
      <c r="Z9" s="137">
        <f>+IF(X9&lt;&gt;0,+(Y9/X9)*100,0)</f>
        <v>-3.6505189400986278</v>
      </c>
      <c r="AA9" s="153">
        <f>SUM(AA10:AA14)</f>
        <v>9691581</v>
      </c>
    </row>
    <row r="10" spans="1:27" ht="13.5">
      <c r="A10" s="138" t="s">
        <v>79</v>
      </c>
      <c r="B10" s="136"/>
      <c r="C10" s="155">
        <v>1444422</v>
      </c>
      <c r="D10" s="155"/>
      <c r="E10" s="156">
        <v>1112923</v>
      </c>
      <c r="F10" s="60">
        <v>1231799</v>
      </c>
      <c r="G10" s="60">
        <v>47167</v>
      </c>
      <c r="H10" s="60">
        <v>54320</v>
      </c>
      <c r="I10" s="60">
        <v>64040</v>
      </c>
      <c r="J10" s="60">
        <v>165527</v>
      </c>
      <c r="K10" s="60">
        <v>60190</v>
      </c>
      <c r="L10" s="60">
        <v>55150</v>
      </c>
      <c r="M10" s="60">
        <v>43879</v>
      </c>
      <c r="N10" s="60">
        <v>159219</v>
      </c>
      <c r="O10" s="60">
        <v>32767</v>
      </c>
      <c r="P10" s="60">
        <v>39786</v>
      </c>
      <c r="Q10" s="60">
        <v>746190</v>
      </c>
      <c r="R10" s="60">
        <v>818743</v>
      </c>
      <c r="S10" s="60">
        <v>100809</v>
      </c>
      <c r="T10" s="60">
        <v>47724</v>
      </c>
      <c r="U10" s="60">
        <v>69563</v>
      </c>
      <c r="V10" s="60">
        <v>218096</v>
      </c>
      <c r="W10" s="60">
        <v>1361585</v>
      </c>
      <c r="X10" s="60">
        <v>1231799</v>
      </c>
      <c r="Y10" s="60">
        <v>129786</v>
      </c>
      <c r="Z10" s="140">
        <v>10.54</v>
      </c>
      <c r="AA10" s="155">
        <v>1231799</v>
      </c>
    </row>
    <row r="11" spans="1:27" ht="13.5">
      <c r="A11" s="138" t="s">
        <v>80</v>
      </c>
      <c r="B11" s="136"/>
      <c r="C11" s="155">
        <v>79423</v>
      </c>
      <c r="D11" s="155"/>
      <c r="E11" s="156">
        <v>85787</v>
      </c>
      <c r="F11" s="60">
        <v>85787</v>
      </c>
      <c r="G11" s="60">
        <v>2468</v>
      </c>
      <c r="H11" s="60">
        <v>4250</v>
      </c>
      <c r="I11" s="60">
        <v>2467</v>
      </c>
      <c r="J11" s="60">
        <v>9185</v>
      </c>
      <c r="K11" s="60">
        <v>14209</v>
      </c>
      <c r="L11" s="60">
        <v>20170</v>
      </c>
      <c r="M11" s="60">
        <v>10196</v>
      </c>
      <c r="N11" s="60">
        <v>44575</v>
      </c>
      <c r="O11" s="60">
        <v>8897</v>
      </c>
      <c r="P11" s="60">
        <v>16968</v>
      </c>
      <c r="Q11" s="60">
        <v>6842</v>
      </c>
      <c r="R11" s="60">
        <v>32707</v>
      </c>
      <c r="S11" s="60">
        <v>3314</v>
      </c>
      <c r="T11" s="60">
        <v>1261</v>
      </c>
      <c r="U11" s="60">
        <v>242198</v>
      </c>
      <c r="V11" s="60">
        <v>246773</v>
      </c>
      <c r="W11" s="60">
        <v>333240</v>
      </c>
      <c r="X11" s="60">
        <v>85787</v>
      </c>
      <c r="Y11" s="60">
        <v>247453</v>
      </c>
      <c r="Z11" s="140">
        <v>288.45</v>
      </c>
      <c r="AA11" s="155">
        <v>85787</v>
      </c>
    </row>
    <row r="12" spans="1:27" ht="13.5">
      <c r="A12" s="138" t="s">
        <v>81</v>
      </c>
      <c r="B12" s="136"/>
      <c r="C12" s="155">
        <v>7165143</v>
      </c>
      <c r="D12" s="155"/>
      <c r="E12" s="156">
        <v>7353893</v>
      </c>
      <c r="F12" s="60">
        <v>7353893</v>
      </c>
      <c r="G12" s="60">
        <v>41679</v>
      </c>
      <c r="H12" s="60">
        <v>29671</v>
      </c>
      <c r="I12" s="60">
        <v>618266</v>
      </c>
      <c r="J12" s="60">
        <v>689616</v>
      </c>
      <c r="K12" s="60">
        <v>46227</v>
      </c>
      <c r="L12" s="60">
        <v>12423</v>
      </c>
      <c r="M12" s="60">
        <v>1352449</v>
      </c>
      <c r="N12" s="60">
        <v>1411099</v>
      </c>
      <c r="O12" s="60">
        <v>1396731</v>
      </c>
      <c r="P12" s="60">
        <v>1396731</v>
      </c>
      <c r="Q12" s="60">
        <v>73837</v>
      </c>
      <c r="R12" s="60">
        <v>2867299</v>
      </c>
      <c r="S12" s="60">
        <v>207485</v>
      </c>
      <c r="T12" s="60">
        <v>345463</v>
      </c>
      <c r="U12" s="60">
        <v>903245</v>
      </c>
      <c r="V12" s="60">
        <v>1456193</v>
      </c>
      <c r="W12" s="60">
        <v>6424207</v>
      </c>
      <c r="X12" s="60">
        <v>7353893</v>
      </c>
      <c r="Y12" s="60">
        <v>-929686</v>
      </c>
      <c r="Z12" s="140">
        <v>-12.64</v>
      </c>
      <c r="AA12" s="155">
        <v>7353893</v>
      </c>
    </row>
    <row r="13" spans="1:27" ht="13.5">
      <c r="A13" s="138" t="s">
        <v>82</v>
      </c>
      <c r="B13" s="136"/>
      <c r="C13" s="155">
        <v>244006</v>
      </c>
      <c r="D13" s="155"/>
      <c r="E13" s="156">
        <v>19102</v>
      </c>
      <c r="F13" s="60">
        <v>19102</v>
      </c>
      <c r="G13" s="60">
        <v>2324</v>
      </c>
      <c r="H13" s="60">
        <v>2327</v>
      </c>
      <c r="I13" s="60">
        <v>2309</v>
      </c>
      <c r="J13" s="60">
        <v>6960</v>
      </c>
      <c r="K13" s="60">
        <v>2313</v>
      </c>
      <c r="L13" s="60">
        <v>1092532</v>
      </c>
      <c r="M13" s="60">
        <v>2308</v>
      </c>
      <c r="N13" s="60">
        <v>1097153</v>
      </c>
      <c r="O13" s="60">
        <v>2480</v>
      </c>
      <c r="P13" s="60">
        <v>2480</v>
      </c>
      <c r="Q13" s="60">
        <v>2349</v>
      </c>
      <c r="R13" s="60">
        <v>7309</v>
      </c>
      <c r="S13" s="60">
        <v>2294</v>
      </c>
      <c r="T13" s="60">
        <v>2741</v>
      </c>
      <c r="U13" s="60">
        <v>102299</v>
      </c>
      <c r="V13" s="60">
        <v>107334</v>
      </c>
      <c r="W13" s="60">
        <v>1218756</v>
      </c>
      <c r="X13" s="60">
        <v>19102</v>
      </c>
      <c r="Y13" s="60">
        <v>1199654</v>
      </c>
      <c r="Z13" s="140">
        <v>6280.25</v>
      </c>
      <c r="AA13" s="155">
        <v>19102</v>
      </c>
    </row>
    <row r="14" spans="1:27" ht="13.5">
      <c r="A14" s="138" t="s">
        <v>83</v>
      </c>
      <c r="B14" s="136"/>
      <c r="C14" s="157"/>
      <c r="D14" s="157"/>
      <c r="E14" s="158">
        <v>1001000</v>
      </c>
      <c r="F14" s="159">
        <v>1001000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1001000</v>
      </c>
      <c r="Y14" s="159">
        <v>-1001000</v>
      </c>
      <c r="Z14" s="141">
        <v>-100</v>
      </c>
      <c r="AA14" s="157">
        <v>1001000</v>
      </c>
    </row>
    <row r="15" spans="1:27" ht="13.5">
      <c r="A15" s="135" t="s">
        <v>84</v>
      </c>
      <c r="B15" s="142"/>
      <c r="C15" s="153">
        <f aca="true" t="shared" si="2" ref="C15:Y15">SUM(C16:C18)</f>
        <v>4205140</v>
      </c>
      <c r="D15" s="153">
        <f>SUM(D16:D18)</f>
        <v>0</v>
      </c>
      <c r="E15" s="154">
        <f t="shared" si="2"/>
        <v>19141191</v>
      </c>
      <c r="F15" s="100">
        <f t="shared" si="2"/>
        <v>19141191</v>
      </c>
      <c r="G15" s="100">
        <f t="shared" si="2"/>
        <v>65077</v>
      </c>
      <c r="H15" s="100">
        <f t="shared" si="2"/>
        <v>75117</v>
      </c>
      <c r="I15" s="100">
        <f t="shared" si="2"/>
        <v>62367</v>
      </c>
      <c r="J15" s="100">
        <f t="shared" si="2"/>
        <v>202561</v>
      </c>
      <c r="K15" s="100">
        <f t="shared" si="2"/>
        <v>65933</v>
      </c>
      <c r="L15" s="100">
        <f t="shared" si="2"/>
        <v>104293</v>
      </c>
      <c r="M15" s="100">
        <f t="shared" si="2"/>
        <v>74099</v>
      </c>
      <c r="N15" s="100">
        <f t="shared" si="2"/>
        <v>244325</v>
      </c>
      <c r="O15" s="100">
        <f t="shared" si="2"/>
        <v>62668</v>
      </c>
      <c r="P15" s="100">
        <f t="shared" si="2"/>
        <v>62668</v>
      </c>
      <c r="Q15" s="100">
        <f t="shared" si="2"/>
        <v>72261</v>
      </c>
      <c r="R15" s="100">
        <f t="shared" si="2"/>
        <v>197597</v>
      </c>
      <c r="S15" s="100">
        <f t="shared" si="2"/>
        <v>754071</v>
      </c>
      <c r="T15" s="100">
        <f t="shared" si="2"/>
        <v>48425</v>
      </c>
      <c r="U15" s="100">
        <f t="shared" si="2"/>
        <v>9571336</v>
      </c>
      <c r="V15" s="100">
        <f t="shared" si="2"/>
        <v>10373832</v>
      </c>
      <c r="W15" s="100">
        <f t="shared" si="2"/>
        <v>11018315</v>
      </c>
      <c r="X15" s="100">
        <f t="shared" si="2"/>
        <v>19141191</v>
      </c>
      <c r="Y15" s="100">
        <f t="shared" si="2"/>
        <v>-8122876</v>
      </c>
      <c r="Z15" s="137">
        <f>+IF(X15&lt;&gt;0,+(Y15/X15)*100,0)</f>
        <v>-42.436627898441635</v>
      </c>
      <c r="AA15" s="153">
        <f>SUM(AA16:AA18)</f>
        <v>19141191</v>
      </c>
    </row>
    <row r="16" spans="1:27" ht="13.5">
      <c r="A16" s="138" t="s">
        <v>85</v>
      </c>
      <c r="B16" s="136"/>
      <c r="C16" s="155">
        <v>3586349</v>
      </c>
      <c r="D16" s="155"/>
      <c r="E16" s="156">
        <v>18483000</v>
      </c>
      <c r="F16" s="60">
        <v>18483000</v>
      </c>
      <c r="G16" s="60">
        <v>2400</v>
      </c>
      <c r="H16" s="60"/>
      <c r="I16" s="60">
        <v>8872</v>
      </c>
      <c r="J16" s="60">
        <v>11272</v>
      </c>
      <c r="K16" s="60">
        <v>2096</v>
      </c>
      <c r="L16" s="60">
        <v>65276</v>
      </c>
      <c r="M16" s="60">
        <v>720</v>
      </c>
      <c r="N16" s="60">
        <v>68092</v>
      </c>
      <c r="O16" s="60"/>
      <c r="P16" s="60"/>
      <c r="Q16" s="60"/>
      <c r="R16" s="60"/>
      <c r="S16" s="60">
        <v>709300</v>
      </c>
      <c r="T16" s="60">
        <v>300</v>
      </c>
      <c r="U16" s="60">
        <v>8791153</v>
      </c>
      <c r="V16" s="60">
        <v>9500753</v>
      </c>
      <c r="W16" s="60">
        <v>9580117</v>
      </c>
      <c r="X16" s="60">
        <v>18483000</v>
      </c>
      <c r="Y16" s="60">
        <v>-8902883</v>
      </c>
      <c r="Z16" s="140">
        <v>-48.17</v>
      </c>
      <c r="AA16" s="155">
        <v>18483000</v>
      </c>
    </row>
    <row r="17" spans="1:27" ht="13.5">
      <c r="A17" s="138" t="s">
        <v>86</v>
      </c>
      <c r="B17" s="136"/>
      <c r="C17" s="155">
        <v>618791</v>
      </c>
      <c r="D17" s="155"/>
      <c r="E17" s="156">
        <v>658191</v>
      </c>
      <c r="F17" s="60">
        <v>658191</v>
      </c>
      <c r="G17" s="60">
        <v>62677</v>
      </c>
      <c r="H17" s="60">
        <v>75117</v>
      </c>
      <c r="I17" s="60">
        <v>53495</v>
      </c>
      <c r="J17" s="60">
        <v>191289</v>
      </c>
      <c r="K17" s="60">
        <v>63837</v>
      </c>
      <c r="L17" s="60">
        <v>39017</v>
      </c>
      <c r="M17" s="60">
        <v>73379</v>
      </c>
      <c r="N17" s="60">
        <v>176233</v>
      </c>
      <c r="O17" s="60">
        <v>62668</v>
      </c>
      <c r="P17" s="60">
        <v>62668</v>
      </c>
      <c r="Q17" s="60">
        <v>72261</v>
      </c>
      <c r="R17" s="60">
        <v>197597</v>
      </c>
      <c r="S17" s="60">
        <v>44771</v>
      </c>
      <c r="T17" s="60">
        <v>48125</v>
      </c>
      <c r="U17" s="60">
        <v>780183</v>
      </c>
      <c r="V17" s="60">
        <v>873079</v>
      </c>
      <c r="W17" s="60">
        <v>1438198</v>
      </c>
      <c r="X17" s="60">
        <v>658191</v>
      </c>
      <c r="Y17" s="60">
        <v>780007</v>
      </c>
      <c r="Z17" s="140">
        <v>118.51</v>
      </c>
      <c r="AA17" s="155">
        <v>658191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102474233</v>
      </c>
      <c r="D19" s="153">
        <f>SUM(D20:D23)</f>
        <v>0</v>
      </c>
      <c r="E19" s="154">
        <f t="shared" si="3"/>
        <v>114330620</v>
      </c>
      <c r="F19" s="100">
        <f t="shared" si="3"/>
        <v>107238123</v>
      </c>
      <c r="G19" s="100">
        <f t="shared" si="3"/>
        <v>7796260</v>
      </c>
      <c r="H19" s="100">
        <f t="shared" si="3"/>
        <v>5385367</v>
      </c>
      <c r="I19" s="100">
        <f t="shared" si="3"/>
        <v>7572607</v>
      </c>
      <c r="J19" s="100">
        <f t="shared" si="3"/>
        <v>20754234</v>
      </c>
      <c r="K19" s="100">
        <f t="shared" si="3"/>
        <v>6887862</v>
      </c>
      <c r="L19" s="100">
        <f t="shared" si="3"/>
        <v>14215837</v>
      </c>
      <c r="M19" s="100">
        <f t="shared" si="3"/>
        <v>6662106</v>
      </c>
      <c r="N19" s="100">
        <f t="shared" si="3"/>
        <v>27765805</v>
      </c>
      <c r="O19" s="100">
        <f t="shared" si="3"/>
        <v>11841567</v>
      </c>
      <c r="P19" s="100">
        <f t="shared" si="3"/>
        <v>8004259</v>
      </c>
      <c r="Q19" s="100">
        <f t="shared" si="3"/>
        <v>11757991</v>
      </c>
      <c r="R19" s="100">
        <f t="shared" si="3"/>
        <v>31603817</v>
      </c>
      <c r="S19" s="100">
        <f t="shared" si="3"/>
        <v>7370740</v>
      </c>
      <c r="T19" s="100">
        <f t="shared" si="3"/>
        <v>7132616</v>
      </c>
      <c r="U19" s="100">
        <f t="shared" si="3"/>
        <v>15127184</v>
      </c>
      <c r="V19" s="100">
        <f t="shared" si="3"/>
        <v>29630540</v>
      </c>
      <c r="W19" s="100">
        <f t="shared" si="3"/>
        <v>109754396</v>
      </c>
      <c r="X19" s="100">
        <f t="shared" si="3"/>
        <v>107238123</v>
      </c>
      <c r="Y19" s="100">
        <f t="shared" si="3"/>
        <v>2516273</v>
      </c>
      <c r="Z19" s="137">
        <f>+IF(X19&lt;&gt;0,+(Y19/X19)*100,0)</f>
        <v>2.3464351385560898</v>
      </c>
      <c r="AA19" s="153">
        <f>SUM(AA20:AA23)</f>
        <v>107238123</v>
      </c>
    </row>
    <row r="20" spans="1:27" ht="13.5">
      <c r="A20" s="138" t="s">
        <v>89</v>
      </c>
      <c r="B20" s="136"/>
      <c r="C20" s="155">
        <v>58731620</v>
      </c>
      <c r="D20" s="155"/>
      <c r="E20" s="156">
        <v>63175684</v>
      </c>
      <c r="F20" s="60">
        <v>56083287</v>
      </c>
      <c r="G20" s="60">
        <v>4772672</v>
      </c>
      <c r="H20" s="60">
        <v>3210537</v>
      </c>
      <c r="I20" s="60">
        <v>4564378</v>
      </c>
      <c r="J20" s="60">
        <v>12547587</v>
      </c>
      <c r="K20" s="60">
        <v>3994358</v>
      </c>
      <c r="L20" s="60">
        <v>5079291</v>
      </c>
      <c r="M20" s="60">
        <v>3450829</v>
      </c>
      <c r="N20" s="60">
        <v>12524478</v>
      </c>
      <c r="O20" s="60">
        <v>4551872</v>
      </c>
      <c r="P20" s="60">
        <v>4551872</v>
      </c>
      <c r="Q20" s="60">
        <v>4657906</v>
      </c>
      <c r="R20" s="60">
        <v>13761650</v>
      </c>
      <c r="S20" s="60">
        <v>4170251</v>
      </c>
      <c r="T20" s="60">
        <v>4025941</v>
      </c>
      <c r="U20" s="60">
        <v>4256111</v>
      </c>
      <c r="V20" s="60">
        <v>12452303</v>
      </c>
      <c r="W20" s="60">
        <v>51286018</v>
      </c>
      <c r="X20" s="60">
        <v>56083287</v>
      </c>
      <c r="Y20" s="60">
        <v>-4797269</v>
      </c>
      <c r="Z20" s="140">
        <v>-8.55</v>
      </c>
      <c r="AA20" s="155">
        <v>56083287</v>
      </c>
    </row>
    <row r="21" spans="1:27" ht="13.5">
      <c r="A21" s="138" t="s">
        <v>90</v>
      </c>
      <c r="B21" s="136"/>
      <c r="C21" s="155">
        <v>19016679</v>
      </c>
      <c r="D21" s="155"/>
      <c r="E21" s="156">
        <v>20020556</v>
      </c>
      <c r="F21" s="60">
        <v>20020556</v>
      </c>
      <c r="G21" s="60">
        <v>1359313</v>
      </c>
      <c r="H21" s="60">
        <v>532197</v>
      </c>
      <c r="I21" s="60">
        <v>1373962</v>
      </c>
      <c r="J21" s="60">
        <v>3265472</v>
      </c>
      <c r="K21" s="60">
        <v>1537378</v>
      </c>
      <c r="L21" s="60">
        <v>2614047</v>
      </c>
      <c r="M21" s="60">
        <v>1570753</v>
      </c>
      <c r="N21" s="60">
        <v>5722178</v>
      </c>
      <c r="O21" s="60">
        <v>1804581</v>
      </c>
      <c r="P21" s="60">
        <v>1804580</v>
      </c>
      <c r="Q21" s="60">
        <v>2528246</v>
      </c>
      <c r="R21" s="60">
        <v>6137407</v>
      </c>
      <c r="S21" s="60">
        <v>1546130</v>
      </c>
      <c r="T21" s="60">
        <v>1402873</v>
      </c>
      <c r="U21" s="60">
        <v>8158160</v>
      </c>
      <c r="V21" s="60">
        <v>11107163</v>
      </c>
      <c r="W21" s="60">
        <v>26232220</v>
      </c>
      <c r="X21" s="60">
        <v>20020556</v>
      </c>
      <c r="Y21" s="60">
        <v>6211664</v>
      </c>
      <c r="Z21" s="140">
        <v>31.03</v>
      </c>
      <c r="AA21" s="155">
        <v>20020556</v>
      </c>
    </row>
    <row r="22" spans="1:27" ht="13.5">
      <c r="A22" s="138" t="s">
        <v>91</v>
      </c>
      <c r="B22" s="136"/>
      <c r="C22" s="157">
        <v>15591766</v>
      </c>
      <c r="D22" s="157"/>
      <c r="E22" s="158">
        <v>19380639</v>
      </c>
      <c r="F22" s="159">
        <v>19380539</v>
      </c>
      <c r="G22" s="159">
        <v>1047820</v>
      </c>
      <c r="H22" s="159">
        <v>1034897</v>
      </c>
      <c r="I22" s="159">
        <v>1024743</v>
      </c>
      <c r="J22" s="159">
        <v>3107460</v>
      </c>
      <c r="K22" s="159">
        <v>743961</v>
      </c>
      <c r="L22" s="159">
        <v>4040557</v>
      </c>
      <c r="M22" s="159">
        <v>1029624</v>
      </c>
      <c r="N22" s="159">
        <v>5814142</v>
      </c>
      <c r="O22" s="159">
        <v>3398288</v>
      </c>
      <c r="P22" s="159">
        <v>1036055</v>
      </c>
      <c r="Q22" s="159">
        <v>2835677</v>
      </c>
      <c r="R22" s="159">
        <v>7270020</v>
      </c>
      <c r="S22" s="159">
        <v>1040666</v>
      </c>
      <c r="T22" s="159">
        <v>1069037</v>
      </c>
      <c r="U22" s="159">
        <v>2099229</v>
      </c>
      <c r="V22" s="159">
        <v>4208932</v>
      </c>
      <c r="W22" s="159">
        <v>20400554</v>
      </c>
      <c r="X22" s="159">
        <v>19380539</v>
      </c>
      <c r="Y22" s="159">
        <v>1020015</v>
      </c>
      <c r="Z22" s="141">
        <v>5.26</v>
      </c>
      <c r="AA22" s="157">
        <v>19380539</v>
      </c>
    </row>
    <row r="23" spans="1:27" ht="13.5">
      <c r="A23" s="138" t="s">
        <v>92</v>
      </c>
      <c r="B23" s="136"/>
      <c r="C23" s="155">
        <v>9134168</v>
      </c>
      <c r="D23" s="155"/>
      <c r="E23" s="156">
        <v>11753741</v>
      </c>
      <c r="F23" s="60">
        <v>11753741</v>
      </c>
      <c r="G23" s="60">
        <v>616455</v>
      </c>
      <c r="H23" s="60">
        <v>607736</v>
      </c>
      <c r="I23" s="60">
        <v>609524</v>
      </c>
      <c r="J23" s="60">
        <v>1833715</v>
      </c>
      <c r="K23" s="60">
        <v>612165</v>
      </c>
      <c r="L23" s="60">
        <v>2481942</v>
      </c>
      <c r="M23" s="60">
        <v>610900</v>
      </c>
      <c r="N23" s="60">
        <v>3705007</v>
      </c>
      <c r="O23" s="60">
        <v>2086826</v>
      </c>
      <c r="P23" s="60">
        <v>611752</v>
      </c>
      <c r="Q23" s="60">
        <v>1736162</v>
      </c>
      <c r="R23" s="60">
        <v>4434740</v>
      </c>
      <c r="S23" s="60">
        <v>613693</v>
      </c>
      <c r="T23" s="60">
        <v>634765</v>
      </c>
      <c r="U23" s="60">
        <v>613684</v>
      </c>
      <c r="V23" s="60">
        <v>1862142</v>
      </c>
      <c r="W23" s="60">
        <v>11835604</v>
      </c>
      <c r="X23" s="60">
        <v>11753741</v>
      </c>
      <c r="Y23" s="60">
        <v>81863</v>
      </c>
      <c r="Z23" s="140">
        <v>0.7</v>
      </c>
      <c r="AA23" s="155">
        <v>11753741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150323525</v>
      </c>
      <c r="D25" s="168">
        <f>+D5+D9+D15+D19+D24</f>
        <v>0</v>
      </c>
      <c r="E25" s="169">
        <f t="shared" si="4"/>
        <v>181798908</v>
      </c>
      <c r="F25" s="73">
        <f t="shared" si="4"/>
        <v>174621687</v>
      </c>
      <c r="G25" s="73">
        <f t="shared" si="4"/>
        <v>14570202</v>
      </c>
      <c r="H25" s="73">
        <f t="shared" si="4"/>
        <v>9224710</v>
      </c>
      <c r="I25" s="73">
        <f t="shared" si="4"/>
        <v>9411090</v>
      </c>
      <c r="J25" s="73">
        <f t="shared" si="4"/>
        <v>33206002</v>
      </c>
      <c r="K25" s="73">
        <f t="shared" si="4"/>
        <v>8121479</v>
      </c>
      <c r="L25" s="73">
        <f t="shared" si="4"/>
        <v>23444810</v>
      </c>
      <c r="M25" s="73">
        <f t="shared" si="4"/>
        <v>9190523</v>
      </c>
      <c r="N25" s="73">
        <f t="shared" si="4"/>
        <v>40756812</v>
      </c>
      <c r="O25" s="73">
        <f t="shared" si="4"/>
        <v>14638668</v>
      </c>
      <c r="P25" s="73">
        <f t="shared" si="4"/>
        <v>10700271</v>
      </c>
      <c r="Q25" s="73">
        <f t="shared" si="4"/>
        <v>17831574</v>
      </c>
      <c r="R25" s="73">
        <f t="shared" si="4"/>
        <v>43170513</v>
      </c>
      <c r="S25" s="73">
        <f t="shared" si="4"/>
        <v>10090534</v>
      </c>
      <c r="T25" s="73">
        <f t="shared" si="4"/>
        <v>8754110</v>
      </c>
      <c r="U25" s="73">
        <f t="shared" si="4"/>
        <v>28795152</v>
      </c>
      <c r="V25" s="73">
        <f t="shared" si="4"/>
        <v>47639796</v>
      </c>
      <c r="W25" s="73">
        <f t="shared" si="4"/>
        <v>164773123</v>
      </c>
      <c r="X25" s="73">
        <f t="shared" si="4"/>
        <v>174621687</v>
      </c>
      <c r="Y25" s="73">
        <f t="shared" si="4"/>
        <v>-9848564</v>
      </c>
      <c r="Z25" s="170">
        <f>+IF(X25&lt;&gt;0,+(Y25/X25)*100,0)</f>
        <v>-5.639943221943561</v>
      </c>
      <c r="AA25" s="168">
        <f>+AA5+AA9+AA15+AA19+AA24</f>
        <v>174621687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31634703</v>
      </c>
      <c r="D28" s="153">
        <f>SUM(D29:D31)</f>
        <v>0</v>
      </c>
      <c r="E28" s="154">
        <f t="shared" si="5"/>
        <v>34701916</v>
      </c>
      <c r="F28" s="100">
        <f t="shared" si="5"/>
        <v>31401145</v>
      </c>
      <c r="G28" s="100">
        <f t="shared" si="5"/>
        <v>2100132</v>
      </c>
      <c r="H28" s="100">
        <f t="shared" si="5"/>
        <v>3374212</v>
      </c>
      <c r="I28" s="100">
        <f t="shared" si="5"/>
        <v>2410203</v>
      </c>
      <c r="J28" s="100">
        <f t="shared" si="5"/>
        <v>7884547</v>
      </c>
      <c r="K28" s="100">
        <f t="shared" si="5"/>
        <v>2377940</v>
      </c>
      <c r="L28" s="100">
        <f t="shared" si="5"/>
        <v>2941983</v>
      </c>
      <c r="M28" s="100">
        <f t="shared" si="5"/>
        <v>2597224</v>
      </c>
      <c r="N28" s="100">
        <f t="shared" si="5"/>
        <v>7917147</v>
      </c>
      <c r="O28" s="100">
        <f t="shared" si="5"/>
        <v>2440209</v>
      </c>
      <c r="P28" s="100">
        <f t="shared" si="5"/>
        <v>2458127</v>
      </c>
      <c r="Q28" s="100">
        <f t="shared" si="5"/>
        <v>3390843</v>
      </c>
      <c r="R28" s="100">
        <f t="shared" si="5"/>
        <v>8289179</v>
      </c>
      <c r="S28" s="100">
        <f t="shared" si="5"/>
        <v>3406964</v>
      </c>
      <c r="T28" s="100">
        <f t="shared" si="5"/>
        <v>2341414</v>
      </c>
      <c r="U28" s="100">
        <f t="shared" si="5"/>
        <v>6913768</v>
      </c>
      <c r="V28" s="100">
        <f t="shared" si="5"/>
        <v>12662146</v>
      </c>
      <c r="W28" s="100">
        <f t="shared" si="5"/>
        <v>36753019</v>
      </c>
      <c r="X28" s="100">
        <f t="shared" si="5"/>
        <v>31401145</v>
      </c>
      <c r="Y28" s="100">
        <f t="shared" si="5"/>
        <v>5351874</v>
      </c>
      <c r="Z28" s="137">
        <f>+IF(X28&lt;&gt;0,+(Y28/X28)*100,0)</f>
        <v>17.043563220385753</v>
      </c>
      <c r="AA28" s="153">
        <f>SUM(AA29:AA31)</f>
        <v>31401145</v>
      </c>
    </row>
    <row r="29" spans="1:27" ht="13.5">
      <c r="A29" s="138" t="s">
        <v>75</v>
      </c>
      <c r="B29" s="136"/>
      <c r="C29" s="155">
        <v>7480298</v>
      </c>
      <c r="D29" s="155"/>
      <c r="E29" s="156">
        <v>9628817</v>
      </c>
      <c r="F29" s="60">
        <v>8295797</v>
      </c>
      <c r="G29" s="60">
        <v>775928</v>
      </c>
      <c r="H29" s="60">
        <v>1341918</v>
      </c>
      <c r="I29" s="60">
        <v>721051</v>
      </c>
      <c r="J29" s="60">
        <v>2838897</v>
      </c>
      <c r="K29" s="60">
        <v>684650</v>
      </c>
      <c r="L29" s="60">
        <v>625233</v>
      </c>
      <c r="M29" s="60">
        <v>859010</v>
      </c>
      <c r="N29" s="60">
        <v>2168893</v>
      </c>
      <c r="O29" s="60">
        <v>693222</v>
      </c>
      <c r="P29" s="60">
        <v>693222</v>
      </c>
      <c r="Q29" s="60">
        <v>1482603</v>
      </c>
      <c r="R29" s="60">
        <v>2869047</v>
      </c>
      <c r="S29" s="60">
        <v>1353768</v>
      </c>
      <c r="T29" s="60">
        <v>838012</v>
      </c>
      <c r="U29" s="60">
        <v>5000808</v>
      </c>
      <c r="V29" s="60">
        <v>7192588</v>
      </c>
      <c r="W29" s="60">
        <v>15069425</v>
      </c>
      <c r="X29" s="60">
        <v>8295797</v>
      </c>
      <c r="Y29" s="60">
        <v>6773628</v>
      </c>
      <c r="Z29" s="140">
        <v>81.65</v>
      </c>
      <c r="AA29" s="155">
        <v>8295797</v>
      </c>
    </row>
    <row r="30" spans="1:27" ht="13.5">
      <c r="A30" s="138" t="s">
        <v>76</v>
      </c>
      <c r="B30" s="136"/>
      <c r="C30" s="157">
        <v>16289493</v>
      </c>
      <c r="D30" s="157"/>
      <c r="E30" s="158">
        <v>11370287</v>
      </c>
      <c r="F30" s="159">
        <v>13657031</v>
      </c>
      <c r="G30" s="159">
        <v>653455</v>
      </c>
      <c r="H30" s="159">
        <v>1117450</v>
      </c>
      <c r="I30" s="159">
        <v>1078170</v>
      </c>
      <c r="J30" s="159">
        <v>2849075</v>
      </c>
      <c r="K30" s="159">
        <v>1038559</v>
      </c>
      <c r="L30" s="159">
        <v>1374088</v>
      </c>
      <c r="M30" s="159">
        <v>969556</v>
      </c>
      <c r="N30" s="159">
        <v>3382203</v>
      </c>
      <c r="O30" s="159">
        <v>940857</v>
      </c>
      <c r="P30" s="159">
        <v>958775</v>
      </c>
      <c r="Q30" s="159">
        <v>1176541</v>
      </c>
      <c r="R30" s="159">
        <v>3076173</v>
      </c>
      <c r="S30" s="159">
        <v>841932</v>
      </c>
      <c r="T30" s="159">
        <v>865962</v>
      </c>
      <c r="U30" s="159">
        <v>1272734</v>
      </c>
      <c r="V30" s="159">
        <v>2980628</v>
      </c>
      <c r="W30" s="159">
        <v>12288079</v>
      </c>
      <c r="X30" s="159">
        <v>13657031</v>
      </c>
      <c r="Y30" s="159">
        <v>-1368952</v>
      </c>
      <c r="Z30" s="141">
        <v>-10.02</v>
      </c>
      <c r="AA30" s="157">
        <v>13657031</v>
      </c>
    </row>
    <row r="31" spans="1:27" ht="13.5">
      <c r="A31" s="138" t="s">
        <v>77</v>
      </c>
      <c r="B31" s="136"/>
      <c r="C31" s="155">
        <v>7864912</v>
      </c>
      <c r="D31" s="155"/>
      <c r="E31" s="156">
        <v>13702812</v>
      </c>
      <c r="F31" s="60">
        <v>9448317</v>
      </c>
      <c r="G31" s="60">
        <v>670749</v>
      </c>
      <c r="H31" s="60">
        <v>914844</v>
      </c>
      <c r="I31" s="60">
        <v>610982</v>
      </c>
      <c r="J31" s="60">
        <v>2196575</v>
      </c>
      <c r="K31" s="60">
        <v>654731</v>
      </c>
      <c r="L31" s="60">
        <v>942662</v>
      </c>
      <c r="M31" s="60">
        <v>768658</v>
      </c>
      <c r="N31" s="60">
        <v>2366051</v>
      </c>
      <c r="O31" s="60">
        <v>806130</v>
      </c>
      <c r="P31" s="60">
        <v>806130</v>
      </c>
      <c r="Q31" s="60">
        <v>731699</v>
      </c>
      <c r="R31" s="60">
        <v>2343959</v>
      </c>
      <c r="S31" s="60">
        <v>1211264</v>
      </c>
      <c r="T31" s="60">
        <v>637440</v>
      </c>
      <c r="U31" s="60">
        <v>640226</v>
      </c>
      <c r="V31" s="60">
        <v>2488930</v>
      </c>
      <c r="W31" s="60">
        <v>9395515</v>
      </c>
      <c r="X31" s="60">
        <v>9448317</v>
      </c>
      <c r="Y31" s="60">
        <v>-52802</v>
      </c>
      <c r="Z31" s="140">
        <v>-0.56</v>
      </c>
      <c r="AA31" s="155">
        <v>9448317</v>
      </c>
    </row>
    <row r="32" spans="1:27" ht="13.5">
      <c r="A32" s="135" t="s">
        <v>78</v>
      </c>
      <c r="B32" s="136"/>
      <c r="C32" s="153">
        <f aca="true" t="shared" si="6" ref="C32:Y32">SUM(C33:C37)</f>
        <v>49053397</v>
      </c>
      <c r="D32" s="153">
        <f>SUM(D33:D37)</f>
        <v>0</v>
      </c>
      <c r="E32" s="154">
        <f t="shared" si="6"/>
        <v>21208887</v>
      </c>
      <c r="F32" s="100">
        <f t="shared" si="6"/>
        <v>21877781</v>
      </c>
      <c r="G32" s="100">
        <f t="shared" si="6"/>
        <v>1197919</v>
      </c>
      <c r="H32" s="100">
        <f t="shared" si="6"/>
        <v>1512301</v>
      </c>
      <c r="I32" s="100">
        <f t="shared" si="6"/>
        <v>1497188</v>
      </c>
      <c r="J32" s="100">
        <f t="shared" si="6"/>
        <v>4207408</v>
      </c>
      <c r="K32" s="100">
        <f t="shared" si="6"/>
        <v>1408116</v>
      </c>
      <c r="L32" s="100">
        <f t="shared" si="6"/>
        <v>1699822</v>
      </c>
      <c r="M32" s="100">
        <f t="shared" si="6"/>
        <v>1294199</v>
      </c>
      <c r="N32" s="100">
        <f t="shared" si="6"/>
        <v>4402137</v>
      </c>
      <c r="O32" s="100">
        <f t="shared" si="6"/>
        <v>1270983</v>
      </c>
      <c r="P32" s="100">
        <f t="shared" si="6"/>
        <v>1296283</v>
      </c>
      <c r="Q32" s="100">
        <f t="shared" si="6"/>
        <v>1307794</v>
      </c>
      <c r="R32" s="100">
        <f t="shared" si="6"/>
        <v>3875060</v>
      </c>
      <c r="S32" s="100">
        <f t="shared" si="6"/>
        <v>1260374</v>
      </c>
      <c r="T32" s="100">
        <f t="shared" si="6"/>
        <v>1345538</v>
      </c>
      <c r="U32" s="100">
        <f t="shared" si="6"/>
        <v>1924225</v>
      </c>
      <c r="V32" s="100">
        <f t="shared" si="6"/>
        <v>4530137</v>
      </c>
      <c r="W32" s="100">
        <f t="shared" si="6"/>
        <v>17014742</v>
      </c>
      <c r="X32" s="100">
        <f t="shared" si="6"/>
        <v>21877781</v>
      </c>
      <c r="Y32" s="100">
        <f t="shared" si="6"/>
        <v>-4863039</v>
      </c>
      <c r="Z32" s="137">
        <f>+IF(X32&lt;&gt;0,+(Y32/X32)*100,0)</f>
        <v>-22.228209524539988</v>
      </c>
      <c r="AA32" s="153">
        <f>SUM(AA33:AA37)</f>
        <v>21877781</v>
      </c>
    </row>
    <row r="33" spans="1:27" ht="13.5">
      <c r="A33" s="138" t="s">
        <v>79</v>
      </c>
      <c r="B33" s="136"/>
      <c r="C33" s="155">
        <v>4676210</v>
      </c>
      <c r="D33" s="155"/>
      <c r="E33" s="156">
        <v>7002778</v>
      </c>
      <c r="F33" s="60">
        <v>7042778</v>
      </c>
      <c r="G33" s="60">
        <v>311224</v>
      </c>
      <c r="H33" s="60">
        <v>400349</v>
      </c>
      <c r="I33" s="60">
        <v>404905</v>
      </c>
      <c r="J33" s="60">
        <v>1116478</v>
      </c>
      <c r="K33" s="60">
        <v>395805</v>
      </c>
      <c r="L33" s="60">
        <v>457242</v>
      </c>
      <c r="M33" s="60">
        <v>317270</v>
      </c>
      <c r="N33" s="60">
        <v>1170317</v>
      </c>
      <c r="O33" s="60">
        <v>405594</v>
      </c>
      <c r="P33" s="60">
        <v>402718</v>
      </c>
      <c r="Q33" s="60">
        <v>500019</v>
      </c>
      <c r="R33" s="60">
        <v>1308331</v>
      </c>
      <c r="S33" s="60">
        <v>394171</v>
      </c>
      <c r="T33" s="60">
        <v>481436</v>
      </c>
      <c r="U33" s="60">
        <v>399528</v>
      </c>
      <c r="V33" s="60">
        <v>1275135</v>
      </c>
      <c r="W33" s="60">
        <v>4870261</v>
      </c>
      <c r="X33" s="60">
        <v>7042778</v>
      </c>
      <c r="Y33" s="60">
        <v>-2172517</v>
      </c>
      <c r="Z33" s="140">
        <v>-30.85</v>
      </c>
      <c r="AA33" s="155">
        <v>7042778</v>
      </c>
    </row>
    <row r="34" spans="1:27" ht="13.5">
      <c r="A34" s="138" t="s">
        <v>80</v>
      </c>
      <c r="B34" s="136"/>
      <c r="C34" s="155">
        <v>33032788</v>
      </c>
      <c r="D34" s="155"/>
      <c r="E34" s="156">
        <v>3227615</v>
      </c>
      <c r="F34" s="60">
        <v>4407261</v>
      </c>
      <c r="G34" s="60">
        <v>204926</v>
      </c>
      <c r="H34" s="60">
        <v>259032</v>
      </c>
      <c r="I34" s="60">
        <v>248886</v>
      </c>
      <c r="J34" s="60">
        <v>712844</v>
      </c>
      <c r="K34" s="60">
        <v>265960</v>
      </c>
      <c r="L34" s="60">
        <v>291278</v>
      </c>
      <c r="M34" s="60">
        <v>230422</v>
      </c>
      <c r="N34" s="60">
        <v>787660</v>
      </c>
      <c r="O34" s="60">
        <v>277791</v>
      </c>
      <c r="P34" s="60">
        <v>319392</v>
      </c>
      <c r="Q34" s="60">
        <v>288797</v>
      </c>
      <c r="R34" s="60">
        <v>885980</v>
      </c>
      <c r="S34" s="60">
        <v>253813</v>
      </c>
      <c r="T34" s="60">
        <v>279048</v>
      </c>
      <c r="U34" s="60">
        <v>252854</v>
      </c>
      <c r="V34" s="60">
        <v>785715</v>
      </c>
      <c r="W34" s="60">
        <v>3172199</v>
      </c>
      <c r="X34" s="60">
        <v>4407261</v>
      </c>
      <c r="Y34" s="60">
        <v>-1235062</v>
      </c>
      <c r="Z34" s="140">
        <v>-28.02</v>
      </c>
      <c r="AA34" s="155">
        <v>4407261</v>
      </c>
    </row>
    <row r="35" spans="1:27" ht="13.5">
      <c r="A35" s="138" t="s">
        <v>81</v>
      </c>
      <c r="B35" s="136"/>
      <c r="C35" s="155">
        <v>7829276</v>
      </c>
      <c r="D35" s="155"/>
      <c r="E35" s="156">
        <v>8622747</v>
      </c>
      <c r="F35" s="60">
        <v>8072747</v>
      </c>
      <c r="G35" s="60">
        <v>506653</v>
      </c>
      <c r="H35" s="60">
        <v>663342</v>
      </c>
      <c r="I35" s="60">
        <v>660838</v>
      </c>
      <c r="J35" s="60">
        <v>1830833</v>
      </c>
      <c r="K35" s="60">
        <v>548488</v>
      </c>
      <c r="L35" s="60">
        <v>741488</v>
      </c>
      <c r="M35" s="60">
        <v>572923</v>
      </c>
      <c r="N35" s="60">
        <v>1862899</v>
      </c>
      <c r="O35" s="60">
        <v>404709</v>
      </c>
      <c r="P35" s="60">
        <v>404709</v>
      </c>
      <c r="Q35" s="60">
        <v>342202</v>
      </c>
      <c r="R35" s="60">
        <v>1151620</v>
      </c>
      <c r="S35" s="60">
        <v>443329</v>
      </c>
      <c r="T35" s="60">
        <v>414863</v>
      </c>
      <c r="U35" s="60">
        <v>1048867</v>
      </c>
      <c r="V35" s="60">
        <v>1907059</v>
      </c>
      <c r="W35" s="60">
        <v>6752411</v>
      </c>
      <c r="X35" s="60">
        <v>8072747</v>
      </c>
      <c r="Y35" s="60">
        <v>-1320336</v>
      </c>
      <c r="Z35" s="140">
        <v>-16.36</v>
      </c>
      <c r="AA35" s="155">
        <v>8072747</v>
      </c>
    </row>
    <row r="36" spans="1:27" ht="13.5">
      <c r="A36" s="138" t="s">
        <v>82</v>
      </c>
      <c r="B36" s="136"/>
      <c r="C36" s="155">
        <v>3345891</v>
      </c>
      <c r="D36" s="155"/>
      <c r="E36" s="156">
        <v>2138697</v>
      </c>
      <c r="F36" s="60">
        <v>2137945</v>
      </c>
      <c r="G36" s="60">
        <v>170784</v>
      </c>
      <c r="H36" s="60">
        <v>189578</v>
      </c>
      <c r="I36" s="60">
        <v>175185</v>
      </c>
      <c r="J36" s="60">
        <v>535547</v>
      </c>
      <c r="K36" s="60">
        <v>197863</v>
      </c>
      <c r="L36" s="60">
        <v>209814</v>
      </c>
      <c r="M36" s="60">
        <v>173584</v>
      </c>
      <c r="N36" s="60">
        <v>581261</v>
      </c>
      <c r="O36" s="60">
        <v>176258</v>
      </c>
      <c r="P36" s="60">
        <v>162833</v>
      </c>
      <c r="Q36" s="60">
        <v>171518</v>
      </c>
      <c r="R36" s="60">
        <v>510609</v>
      </c>
      <c r="S36" s="60">
        <v>164084</v>
      </c>
      <c r="T36" s="60">
        <v>165859</v>
      </c>
      <c r="U36" s="60">
        <v>215062</v>
      </c>
      <c r="V36" s="60">
        <v>545005</v>
      </c>
      <c r="W36" s="60">
        <v>2172422</v>
      </c>
      <c r="X36" s="60">
        <v>2137945</v>
      </c>
      <c r="Y36" s="60">
        <v>34477</v>
      </c>
      <c r="Z36" s="140">
        <v>1.61</v>
      </c>
      <c r="AA36" s="155">
        <v>2137945</v>
      </c>
    </row>
    <row r="37" spans="1:27" ht="13.5">
      <c r="A37" s="138" t="s">
        <v>83</v>
      </c>
      <c r="B37" s="136"/>
      <c r="C37" s="157">
        <v>169232</v>
      </c>
      <c r="D37" s="157"/>
      <c r="E37" s="158">
        <v>217050</v>
      </c>
      <c r="F37" s="159">
        <v>217050</v>
      </c>
      <c r="G37" s="159">
        <v>4332</v>
      </c>
      <c r="H37" s="159"/>
      <c r="I37" s="159">
        <v>7374</v>
      </c>
      <c r="J37" s="159">
        <v>11706</v>
      </c>
      <c r="K37" s="159"/>
      <c r="L37" s="159"/>
      <c r="M37" s="159"/>
      <c r="N37" s="159"/>
      <c r="O37" s="159">
        <v>6631</v>
      </c>
      <c r="P37" s="159">
        <v>6631</v>
      </c>
      <c r="Q37" s="159">
        <v>5258</v>
      </c>
      <c r="R37" s="159">
        <v>18520</v>
      </c>
      <c r="S37" s="159">
        <v>4977</v>
      </c>
      <c r="T37" s="159">
        <v>4332</v>
      </c>
      <c r="U37" s="159">
        <v>7914</v>
      </c>
      <c r="V37" s="159">
        <v>17223</v>
      </c>
      <c r="W37" s="159">
        <v>47449</v>
      </c>
      <c r="X37" s="159">
        <v>217050</v>
      </c>
      <c r="Y37" s="159">
        <v>-169601</v>
      </c>
      <c r="Z37" s="141">
        <v>-78.14</v>
      </c>
      <c r="AA37" s="157">
        <v>217050</v>
      </c>
    </row>
    <row r="38" spans="1:27" ht="13.5">
      <c r="A38" s="135" t="s">
        <v>84</v>
      </c>
      <c r="B38" s="142"/>
      <c r="C38" s="153">
        <f aca="true" t="shared" si="7" ref="C38:Y38">SUM(C39:C41)</f>
        <v>17931022</v>
      </c>
      <c r="D38" s="153">
        <f>SUM(D39:D41)</f>
        <v>0</v>
      </c>
      <c r="E38" s="154">
        <f t="shared" si="7"/>
        <v>24320998</v>
      </c>
      <c r="F38" s="100">
        <f t="shared" si="7"/>
        <v>26252746</v>
      </c>
      <c r="G38" s="100">
        <f t="shared" si="7"/>
        <v>966826</v>
      </c>
      <c r="H38" s="100">
        <f t="shared" si="7"/>
        <v>2950557</v>
      </c>
      <c r="I38" s="100">
        <f t="shared" si="7"/>
        <v>1258061</v>
      </c>
      <c r="J38" s="100">
        <f t="shared" si="7"/>
        <v>5175444</v>
      </c>
      <c r="K38" s="100">
        <f t="shared" si="7"/>
        <v>2852006</v>
      </c>
      <c r="L38" s="100">
        <f t="shared" si="7"/>
        <v>1452014</v>
      </c>
      <c r="M38" s="100">
        <f t="shared" si="7"/>
        <v>2348680</v>
      </c>
      <c r="N38" s="100">
        <f t="shared" si="7"/>
        <v>6652700</v>
      </c>
      <c r="O38" s="100">
        <f t="shared" si="7"/>
        <v>1433198</v>
      </c>
      <c r="P38" s="100">
        <f t="shared" si="7"/>
        <v>1545258</v>
      </c>
      <c r="Q38" s="100">
        <f t="shared" si="7"/>
        <v>1906908</v>
      </c>
      <c r="R38" s="100">
        <f t="shared" si="7"/>
        <v>4885364</v>
      </c>
      <c r="S38" s="100">
        <f t="shared" si="7"/>
        <v>2201715</v>
      </c>
      <c r="T38" s="100">
        <f t="shared" si="7"/>
        <v>1905750</v>
      </c>
      <c r="U38" s="100">
        <f t="shared" si="7"/>
        <v>2156819</v>
      </c>
      <c r="V38" s="100">
        <f t="shared" si="7"/>
        <v>6264284</v>
      </c>
      <c r="W38" s="100">
        <f t="shared" si="7"/>
        <v>22977792</v>
      </c>
      <c r="X38" s="100">
        <f t="shared" si="7"/>
        <v>26252746</v>
      </c>
      <c r="Y38" s="100">
        <f t="shared" si="7"/>
        <v>-3274954</v>
      </c>
      <c r="Z38" s="137">
        <f>+IF(X38&lt;&gt;0,+(Y38/X38)*100,0)</f>
        <v>-12.474710264594798</v>
      </c>
      <c r="AA38" s="153">
        <f>SUM(AA39:AA41)</f>
        <v>26252746</v>
      </c>
    </row>
    <row r="39" spans="1:27" ht="13.5">
      <c r="A39" s="138" t="s">
        <v>85</v>
      </c>
      <c r="B39" s="136"/>
      <c r="C39" s="155">
        <v>8437723</v>
      </c>
      <c r="D39" s="155"/>
      <c r="E39" s="156">
        <v>11350792</v>
      </c>
      <c r="F39" s="60">
        <v>14257140</v>
      </c>
      <c r="G39" s="60">
        <v>340146</v>
      </c>
      <c r="H39" s="60">
        <v>2115867</v>
      </c>
      <c r="I39" s="60">
        <v>507265</v>
      </c>
      <c r="J39" s="60">
        <v>2963278</v>
      </c>
      <c r="K39" s="60">
        <v>1932496</v>
      </c>
      <c r="L39" s="60">
        <v>625673</v>
      </c>
      <c r="M39" s="60">
        <v>1810516</v>
      </c>
      <c r="N39" s="60">
        <v>4368685</v>
      </c>
      <c r="O39" s="60">
        <v>684750</v>
      </c>
      <c r="P39" s="60">
        <v>796811</v>
      </c>
      <c r="Q39" s="60">
        <v>1129202</v>
      </c>
      <c r="R39" s="60">
        <v>2610763</v>
      </c>
      <c r="S39" s="60">
        <v>1578127</v>
      </c>
      <c r="T39" s="60">
        <v>810589</v>
      </c>
      <c r="U39" s="60">
        <v>1499740</v>
      </c>
      <c r="V39" s="60">
        <v>3888456</v>
      </c>
      <c r="W39" s="60">
        <v>13831182</v>
      </c>
      <c r="X39" s="60">
        <v>14257140</v>
      </c>
      <c r="Y39" s="60">
        <v>-425958</v>
      </c>
      <c r="Z39" s="140">
        <v>-2.99</v>
      </c>
      <c r="AA39" s="155">
        <v>14257140</v>
      </c>
    </row>
    <row r="40" spans="1:27" ht="13.5">
      <c r="A40" s="138" t="s">
        <v>86</v>
      </c>
      <c r="B40" s="136"/>
      <c r="C40" s="155">
        <v>9493299</v>
      </c>
      <c r="D40" s="155"/>
      <c r="E40" s="156">
        <v>12970206</v>
      </c>
      <c r="F40" s="60">
        <v>11995606</v>
      </c>
      <c r="G40" s="60">
        <v>626680</v>
      </c>
      <c r="H40" s="60">
        <v>834690</v>
      </c>
      <c r="I40" s="60">
        <v>750796</v>
      </c>
      <c r="J40" s="60">
        <v>2212166</v>
      </c>
      <c r="K40" s="60">
        <v>919510</v>
      </c>
      <c r="L40" s="60">
        <v>826341</v>
      </c>
      <c r="M40" s="60">
        <v>538164</v>
      </c>
      <c r="N40" s="60">
        <v>2284015</v>
      </c>
      <c r="O40" s="60">
        <v>748448</v>
      </c>
      <c r="P40" s="60">
        <v>748447</v>
      </c>
      <c r="Q40" s="60">
        <v>777706</v>
      </c>
      <c r="R40" s="60">
        <v>2274601</v>
      </c>
      <c r="S40" s="60">
        <v>623588</v>
      </c>
      <c r="T40" s="60">
        <v>1095161</v>
      </c>
      <c r="U40" s="60">
        <v>657079</v>
      </c>
      <c r="V40" s="60">
        <v>2375828</v>
      </c>
      <c r="W40" s="60">
        <v>9146610</v>
      </c>
      <c r="X40" s="60">
        <v>11995606</v>
      </c>
      <c r="Y40" s="60">
        <v>-2848996</v>
      </c>
      <c r="Z40" s="140">
        <v>-23.75</v>
      </c>
      <c r="AA40" s="155">
        <v>11995606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107096016</v>
      </c>
      <c r="D42" s="153">
        <f>SUM(D43:D46)</f>
        <v>0</v>
      </c>
      <c r="E42" s="154">
        <f t="shared" si="8"/>
        <v>85380621</v>
      </c>
      <c r="F42" s="100">
        <f t="shared" si="8"/>
        <v>83251532</v>
      </c>
      <c r="G42" s="100">
        <f t="shared" si="8"/>
        <v>7098245</v>
      </c>
      <c r="H42" s="100">
        <f t="shared" si="8"/>
        <v>8082919</v>
      </c>
      <c r="I42" s="100">
        <f t="shared" si="8"/>
        <v>6260146</v>
      </c>
      <c r="J42" s="100">
        <f t="shared" si="8"/>
        <v>21441310</v>
      </c>
      <c r="K42" s="100">
        <f t="shared" si="8"/>
        <v>4478311</v>
      </c>
      <c r="L42" s="100">
        <f t="shared" si="8"/>
        <v>5439918</v>
      </c>
      <c r="M42" s="100">
        <f t="shared" si="8"/>
        <v>4391813</v>
      </c>
      <c r="N42" s="100">
        <f t="shared" si="8"/>
        <v>14310042</v>
      </c>
      <c r="O42" s="100">
        <f t="shared" si="8"/>
        <v>5261871</v>
      </c>
      <c r="P42" s="100">
        <f t="shared" si="8"/>
        <v>5308023</v>
      </c>
      <c r="Q42" s="100">
        <f t="shared" si="8"/>
        <v>5550800</v>
      </c>
      <c r="R42" s="100">
        <f t="shared" si="8"/>
        <v>16120694</v>
      </c>
      <c r="S42" s="100">
        <f t="shared" si="8"/>
        <v>4935537</v>
      </c>
      <c r="T42" s="100">
        <f t="shared" si="8"/>
        <v>5959313</v>
      </c>
      <c r="U42" s="100">
        <f t="shared" si="8"/>
        <v>7562391</v>
      </c>
      <c r="V42" s="100">
        <f t="shared" si="8"/>
        <v>18457241</v>
      </c>
      <c r="W42" s="100">
        <f t="shared" si="8"/>
        <v>70329287</v>
      </c>
      <c r="X42" s="100">
        <f t="shared" si="8"/>
        <v>83251532</v>
      </c>
      <c r="Y42" s="100">
        <f t="shared" si="8"/>
        <v>-12922245</v>
      </c>
      <c r="Z42" s="137">
        <f>+IF(X42&lt;&gt;0,+(Y42/X42)*100,0)</f>
        <v>-15.521930575403706</v>
      </c>
      <c r="AA42" s="153">
        <f>SUM(AA43:AA46)</f>
        <v>83251532</v>
      </c>
    </row>
    <row r="43" spans="1:27" ht="13.5">
      <c r="A43" s="138" t="s">
        <v>89</v>
      </c>
      <c r="B43" s="136"/>
      <c r="C43" s="155">
        <v>54164181</v>
      </c>
      <c r="D43" s="155"/>
      <c r="E43" s="156">
        <v>52618971</v>
      </c>
      <c r="F43" s="60">
        <v>55224909</v>
      </c>
      <c r="G43" s="60">
        <v>5401168</v>
      </c>
      <c r="H43" s="60">
        <v>5987579</v>
      </c>
      <c r="I43" s="60">
        <v>4222913</v>
      </c>
      <c r="J43" s="60">
        <v>15611660</v>
      </c>
      <c r="K43" s="60">
        <v>3072965</v>
      </c>
      <c r="L43" s="60">
        <v>3157342</v>
      </c>
      <c r="M43" s="60">
        <v>2856937</v>
      </c>
      <c r="N43" s="60">
        <v>9087244</v>
      </c>
      <c r="O43" s="60">
        <v>3089278</v>
      </c>
      <c r="P43" s="60">
        <v>3254239</v>
      </c>
      <c r="Q43" s="60">
        <v>3322633</v>
      </c>
      <c r="R43" s="60">
        <v>9666150</v>
      </c>
      <c r="S43" s="60">
        <v>2974075</v>
      </c>
      <c r="T43" s="60">
        <v>3340704</v>
      </c>
      <c r="U43" s="60">
        <v>5444912</v>
      </c>
      <c r="V43" s="60">
        <v>11759691</v>
      </c>
      <c r="W43" s="60">
        <v>46124745</v>
      </c>
      <c r="X43" s="60">
        <v>55224909</v>
      </c>
      <c r="Y43" s="60">
        <v>-9100164</v>
      </c>
      <c r="Z43" s="140">
        <v>-16.48</v>
      </c>
      <c r="AA43" s="155">
        <v>55224909</v>
      </c>
    </row>
    <row r="44" spans="1:27" ht="13.5">
      <c r="A44" s="138" t="s">
        <v>90</v>
      </c>
      <c r="B44" s="136"/>
      <c r="C44" s="155">
        <v>32572049</v>
      </c>
      <c r="D44" s="155"/>
      <c r="E44" s="156">
        <v>10243247</v>
      </c>
      <c r="F44" s="60">
        <v>9589330</v>
      </c>
      <c r="G44" s="60">
        <v>410297</v>
      </c>
      <c r="H44" s="60">
        <v>480560</v>
      </c>
      <c r="I44" s="60">
        <v>573247</v>
      </c>
      <c r="J44" s="60">
        <v>1464104</v>
      </c>
      <c r="K44" s="60">
        <v>391620</v>
      </c>
      <c r="L44" s="60">
        <v>686781</v>
      </c>
      <c r="M44" s="60">
        <v>346738</v>
      </c>
      <c r="N44" s="60">
        <v>1425139</v>
      </c>
      <c r="O44" s="60">
        <v>596558</v>
      </c>
      <c r="P44" s="60">
        <v>596558</v>
      </c>
      <c r="Q44" s="60">
        <v>674387</v>
      </c>
      <c r="R44" s="60">
        <v>1867503</v>
      </c>
      <c r="S44" s="60">
        <v>641197</v>
      </c>
      <c r="T44" s="60">
        <v>595567</v>
      </c>
      <c r="U44" s="60">
        <v>655972</v>
      </c>
      <c r="V44" s="60">
        <v>1892736</v>
      </c>
      <c r="W44" s="60">
        <v>6649482</v>
      </c>
      <c r="X44" s="60">
        <v>9589330</v>
      </c>
      <c r="Y44" s="60">
        <v>-2939848</v>
      </c>
      <c r="Z44" s="140">
        <v>-30.66</v>
      </c>
      <c r="AA44" s="155">
        <v>9589330</v>
      </c>
    </row>
    <row r="45" spans="1:27" ht="13.5">
      <c r="A45" s="138" t="s">
        <v>91</v>
      </c>
      <c r="B45" s="136"/>
      <c r="C45" s="157">
        <v>11111902</v>
      </c>
      <c r="D45" s="157"/>
      <c r="E45" s="158">
        <v>10053034</v>
      </c>
      <c r="F45" s="159">
        <v>8026824</v>
      </c>
      <c r="G45" s="159">
        <v>548232</v>
      </c>
      <c r="H45" s="159">
        <v>722914</v>
      </c>
      <c r="I45" s="159">
        <v>645278</v>
      </c>
      <c r="J45" s="159">
        <v>1916424</v>
      </c>
      <c r="K45" s="159">
        <v>330402</v>
      </c>
      <c r="L45" s="159">
        <v>621241</v>
      </c>
      <c r="M45" s="159">
        <v>466187</v>
      </c>
      <c r="N45" s="159">
        <v>1417830</v>
      </c>
      <c r="O45" s="159">
        <v>682987</v>
      </c>
      <c r="P45" s="159">
        <v>592483</v>
      </c>
      <c r="Q45" s="159">
        <v>599374</v>
      </c>
      <c r="R45" s="159">
        <v>1874844</v>
      </c>
      <c r="S45" s="159">
        <v>546272</v>
      </c>
      <c r="T45" s="159">
        <v>1057924</v>
      </c>
      <c r="U45" s="159">
        <v>579474</v>
      </c>
      <c r="V45" s="159">
        <v>2183670</v>
      </c>
      <c r="W45" s="159">
        <v>7392768</v>
      </c>
      <c r="X45" s="159">
        <v>8026824</v>
      </c>
      <c r="Y45" s="159">
        <v>-634056</v>
      </c>
      <c r="Z45" s="141">
        <v>-7.9</v>
      </c>
      <c r="AA45" s="157">
        <v>8026824</v>
      </c>
    </row>
    <row r="46" spans="1:27" ht="13.5">
      <c r="A46" s="138" t="s">
        <v>92</v>
      </c>
      <c r="B46" s="136"/>
      <c r="C46" s="155">
        <v>9247884</v>
      </c>
      <c r="D46" s="155"/>
      <c r="E46" s="156">
        <v>12465369</v>
      </c>
      <c r="F46" s="60">
        <v>10410469</v>
      </c>
      <c r="G46" s="60">
        <v>738548</v>
      </c>
      <c r="H46" s="60">
        <v>891866</v>
      </c>
      <c r="I46" s="60">
        <v>818708</v>
      </c>
      <c r="J46" s="60">
        <v>2449122</v>
      </c>
      <c r="K46" s="60">
        <v>683324</v>
      </c>
      <c r="L46" s="60">
        <v>974554</v>
      </c>
      <c r="M46" s="60">
        <v>721951</v>
      </c>
      <c r="N46" s="60">
        <v>2379829</v>
      </c>
      <c r="O46" s="60">
        <v>893048</v>
      </c>
      <c r="P46" s="60">
        <v>864743</v>
      </c>
      <c r="Q46" s="60">
        <v>954406</v>
      </c>
      <c r="R46" s="60">
        <v>2712197</v>
      </c>
      <c r="S46" s="60">
        <v>773993</v>
      </c>
      <c r="T46" s="60">
        <v>965118</v>
      </c>
      <c r="U46" s="60">
        <v>882033</v>
      </c>
      <c r="V46" s="60">
        <v>2621144</v>
      </c>
      <c r="W46" s="60">
        <v>10162292</v>
      </c>
      <c r="X46" s="60">
        <v>10410469</v>
      </c>
      <c r="Y46" s="60">
        <v>-248177</v>
      </c>
      <c r="Z46" s="140">
        <v>-2.38</v>
      </c>
      <c r="AA46" s="155">
        <v>10410469</v>
      </c>
    </row>
    <row r="47" spans="1:27" ht="13.5">
      <c r="A47" s="135" t="s">
        <v>93</v>
      </c>
      <c r="B47" s="142" t="s">
        <v>94</v>
      </c>
      <c r="C47" s="153">
        <v>1478531</v>
      </c>
      <c r="D47" s="153"/>
      <c r="E47" s="154">
        <v>1967150</v>
      </c>
      <c r="F47" s="100">
        <v>1856950</v>
      </c>
      <c r="G47" s="100">
        <v>110615</v>
      </c>
      <c r="H47" s="100">
        <v>92077</v>
      </c>
      <c r="I47" s="100">
        <v>140680</v>
      </c>
      <c r="J47" s="100">
        <v>343372</v>
      </c>
      <c r="K47" s="100">
        <v>121704</v>
      </c>
      <c r="L47" s="100">
        <v>122889</v>
      </c>
      <c r="M47" s="100">
        <v>92632</v>
      </c>
      <c r="N47" s="100">
        <v>337225</v>
      </c>
      <c r="O47" s="100">
        <v>120094</v>
      </c>
      <c r="P47" s="100">
        <v>120094</v>
      </c>
      <c r="Q47" s="100">
        <v>116178</v>
      </c>
      <c r="R47" s="100">
        <v>356366</v>
      </c>
      <c r="S47" s="100">
        <v>-5306</v>
      </c>
      <c r="T47" s="100">
        <v>112139</v>
      </c>
      <c r="U47" s="100">
        <v>112139</v>
      </c>
      <c r="V47" s="100">
        <v>218972</v>
      </c>
      <c r="W47" s="100">
        <v>1255935</v>
      </c>
      <c r="X47" s="100">
        <v>1856950</v>
      </c>
      <c r="Y47" s="100">
        <v>-601015</v>
      </c>
      <c r="Z47" s="137">
        <v>-32.37</v>
      </c>
      <c r="AA47" s="153">
        <v>1856950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207193669</v>
      </c>
      <c r="D48" s="168">
        <f>+D28+D32+D38+D42+D47</f>
        <v>0</v>
      </c>
      <c r="E48" s="169">
        <f t="shared" si="9"/>
        <v>167579572</v>
      </c>
      <c r="F48" s="73">
        <f t="shared" si="9"/>
        <v>164640154</v>
      </c>
      <c r="G48" s="73">
        <f t="shared" si="9"/>
        <v>11473737</v>
      </c>
      <c r="H48" s="73">
        <f t="shared" si="9"/>
        <v>16012066</v>
      </c>
      <c r="I48" s="73">
        <f t="shared" si="9"/>
        <v>11566278</v>
      </c>
      <c r="J48" s="73">
        <f t="shared" si="9"/>
        <v>39052081</v>
      </c>
      <c r="K48" s="73">
        <f t="shared" si="9"/>
        <v>11238077</v>
      </c>
      <c r="L48" s="73">
        <f t="shared" si="9"/>
        <v>11656626</v>
      </c>
      <c r="M48" s="73">
        <f t="shared" si="9"/>
        <v>10724548</v>
      </c>
      <c r="N48" s="73">
        <f t="shared" si="9"/>
        <v>33619251</v>
      </c>
      <c r="O48" s="73">
        <f t="shared" si="9"/>
        <v>10526355</v>
      </c>
      <c r="P48" s="73">
        <f t="shared" si="9"/>
        <v>10727785</v>
      </c>
      <c r="Q48" s="73">
        <f t="shared" si="9"/>
        <v>12272523</v>
      </c>
      <c r="R48" s="73">
        <f t="shared" si="9"/>
        <v>33526663</v>
      </c>
      <c r="S48" s="73">
        <f t="shared" si="9"/>
        <v>11799284</v>
      </c>
      <c r="T48" s="73">
        <f t="shared" si="9"/>
        <v>11664154</v>
      </c>
      <c r="U48" s="73">
        <f t="shared" si="9"/>
        <v>18669342</v>
      </c>
      <c r="V48" s="73">
        <f t="shared" si="9"/>
        <v>42132780</v>
      </c>
      <c r="W48" s="73">
        <f t="shared" si="9"/>
        <v>148330775</v>
      </c>
      <c r="X48" s="73">
        <f t="shared" si="9"/>
        <v>164640154</v>
      </c>
      <c r="Y48" s="73">
        <f t="shared" si="9"/>
        <v>-16309379</v>
      </c>
      <c r="Z48" s="170">
        <f>+IF(X48&lt;&gt;0,+(Y48/X48)*100,0)</f>
        <v>-9.906076132557553</v>
      </c>
      <c r="AA48" s="168">
        <f>+AA28+AA32+AA38+AA42+AA47</f>
        <v>164640154</v>
      </c>
    </row>
    <row r="49" spans="1:27" ht="13.5">
      <c r="A49" s="148" t="s">
        <v>49</v>
      </c>
      <c r="B49" s="149"/>
      <c r="C49" s="171">
        <f aca="true" t="shared" si="10" ref="C49:Y49">+C25-C48</f>
        <v>-56870144</v>
      </c>
      <c r="D49" s="171">
        <f>+D25-D48</f>
        <v>0</v>
      </c>
      <c r="E49" s="172">
        <f t="shared" si="10"/>
        <v>14219336</v>
      </c>
      <c r="F49" s="173">
        <f t="shared" si="10"/>
        <v>9981533</v>
      </c>
      <c r="G49" s="173">
        <f t="shared" si="10"/>
        <v>3096465</v>
      </c>
      <c r="H49" s="173">
        <f t="shared" si="10"/>
        <v>-6787356</v>
      </c>
      <c r="I49" s="173">
        <f t="shared" si="10"/>
        <v>-2155188</v>
      </c>
      <c r="J49" s="173">
        <f t="shared" si="10"/>
        <v>-5846079</v>
      </c>
      <c r="K49" s="173">
        <f t="shared" si="10"/>
        <v>-3116598</v>
      </c>
      <c r="L49" s="173">
        <f t="shared" si="10"/>
        <v>11788184</v>
      </c>
      <c r="M49" s="173">
        <f t="shared" si="10"/>
        <v>-1534025</v>
      </c>
      <c r="N49" s="173">
        <f t="shared" si="10"/>
        <v>7137561</v>
      </c>
      <c r="O49" s="173">
        <f t="shared" si="10"/>
        <v>4112313</v>
      </c>
      <c r="P49" s="173">
        <f t="shared" si="10"/>
        <v>-27514</v>
      </c>
      <c r="Q49" s="173">
        <f t="shared" si="10"/>
        <v>5559051</v>
      </c>
      <c r="R49" s="173">
        <f t="shared" si="10"/>
        <v>9643850</v>
      </c>
      <c r="S49" s="173">
        <f t="shared" si="10"/>
        <v>-1708750</v>
      </c>
      <c r="T49" s="173">
        <f t="shared" si="10"/>
        <v>-2910044</v>
      </c>
      <c r="U49" s="173">
        <f t="shared" si="10"/>
        <v>10125810</v>
      </c>
      <c r="V49" s="173">
        <f t="shared" si="10"/>
        <v>5507016</v>
      </c>
      <c r="W49" s="173">
        <f t="shared" si="10"/>
        <v>16442348</v>
      </c>
      <c r="X49" s="173">
        <f>IF(F25=F48,0,X25-X48)</f>
        <v>9981533</v>
      </c>
      <c r="Y49" s="173">
        <f t="shared" si="10"/>
        <v>6460815</v>
      </c>
      <c r="Z49" s="174">
        <f>+IF(X49&lt;&gt;0,+(Y49/X49)*100,0)</f>
        <v>64.72768261147863</v>
      </c>
      <c r="AA49" s="171">
        <f>+AA25-AA48</f>
        <v>9981533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14337195</v>
      </c>
      <c r="D5" s="155"/>
      <c r="E5" s="156">
        <v>18397091</v>
      </c>
      <c r="F5" s="60">
        <v>17888213</v>
      </c>
      <c r="G5" s="60">
        <v>6345671</v>
      </c>
      <c r="H5" s="60">
        <v>2220039</v>
      </c>
      <c r="I5" s="60">
        <v>867377</v>
      </c>
      <c r="J5" s="60">
        <v>9433087</v>
      </c>
      <c r="K5" s="60">
        <v>867788</v>
      </c>
      <c r="L5" s="60">
        <v>867504</v>
      </c>
      <c r="M5" s="60">
        <v>867504</v>
      </c>
      <c r="N5" s="60">
        <v>2602796</v>
      </c>
      <c r="O5" s="60">
        <v>866887</v>
      </c>
      <c r="P5" s="60">
        <v>866887</v>
      </c>
      <c r="Q5" s="60">
        <v>831082</v>
      </c>
      <c r="R5" s="60">
        <v>2564856</v>
      </c>
      <c r="S5" s="60">
        <v>880309</v>
      </c>
      <c r="T5" s="60">
        <v>886793</v>
      </c>
      <c r="U5" s="60">
        <v>845529</v>
      </c>
      <c r="V5" s="60">
        <v>2612631</v>
      </c>
      <c r="W5" s="60">
        <v>17213370</v>
      </c>
      <c r="X5" s="60">
        <v>17888213</v>
      </c>
      <c r="Y5" s="60">
        <v>-674843</v>
      </c>
      <c r="Z5" s="140">
        <v>-3.77</v>
      </c>
      <c r="AA5" s="155">
        <v>17888213</v>
      </c>
    </row>
    <row r="6" spans="1:27" ht="13.5">
      <c r="A6" s="181" t="s">
        <v>102</v>
      </c>
      <c r="B6" s="182"/>
      <c r="C6" s="155">
        <v>223361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46442266</v>
      </c>
      <c r="D7" s="155"/>
      <c r="E7" s="156">
        <v>43767449</v>
      </c>
      <c r="F7" s="60">
        <v>38822810</v>
      </c>
      <c r="G7" s="60">
        <v>3290622</v>
      </c>
      <c r="H7" s="60">
        <v>2112553</v>
      </c>
      <c r="I7" s="60">
        <v>3441189</v>
      </c>
      <c r="J7" s="60">
        <v>8844364</v>
      </c>
      <c r="K7" s="60">
        <v>2783336</v>
      </c>
      <c r="L7" s="60">
        <v>2729953</v>
      </c>
      <c r="M7" s="60">
        <v>2645641</v>
      </c>
      <c r="N7" s="60">
        <v>8158930</v>
      </c>
      <c r="O7" s="60">
        <v>2865078</v>
      </c>
      <c r="P7" s="60">
        <v>2865078</v>
      </c>
      <c r="Q7" s="60">
        <v>2724215</v>
      </c>
      <c r="R7" s="60">
        <v>8454371</v>
      </c>
      <c r="S7" s="60">
        <v>2863040</v>
      </c>
      <c r="T7" s="60">
        <v>2732243</v>
      </c>
      <c r="U7" s="60">
        <v>2868295</v>
      </c>
      <c r="V7" s="60">
        <v>8463578</v>
      </c>
      <c r="W7" s="60">
        <v>33921243</v>
      </c>
      <c r="X7" s="60">
        <v>38822810</v>
      </c>
      <c r="Y7" s="60">
        <v>-4901567</v>
      </c>
      <c r="Z7" s="140">
        <v>-12.63</v>
      </c>
      <c r="AA7" s="155">
        <v>38822810</v>
      </c>
    </row>
    <row r="8" spans="1:27" ht="13.5">
      <c r="A8" s="183" t="s">
        <v>104</v>
      </c>
      <c r="B8" s="182"/>
      <c r="C8" s="155">
        <v>15575091</v>
      </c>
      <c r="D8" s="155"/>
      <c r="E8" s="156">
        <v>16902240</v>
      </c>
      <c r="F8" s="60">
        <v>16902240</v>
      </c>
      <c r="G8" s="60">
        <v>1320161</v>
      </c>
      <c r="H8" s="60">
        <v>519314</v>
      </c>
      <c r="I8" s="60">
        <v>1363659</v>
      </c>
      <c r="J8" s="60">
        <v>3203134</v>
      </c>
      <c r="K8" s="60">
        <v>1517454</v>
      </c>
      <c r="L8" s="60">
        <v>1393528</v>
      </c>
      <c r="M8" s="60">
        <v>1557462</v>
      </c>
      <c r="N8" s="60">
        <v>4468444</v>
      </c>
      <c r="O8" s="60">
        <v>1788550</v>
      </c>
      <c r="P8" s="60">
        <v>1788550</v>
      </c>
      <c r="Q8" s="60">
        <v>1790314</v>
      </c>
      <c r="R8" s="60">
        <v>5367414</v>
      </c>
      <c r="S8" s="60">
        <v>1526691</v>
      </c>
      <c r="T8" s="60">
        <v>1371109</v>
      </c>
      <c r="U8" s="60">
        <v>1336148</v>
      </c>
      <c r="V8" s="60">
        <v>4233948</v>
      </c>
      <c r="W8" s="60">
        <v>17272940</v>
      </c>
      <c r="X8" s="60">
        <v>16902240</v>
      </c>
      <c r="Y8" s="60">
        <v>370700</v>
      </c>
      <c r="Z8" s="140">
        <v>2.19</v>
      </c>
      <c r="AA8" s="155">
        <v>16902240</v>
      </c>
    </row>
    <row r="9" spans="1:27" ht="13.5">
      <c r="A9" s="183" t="s">
        <v>105</v>
      </c>
      <c r="B9" s="182"/>
      <c r="C9" s="155">
        <v>8796668</v>
      </c>
      <c r="D9" s="155"/>
      <c r="E9" s="156">
        <v>11991380</v>
      </c>
      <c r="F9" s="60">
        <v>11991380</v>
      </c>
      <c r="G9" s="60">
        <v>1017261</v>
      </c>
      <c r="H9" s="60">
        <v>1026829</v>
      </c>
      <c r="I9" s="60">
        <v>1018168</v>
      </c>
      <c r="J9" s="60">
        <v>3062258</v>
      </c>
      <c r="K9" s="60">
        <v>729514</v>
      </c>
      <c r="L9" s="60">
        <v>1028599</v>
      </c>
      <c r="M9" s="60">
        <v>1022119</v>
      </c>
      <c r="N9" s="60">
        <v>2780232</v>
      </c>
      <c r="O9" s="60">
        <v>1022314</v>
      </c>
      <c r="P9" s="60">
        <v>1024201</v>
      </c>
      <c r="Q9" s="60">
        <v>1025693</v>
      </c>
      <c r="R9" s="60">
        <v>3072208</v>
      </c>
      <c r="S9" s="60">
        <v>1025143</v>
      </c>
      <c r="T9" s="60">
        <v>1023863</v>
      </c>
      <c r="U9" s="60">
        <v>1034333</v>
      </c>
      <c r="V9" s="60">
        <v>3083339</v>
      </c>
      <c r="W9" s="60">
        <v>11998037</v>
      </c>
      <c r="X9" s="60">
        <v>11991380</v>
      </c>
      <c r="Y9" s="60">
        <v>6657</v>
      </c>
      <c r="Z9" s="140">
        <v>0.06</v>
      </c>
      <c r="AA9" s="155">
        <v>11991380</v>
      </c>
    </row>
    <row r="10" spans="1:27" ht="13.5">
      <c r="A10" s="183" t="s">
        <v>106</v>
      </c>
      <c r="B10" s="182"/>
      <c r="C10" s="155">
        <v>4946593</v>
      </c>
      <c r="D10" s="155"/>
      <c r="E10" s="156">
        <v>7182164</v>
      </c>
      <c r="F10" s="54">
        <v>7182164</v>
      </c>
      <c r="G10" s="54">
        <v>604719</v>
      </c>
      <c r="H10" s="54">
        <v>605709</v>
      </c>
      <c r="I10" s="54">
        <v>607452</v>
      </c>
      <c r="J10" s="54">
        <v>1817880</v>
      </c>
      <c r="K10" s="54">
        <v>609845</v>
      </c>
      <c r="L10" s="54">
        <v>607896</v>
      </c>
      <c r="M10" s="54">
        <v>608118</v>
      </c>
      <c r="N10" s="54">
        <v>1825859</v>
      </c>
      <c r="O10" s="54">
        <v>608205</v>
      </c>
      <c r="P10" s="54">
        <v>608941</v>
      </c>
      <c r="Q10" s="54">
        <v>609912</v>
      </c>
      <c r="R10" s="54">
        <v>1827058</v>
      </c>
      <c r="S10" s="54">
        <v>610209</v>
      </c>
      <c r="T10" s="54">
        <v>609690</v>
      </c>
      <c r="U10" s="54">
        <v>609893</v>
      </c>
      <c r="V10" s="54">
        <v>1829792</v>
      </c>
      <c r="W10" s="54">
        <v>7300589</v>
      </c>
      <c r="X10" s="54">
        <v>7182164</v>
      </c>
      <c r="Y10" s="54">
        <v>118425</v>
      </c>
      <c r="Z10" s="184">
        <v>1.65</v>
      </c>
      <c r="AA10" s="130">
        <v>7182164</v>
      </c>
    </row>
    <row r="11" spans="1:27" ht="13.5">
      <c r="A11" s="183" t="s">
        <v>107</v>
      </c>
      <c r="B11" s="185"/>
      <c r="C11" s="155">
        <v>466106</v>
      </c>
      <c r="D11" s="155"/>
      <c r="E11" s="156">
        <v>139080</v>
      </c>
      <c r="F11" s="60">
        <v>257956</v>
      </c>
      <c r="G11" s="60">
        <v>31122</v>
      </c>
      <c r="H11" s="60">
        <v>31122</v>
      </c>
      <c r="I11" s="60">
        <v>36122</v>
      </c>
      <c r="J11" s="60">
        <v>98366</v>
      </c>
      <c r="K11" s="60">
        <v>33297</v>
      </c>
      <c r="L11" s="60">
        <v>33835</v>
      </c>
      <c r="M11" s="60">
        <v>33560</v>
      </c>
      <c r="N11" s="60">
        <v>100692</v>
      </c>
      <c r="O11" s="60">
        <v>32737</v>
      </c>
      <c r="P11" s="60">
        <v>34421</v>
      </c>
      <c r="Q11" s="60">
        <v>38340</v>
      </c>
      <c r="R11" s="60">
        <v>105498</v>
      </c>
      <c r="S11" s="60">
        <v>32874</v>
      </c>
      <c r="T11" s="60">
        <v>34125</v>
      </c>
      <c r="U11" s="60">
        <v>32454</v>
      </c>
      <c r="V11" s="60">
        <v>99453</v>
      </c>
      <c r="W11" s="60">
        <v>404009</v>
      </c>
      <c r="X11" s="60">
        <v>257956</v>
      </c>
      <c r="Y11" s="60">
        <v>146053</v>
      </c>
      <c r="Z11" s="140">
        <v>56.62</v>
      </c>
      <c r="AA11" s="155">
        <v>257956</v>
      </c>
    </row>
    <row r="12" spans="1:27" ht="13.5">
      <c r="A12" s="183" t="s">
        <v>108</v>
      </c>
      <c r="B12" s="185"/>
      <c r="C12" s="155">
        <v>587101</v>
      </c>
      <c r="D12" s="155"/>
      <c r="E12" s="156">
        <v>499305</v>
      </c>
      <c r="F12" s="60">
        <v>499305</v>
      </c>
      <c r="G12" s="60">
        <v>56071</v>
      </c>
      <c r="H12" s="60">
        <v>57248</v>
      </c>
      <c r="I12" s="60">
        <v>54642</v>
      </c>
      <c r="J12" s="60">
        <v>167961</v>
      </c>
      <c r="K12" s="60">
        <v>55546</v>
      </c>
      <c r="L12" s="60">
        <v>-2185</v>
      </c>
      <c r="M12" s="60">
        <v>45941</v>
      </c>
      <c r="N12" s="60">
        <v>99302</v>
      </c>
      <c r="O12" s="60">
        <v>51808</v>
      </c>
      <c r="P12" s="60">
        <v>57143</v>
      </c>
      <c r="Q12" s="60">
        <v>53552</v>
      </c>
      <c r="R12" s="60">
        <v>162503</v>
      </c>
      <c r="S12" s="60">
        <v>493581</v>
      </c>
      <c r="T12" s="60">
        <v>47331</v>
      </c>
      <c r="U12" s="60">
        <v>64844</v>
      </c>
      <c r="V12" s="60">
        <v>605756</v>
      </c>
      <c r="W12" s="60">
        <v>1035522</v>
      </c>
      <c r="X12" s="60">
        <v>499305</v>
      </c>
      <c r="Y12" s="60">
        <v>536217</v>
      </c>
      <c r="Z12" s="140">
        <v>107.39</v>
      </c>
      <c r="AA12" s="155">
        <v>499305</v>
      </c>
    </row>
    <row r="13" spans="1:27" ht="13.5">
      <c r="A13" s="181" t="s">
        <v>109</v>
      </c>
      <c r="B13" s="185"/>
      <c r="C13" s="155">
        <v>585044</v>
      </c>
      <c r="D13" s="155"/>
      <c r="E13" s="156">
        <v>734104</v>
      </c>
      <c r="F13" s="60">
        <v>945000</v>
      </c>
      <c r="G13" s="60">
        <v>21077</v>
      </c>
      <c r="H13" s="60">
        <v>488847</v>
      </c>
      <c r="I13" s="60">
        <v>40145</v>
      </c>
      <c r="J13" s="60">
        <v>550069</v>
      </c>
      <c r="K13" s="60">
        <v>7199</v>
      </c>
      <c r="L13" s="60">
        <v>4</v>
      </c>
      <c r="M13" s="60">
        <v>40219</v>
      </c>
      <c r="N13" s="60">
        <v>47422</v>
      </c>
      <c r="O13" s="60">
        <v>20311</v>
      </c>
      <c r="P13" s="60">
        <v>20311</v>
      </c>
      <c r="Q13" s="60">
        <v>14291</v>
      </c>
      <c r="R13" s="60">
        <v>54913</v>
      </c>
      <c r="S13" s="60">
        <v>63208</v>
      </c>
      <c r="T13" s="60">
        <v>11007</v>
      </c>
      <c r="U13" s="60">
        <v>841870</v>
      </c>
      <c r="V13" s="60">
        <v>916085</v>
      </c>
      <c r="W13" s="60">
        <v>1568489</v>
      </c>
      <c r="X13" s="60">
        <v>945000</v>
      </c>
      <c r="Y13" s="60">
        <v>623489</v>
      </c>
      <c r="Z13" s="140">
        <v>65.98</v>
      </c>
      <c r="AA13" s="155">
        <v>945000</v>
      </c>
    </row>
    <row r="14" spans="1:27" ht="13.5">
      <c r="A14" s="181" t="s">
        <v>110</v>
      </c>
      <c r="B14" s="185"/>
      <c r="C14" s="155">
        <v>1115696</v>
      </c>
      <c r="D14" s="155"/>
      <c r="E14" s="156">
        <v>741126</v>
      </c>
      <c r="F14" s="60">
        <v>749328</v>
      </c>
      <c r="G14" s="60">
        <v>117343</v>
      </c>
      <c r="H14" s="60">
        <v>37012</v>
      </c>
      <c r="I14" s="60">
        <v>34946</v>
      </c>
      <c r="J14" s="60">
        <v>189301</v>
      </c>
      <c r="K14" s="60">
        <v>28617</v>
      </c>
      <c r="L14" s="60">
        <v>56882</v>
      </c>
      <c r="M14" s="60">
        <v>46074</v>
      </c>
      <c r="N14" s="60">
        <v>131573</v>
      </c>
      <c r="O14" s="60">
        <v>40986</v>
      </c>
      <c r="P14" s="60">
        <v>41395</v>
      </c>
      <c r="Q14" s="60">
        <v>44336</v>
      </c>
      <c r="R14" s="60">
        <v>126717</v>
      </c>
      <c r="S14" s="60">
        <v>48809</v>
      </c>
      <c r="T14" s="60">
        <v>49634</v>
      </c>
      <c r="U14" s="60">
        <v>49445</v>
      </c>
      <c r="V14" s="60">
        <v>147888</v>
      </c>
      <c r="W14" s="60">
        <v>595479</v>
      </c>
      <c r="X14" s="60">
        <v>749328</v>
      </c>
      <c r="Y14" s="60">
        <v>-153849</v>
      </c>
      <c r="Z14" s="140">
        <v>-20.53</v>
      </c>
      <c r="AA14" s="155">
        <v>749328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833229</v>
      </c>
      <c r="V15" s="60">
        <v>833229</v>
      </c>
      <c r="W15" s="60">
        <v>833229</v>
      </c>
      <c r="X15" s="60">
        <v>0</v>
      </c>
      <c r="Y15" s="60">
        <v>833229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6703169</v>
      </c>
      <c r="D16" s="155"/>
      <c r="E16" s="156">
        <v>7025473</v>
      </c>
      <c r="F16" s="60">
        <v>7025473</v>
      </c>
      <c r="G16" s="60">
        <v>32400</v>
      </c>
      <c r="H16" s="60">
        <v>26803</v>
      </c>
      <c r="I16" s="60">
        <v>596138</v>
      </c>
      <c r="J16" s="60">
        <v>655341</v>
      </c>
      <c r="K16" s="60">
        <v>15723</v>
      </c>
      <c r="L16" s="60">
        <v>33027</v>
      </c>
      <c r="M16" s="60">
        <v>1318400</v>
      </c>
      <c r="N16" s="60">
        <v>1367150</v>
      </c>
      <c r="O16" s="60">
        <v>1362399</v>
      </c>
      <c r="P16" s="60">
        <v>1362399</v>
      </c>
      <c r="Q16" s="60">
        <v>25404</v>
      </c>
      <c r="R16" s="60">
        <v>2750202</v>
      </c>
      <c r="S16" s="60">
        <v>158253</v>
      </c>
      <c r="T16" s="60">
        <v>7798</v>
      </c>
      <c r="U16" s="60">
        <v>64277</v>
      </c>
      <c r="V16" s="60">
        <v>230328</v>
      </c>
      <c r="W16" s="60">
        <v>5003021</v>
      </c>
      <c r="X16" s="60">
        <v>7025473</v>
      </c>
      <c r="Y16" s="60">
        <v>-2022452</v>
      </c>
      <c r="Z16" s="140">
        <v>-28.79</v>
      </c>
      <c r="AA16" s="155">
        <v>7025473</v>
      </c>
    </row>
    <row r="17" spans="1:27" ht="13.5">
      <c r="A17" s="181" t="s">
        <v>113</v>
      </c>
      <c r="B17" s="185"/>
      <c r="C17" s="155">
        <v>1107196</v>
      </c>
      <c r="D17" s="155"/>
      <c r="E17" s="156">
        <v>1160319</v>
      </c>
      <c r="F17" s="60">
        <v>1160319</v>
      </c>
      <c r="G17" s="60">
        <v>96905</v>
      </c>
      <c r="H17" s="60">
        <v>87114</v>
      </c>
      <c r="I17" s="60">
        <v>83145</v>
      </c>
      <c r="J17" s="60">
        <v>267164</v>
      </c>
      <c r="K17" s="60">
        <v>100425</v>
      </c>
      <c r="L17" s="60">
        <v>21929</v>
      </c>
      <c r="M17" s="60">
        <v>118055</v>
      </c>
      <c r="N17" s="60">
        <v>240409</v>
      </c>
      <c r="O17" s="60">
        <v>113582</v>
      </c>
      <c r="P17" s="60">
        <v>113582</v>
      </c>
      <c r="Q17" s="60">
        <v>131162</v>
      </c>
      <c r="R17" s="60">
        <v>358326</v>
      </c>
      <c r="S17" s="60">
        <v>101928</v>
      </c>
      <c r="T17" s="60">
        <v>44153</v>
      </c>
      <c r="U17" s="60">
        <v>112714</v>
      </c>
      <c r="V17" s="60">
        <v>258795</v>
      </c>
      <c r="W17" s="60">
        <v>1124694</v>
      </c>
      <c r="X17" s="60">
        <v>1160319</v>
      </c>
      <c r="Y17" s="60">
        <v>-35625</v>
      </c>
      <c r="Z17" s="140">
        <v>-3.07</v>
      </c>
      <c r="AA17" s="155">
        <v>1160319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34533403</v>
      </c>
      <c r="D19" s="155"/>
      <c r="E19" s="156">
        <v>39306000</v>
      </c>
      <c r="F19" s="60">
        <v>39306000</v>
      </c>
      <c r="G19" s="60">
        <v>89718</v>
      </c>
      <c r="H19" s="60">
        <v>900172</v>
      </c>
      <c r="I19" s="60">
        <v>100617</v>
      </c>
      <c r="J19" s="60">
        <v>1090507</v>
      </c>
      <c r="K19" s="60">
        <v>106823</v>
      </c>
      <c r="L19" s="60">
        <v>15565205</v>
      </c>
      <c r="M19" s="60">
        <v>75637</v>
      </c>
      <c r="N19" s="60">
        <v>15747665</v>
      </c>
      <c r="O19" s="60">
        <v>4088155</v>
      </c>
      <c r="P19" s="60">
        <v>129234</v>
      </c>
      <c r="Q19" s="60">
        <v>9357696</v>
      </c>
      <c r="R19" s="60">
        <v>13575085</v>
      </c>
      <c r="S19" s="60">
        <v>822473</v>
      </c>
      <c r="T19" s="60">
        <v>592859</v>
      </c>
      <c r="U19" s="60">
        <v>241919</v>
      </c>
      <c r="V19" s="60">
        <v>1657251</v>
      </c>
      <c r="W19" s="60">
        <v>32070508</v>
      </c>
      <c r="X19" s="60">
        <v>39306000</v>
      </c>
      <c r="Y19" s="60">
        <v>-7235492</v>
      </c>
      <c r="Z19" s="140">
        <v>-18.41</v>
      </c>
      <c r="AA19" s="155">
        <v>39306000</v>
      </c>
    </row>
    <row r="20" spans="1:27" ht="13.5">
      <c r="A20" s="181" t="s">
        <v>35</v>
      </c>
      <c r="B20" s="185"/>
      <c r="C20" s="155">
        <v>5547365</v>
      </c>
      <c r="D20" s="155"/>
      <c r="E20" s="156">
        <v>17806559</v>
      </c>
      <c r="F20" s="54">
        <v>15650499</v>
      </c>
      <c r="G20" s="54">
        <v>1470691</v>
      </c>
      <c r="H20" s="54">
        <v>1110345</v>
      </c>
      <c r="I20" s="54">
        <v>1155822</v>
      </c>
      <c r="J20" s="54">
        <v>3736858</v>
      </c>
      <c r="K20" s="54">
        <v>1265912</v>
      </c>
      <c r="L20" s="54">
        <v>1113785</v>
      </c>
      <c r="M20" s="54">
        <v>811793</v>
      </c>
      <c r="N20" s="54">
        <v>3191490</v>
      </c>
      <c r="O20" s="54">
        <v>1681156</v>
      </c>
      <c r="P20" s="54">
        <v>1691629</v>
      </c>
      <c r="Q20" s="54">
        <v>1185577</v>
      </c>
      <c r="R20" s="54">
        <v>4558362</v>
      </c>
      <c r="S20" s="54">
        <v>1462616</v>
      </c>
      <c r="T20" s="54">
        <v>1291937</v>
      </c>
      <c r="U20" s="54">
        <v>3547751</v>
      </c>
      <c r="V20" s="54">
        <v>6302304</v>
      </c>
      <c r="W20" s="54">
        <v>17789014</v>
      </c>
      <c r="X20" s="54">
        <v>15650499</v>
      </c>
      <c r="Y20" s="54">
        <v>2138515</v>
      </c>
      <c r="Z20" s="184">
        <v>13.66</v>
      </c>
      <c r="AA20" s="130">
        <v>15650499</v>
      </c>
    </row>
    <row r="21" spans="1:27" ht="13.5">
      <c r="A21" s="181" t="s">
        <v>115</v>
      </c>
      <c r="B21" s="185"/>
      <c r="C21" s="155">
        <v>3262</v>
      </c>
      <c r="D21" s="155"/>
      <c r="E21" s="156">
        <v>5618</v>
      </c>
      <c r="F21" s="60">
        <v>100000</v>
      </c>
      <c r="G21" s="60">
        <v>76441</v>
      </c>
      <c r="H21" s="60">
        <v>1603</v>
      </c>
      <c r="I21" s="82">
        <v>11668</v>
      </c>
      <c r="J21" s="60">
        <v>89712</v>
      </c>
      <c r="K21" s="60">
        <v>0</v>
      </c>
      <c r="L21" s="60">
        <v>-5152</v>
      </c>
      <c r="M21" s="60">
        <v>0</v>
      </c>
      <c r="N21" s="60">
        <v>-5152</v>
      </c>
      <c r="O21" s="60">
        <v>96500</v>
      </c>
      <c r="P21" s="82">
        <v>96500</v>
      </c>
      <c r="Q21" s="60">
        <v>0</v>
      </c>
      <c r="R21" s="60">
        <v>193000</v>
      </c>
      <c r="S21" s="60">
        <v>1400</v>
      </c>
      <c r="T21" s="60">
        <v>0</v>
      </c>
      <c r="U21" s="60">
        <v>-187612</v>
      </c>
      <c r="V21" s="60">
        <v>-186212</v>
      </c>
      <c r="W21" s="82">
        <v>91348</v>
      </c>
      <c r="X21" s="60">
        <v>100000</v>
      </c>
      <c r="Y21" s="60">
        <v>-8652</v>
      </c>
      <c r="Z21" s="140">
        <v>-8.65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140969516</v>
      </c>
      <c r="D22" s="188">
        <f>SUM(D5:D21)</f>
        <v>0</v>
      </c>
      <c r="E22" s="189">
        <f t="shared" si="0"/>
        <v>165657908</v>
      </c>
      <c r="F22" s="190">
        <f t="shared" si="0"/>
        <v>158480687</v>
      </c>
      <c r="G22" s="190">
        <f t="shared" si="0"/>
        <v>14570202</v>
      </c>
      <c r="H22" s="190">
        <f t="shared" si="0"/>
        <v>9224710</v>
      </c>
      <c r="I22" s="190">
        <f t="shared" si="0"/>
        <v>9411090</v>
      </c>
      <c r="J22" s="190">
        <f t="shared" si="0"/>
        <v>33206002</v>
      </c>
      <c r="K22" s="190">
        <f t="shared" si="0"/>
        <v>8121479</v>
      </c>
      <c r="L22" s="190">
        <f t="shared" si="0"/>
        <v>23444810</v>
      </c>
      <c r="M22" s="190">
        <f t="shared" si="0"/>
        <v>9190523</v>
      </c>
      <c r="N22" s="190">
        <f t="shared" si="0"/>
        <v>40756812</v>
      </c>
      <c r="O22" s="190">
        <f t="shared" si="0"/>
        <v>14638668</v>
      </c>
      <c r="P22" s="190">
        <f t="shared" si="0"/>
        <v>10700271</v>
      </c>
      <c r="Q22" s="190">
        <f t="shared" si="0"/>
        <v>17831574</v>
      </c>
      <c r="R22" s="190">
        <f t="shared" si="0"/>
        <v>43170513</v>
      </c>
      <c r="S22" s="190">
        <f t="shared" si="0"/>
        <v>10090534</v>
      </c>
      <c r="T22" s="190">
        <f t="shared" si="0"/>
        <v>8702542</v>
      </c>
      <c r="U22" s="190">
        <f t="shared" si="0"/>
        <v>12295089</v>
      </c>
      <c r="V22" s="190">
        <f t="shared" si="0"/>
        <v>31088165</v>
      </c>
      <c r="W22" s="190">
        <f t="shared" si="0"/>
        <v>148221492</v>
      </c>
      <c r="X22" s="190">
        <f t="shared" si="0"/>
        <v>158480687</v>
      </c>
      <c r="Y22" s="190">
        <f t="shared" si="0"/>
        <v>-10259195</v>
      </c>
      <c r="Z22" s="191">
        <f>+IF(X22&lt;&gt;0,+(Y22/X22)*100,0)</f>
        <v>-6.473467016204946</v>
      </c>
      <c r="AA22" s="188">
        <f>SUM(AA5:AA21)</f>
        <v>158480687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46227048</v>
      </c>
      <c r="D25" s="155"/>
      <c r="E25" s="156">
        <v>53434374</v>
      </c>
      <c r="F25" s="60">
        <v>53454374</v>
      </c>
      <c r="G25" s="60">
        <v>3945155</v>
      </c>
      <c r="H25" s="60">
        <v>4176312</v>
      </c>
      <c r="I25" s="60">
        <v>4351107</v>
      </c>
      <c r="J25" s="60">
        <v>12472574</v>
      </c>
      <c r="K25" s="60">
        <v>4554800</v>
      </c>
      <c r="L25" s="60">
        <v>4517358</v>
      </c>
      <c r="M25" s="60">
        <v>4727008</v>
      </c>
      <c r="N25" s="60">
        <v>13799166</v>
      </c>
      <c r="O25" s="60">
        <v>4228036</v>
      </c>
      <c r="P25" s="60">
        <v>4155229</v>
      </c>
      <c r="Q25" s="60">
        <v>4080276</v>
      </c>
      <c r="R25" s="60">
        <v>12463541</v>
      </c>
      <c r="S25" s="60">
        <v>4232286</v>
      </c>
      <c r="T25" s="60">
        <v>4193039</v>
      </c>
      <c r="U25" s="60">
        <v>4618250</v>
      </c>
      <c r="V25" s="60">
        <v>13043575</v>
      </c>
      <c r="W25" s="60">
        <v>51778856</v>
      </c>
      <c r="X25" s="60">
        <v>53454374</v>
      </c>
      <c r="Y25" s="60">
        <v>-1675518</v>
      </c>
      <c r="Z25" s="140">
        <v>-3.13</v>
      </c>
      <c r="AA25" s="155">
        <v>53454374</v>
      </c>
    </row>
    <row r="26" spans="1:27" ht="13.5">
      <c r="A26" s="183" t="s">
        <v>38</v>
      </c>
      <c r="B26" s="182"/>
      <c r="C26" s="155">
        <v>3421246</v>
      </c>
      <c r="D26" s="155"/>
      <c r="E26" s="156">
        <v>3502604</v>
      </c>
      <c r="F26" s="60">
        <v>3482604</v>
      </c>
      <c r="G26" s="60">
        <v>284055</v>
      </c>
      <c r="H26" s="60">
        <v>284055</v>
      </c>
      <c r="I26" s="60">
        <v>284055</v>
      </c>
      <c r="J26" s="60">
        <v>852165</v>
      </c>
      <c r="K26" s="60">
        <v>284056</v>
      </c>
      <c r="L26" s="60">
        <v>283512</v>
      </c>
      <c r="M26" s="60">
        <v>423906</v>
      </c>
      <c r="N26" s="60">
        <v>991474</v>
      </c>
      <c r="O26" s="60">
        <v>303380</v>
      </c>
      <c r="P26" s="60">
        <v>303380</v>
      </c>
      <c r="Q26" s="60">
        <v>303380</v>
      </c>
      <c r="R26" s="60">
        <v>910140</v>
      </c>
      <c r="S26" s="60">
        <v>303380</v>
      </c>
      <c r="T26" s="60">
        <v>303379</v>
      </c>
      <c r="U26" s="60">
        <v>332779</v>
      </c>
      <c r="V26" s="60">
        <v>939538</v>
      </c>
      <c r="W26" s="60">
        <v>3693317</v>
      </c>
      <c r="X26" s="60">
        <v>3482604</v>
      </c>
      <c r="Y26" s="60">
        <v>210713</v>
      </c>
      <c r="Z26" s="140">
        <v>6.05</v>
      </c>
      <c r="AA26" s="155">
        <v>3482604</v>
      </c>
    </row>
    <row r="27" spans="1:27" ht="13.5">
      <c r="A27" s="183" t="s">
        <v>118</v>
      </c>
      <c r="B27" s="182"/>
      <c r="C27" s="155">
        <v>16971219</v>
      </c>
      <c r="D27" s="155"/>
      <c r="E27" s="156">
        <v>8217088</v>
      </c>
      <c r="F27" s="60">
        <v>6993080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6993080</v>
      </c>
      <c r="Y27" s="60">
        <v>-6993080</v>
      </c>
      <c r="Z27" s="140">
        <v>-100</v>
      </c>
      <c r="AA27" s="155">
        <v>6993080</v>
      </c>
    </row>
    <row r="28" spans="1:27" ht="13.5">
      <c r="A28" s="183" t="s">
        <v>39</v>
      </c>
      <c r="B28" s="182"/>
      <c r="C28" s="155">
        <v>68650425</v>
      </c>
      <c r="D28" s="155"/>
      <c r="E28" s="156">
        <v>7924058</v>
      </c>
      <c r="F28" s="60">
        <v>7924058</v>
      </c>
      <c r="G28" s="60">
        <v>0</v>
      </c>
      <c r="H28" s="60">
        <v>0</v>
      </c>
      <c r="I28" s="60">
        <v>1878</v>
      </c>
      <c r="J28" s="60">
        <v>1878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-1878</v>
      </c>
      <c r="R28" s="60">
        <v>-1878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7924058</v>
      </c>
      <c r="Y28" s="60">
        <v>-7924058</v>
      </c>
      <c r="Z28" s="140">
        <v>-100</v>
      </c>
      <c r="AA28" s="155">
        <v>7924058</v>
      </c>
    </row>
    <row r="29" spans="1:27" ht="13.5">
      <c r="A29" s="183" t="s">
        <v>40</v>
      </c>
      <c r="B29" s="182"/>
      <c r="C29" s="155">
        <v>1284487</v>
      </c>
      <c r="D29" s="155"/>
      <c r="E29" s="156">
        <v>1121217</v>
      </c>
      <c r="F29" s="60">
        <v>1121217</v>
      </c>
      <c r="G29" s="60">
        <v>64955</v>
      </c>
      <c r="H29" s="60">
        <v>62262</v>
      </c>
      <c r="I29" s="60">
        <v>261331</v>
      </c>
      <c r="J29" s="60">
        <v>388548</v>
      </c>
      <c r="K29" s="60">
        <v>59800</v>
      </c>
      <c r="L29" s="60">
        <v>58182</v>
      </c>
      <c r="M29" s="60">
        <v>0</v>
      </c>
      <c r="N29" s="60">
        <v>117982</v>
      </c>
      <c r="O29" s="60">
        <v>85328</v>
      </c>
      <c r="P29" s="60">
        <v>114520</v>
      </c>
      <c r="Q29" s="60">
        <v>287928</v>
      </c>
      <c r="R29" s="60">
        <v>487776</v>
      </c>
      <c r="S29" s="60">
        <v>-55034</v>
      </c>
      <c r="T29" s="60">
        <v>1276856</v>
      </c>
      <c r="U29" s="60">
        <v>3038285</v>
      </c>
      <c r="V29" s="60">
        <v>4260107</v>
      </c>
      <c r="W29" s="60">
        <v>5254413</v>
      </c>
      <c r="X29" s="60">
        <v>1121217</v>
      </c>
      <c r="Y29" s="60">
        <v>4133196</v>
      </c>
      <c r="Z29" s="140">
        <v>368.63</v>
      </c>
      <c r="AA29" s="155">
        <v>1121217</v>
      </c>
    </row>
    <row r="30" spans="1:27" ht="13.5">
      <c r="A30" s="183" t="s">
        <v>119</v>
      </c>
      <c r="B30" s="182"/>
      <c r="C30" s="155">
        <v>34105602</v>
      </c>
      <c r="D30" s="155"/>
      <c r="E30" s="156">
        <v>38142000</v>
      </c>
      <c r="F30" s="60">
        <v>40736000</v>
      </c>
      <c r="G30" s="60">
        <v>5073476</v>
      </c>
      <c r="H30" s="60">
        <v>5509398</v>
      </c>
      <c r="I30" s="60">
        <v>3487939</v>
      </c>
      <c r="J30" s="60">
        <v>14070813</v>
      </c>
      <c r="K30" s="60">
        <v>2454568</v>
      </c>
      <c r="L30" s="60">
        <v>2491340</v>
      </c>
      <c r="M30" s="60">
        <v>2377693</v>
      </c>
      <c r="N30" s="60">
        <v>7323601</v>
      </c>
      <c r="O30" s="60">
        <v>2592030</v>
      </c>
      <c r="P30" s="60">
        <v>2592030</v>
      </c>
      <c r="Q30" s="60">
        <v>2407268</v>
      </c>
      <c r="R30" s="60">
        <v>7591328</v>
      </c>
      <c r="S30" s="60">
        <v>2590193</v>
      </c>
      <c r="T30" s="60">
        <v>0</v>
      </c>
      <c r="U30" s="60">
        <v>0</v>
      </c>
      <c r="V30" s="60">
        <v>2590193</v>
      </c>
      <c r="W30" s="60">
        <v>31575935</v>
      </c>
      <c r="X30" s="60">
        <v>40736000</v>
      </c>
      <c r="Y30" s="60">
        <v>-9160065</v>
      </c>
      <c r="Z30" s="140">
        <v>-22.49</v>
      </c>
      <c r="AA30" s="155">
        <v>40736000</v>
      </c>
    </row>
    <row r="31" spans="1:27" ht="13.5">
      <c r="A31" s="183" t="s">
        <v>120</v>
      </c>
      <c r="B31" s="182"/>
      <c r="C31" s="155">
        <v>0</v>
      </c>
      <c r="D31" s="155"/>
      <c r="E31" s="156">
        <v>11017000</v>
      </c>
      <c r="F31" s="60">
        <v>11017183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2614541</v>
      </c>
      <c r="U31" s="60">
        <v>4644863</v>
      </c>
      <c r="V31" s="60">
        <v>7259404</v>
      </c>
      <c r="W31" s="60">
        <v>7259404</v>
      </c>
      <c r="X31" s="60">
        <v>11017183</v>
      </c>
      <c r="Y31" s="60">
        <v>-3757779</v>
      </c>
      <c r="Z31" s="140">
        <v>-34.11</v>
      </c>
      <c r="AA31" s="155">
        <v>11017183</v>
      </c>
    </row>
    <row r="32" spans="1:27" ht="13.5">
      <c r="A32" s="183" t="s">
        <v>121</v>
      </c>
      <c r="B32" s="182"/>
      <c r="C32" s="155">
        <v>8689470</v>
      </c>
      <c r="D32" s="155"/>
      <c r="E32" s="156">
        <v>6989484</v>
      </c>
      <c r="F32" s="60">
        <v>6492652</v>
      </c>
      <c r="G32" s="60">
        <v>310815</v>
      </c>
      <c r="H32" s="60">
        <v>616151</v>
      </c>
      <c r="I32" s="60">
        <v>509948</v>
      </c>
      <c r="J32" s="60">
        <v>1436914</v>
      </c>
      <c r="K32" s="60">
        <v>450526</v>
      </c>
      <c r="L32" s="60">
        <v>640929</v>
      </c>
      <c r="M32" s="60">
        <v>482608</v>
      </c>
      <c r="N32" s="60">
        <v>1574063</v>
      </c>
      <c r="O32" s="60">
        <v>231084</v>
      </c>
      <c r="P32" s="60">
        <v>385600</v>
      </c>
      <c r="Q32" s="60">
        <v>286698</v>
      </c>
      <c r="R32" s="60">
        <v>903382</v>
      </c>
      <c r="S32" s="60">
        <v>550976</v>
      </c>
      <c r="T32" s="60">
        <v>227420</v>
      </c>
      <c r="U32" s="60">
        <v>582986</v>
      </c>
      <c r="V32" s="60">
        <v>1361382</v>
      </c>
      <c r="W32" s="60">
        <v>5275741</v>
      </c>
      <c r="X32" s="60">
        <v>6492652</v>
      </c>
      <c r="Y32" s="60">
        <v>-1216911</v>
      </c>
      <c r="Z32" s="140">
        <v>-18.74</v>
      </c>
      <c r="AA32" s="155">
        <v>6492652</v>
      </c>
    </row>
    <row r="33" spans="1:27" ht="13.5">
      <c r="A33" s="183" t="s">
        <v>42</v>
      </c>
      <c r="B33" s="182"/>
      <c r="C33" s="155">
        <v>788172</v>
      </c>
      <c r="D33" s="155"/>
      <c r="E33" s="156">
        <v>12630000</v>
      </c>
      <c r="F33" s="60">
        <v>10712190</v>
      </c>
      <c r="G33" s="60">
        <v>737190</v>
      </c>
      <c r="H33" s="60">
        <v>2602075</v>
      </c>
      <c r="I33" s="60">
        <v>711421</v>
      </c>
      <c r="J33" s="60">
        <v>4050686</v>
      </c>
      <c r="K33" s="60">
        <v>1489398</v>
      </c>
      <c r="L33" s="60">
        <v>812029</v>
      </c>
      <c r="M33" s="60">
        <v>1527373</v>
      </c>
      <c r="N33" s="60">
        <v>3828800</v>
      </c>
      <c r="O33" s="60">
        <v>644012</v>
      </c>
      <c r="P33" s="60">
        <v>652110</v>
      </c>
      <c r="Q33" s="60">
        <v>1244881</v>
      </c>
      <c r="R33" s="60">
        <v>2541003</v>
      </c>
      <c r="S33" s="60">
        <v>1937916</v>
      </c>
      <c r="T33" s="60">
        <v>936191</v>
      </c>
      <c r="U33" s="60">
        <v>1487536</v>
      </c>
      <c r="V33" s="60">
        <v>4361643</v>
      </c>
      <c r="W33" s="60">
        <v>14782132</v>
      </c>
      <c r="X33" s="60">
        <v>10712190</v>
      </c>
      <c r="Y33" s="60">
        <v>4069942</v>
      </c>
      <c r="Z33" s="140">
        <v>37.99</v>
      </c>
      <c r="AA33" s="155">
        <v>10712190</v>
      </c>
    </row>
    <row r="34" spans="1:27" ht="13.5">
      <c r="A34" s="183" t="s">
        <v>43</v>
      </c>
      <c r="B34" s="182"/>
      <c r="C34" s="155">
        <v>26661497</v>
      </c>
      <c r="D34" s="155"/>
      <c r="E34" s="156">
        <v>24601747</v>
      </c>
      <c r="F34" s="60">
        <v>22706796</v>
      </c>
      <c r="G34" s="60">
        <v>1058091</v>
      </c>
      <c r="H34" s="60">
        <v>2761813</v>
      </c>
      <c r="I34" s="60">
        <v>1958599</v>
      </c>
      <c r="J34" s="60">
        <v>5778503</v>
      </c>
      <c r="K34" s="60">
        <v>1944929</v>
      </c>
      <c r="L34" s="60">
        <v>2853276</v>
      </c>
      <c r="M34" s="60">
        <v>1185960</v>
      </c>
      <c r="N34" s="60">
        <v>5984165</v>
      </c>
      <c r="O34" s="60">
        <v>2442485</v>
      </c>
      <c r="P34" s="60">
        <v>2524916</v>
      </c>
      <c r="Q34" s="60">
        <v>3663970</v>
      </c>
      <c r="R34" s="60">
        <v>8631371</v>
      </c>
      <c r="S34" s="60">
        <v>2239567</v>
      </c>
      <c r="T34" s="60">
        <v>2112728</v>
      </c>
      <c r="U34" s="60">
        <v>3964643</v>
      </c>
      <c r="V34" s="60">
        <v>8316938</v>
      </c>
      <c r="W34" s="60">
        <v>28710977</v>
      </c>
      <c r="X34" s="60">
        <v>22706796</v>
      </c>
      <c r="Y34" s="60">
        <v>6004181</v>
      </c>
      <c r="Z34" s="140">
        <v>26.44</v>
      </c>
      <c r="AA34" s="155">
        <v>22706796</v>
      </c>
    </row>
    <row r="35" spans="1:27" ht="13.5">
      <c r="A35" s="181" t="s">
        <v>122</v>
      </c>
      <c r="B35" s="185"/>
      <c r="C35" s="155">
        <v>394503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207193669</v>
      </c>
      <c r="D36" s="188">
        <f>SUM(D25:D35)</f>
        <v>0</v>
      </c>
      <c r="E36" s="189">
        <f t="shared" si="1"/>
        <v>167579572</v>
      </c>
      <c r="F36" s="190">
        <f t="shared" si="1"/>
        <v>164640154</v>
      </c>
      <c r="G36" s="190">
        <f t="shared" si="1"/>
        <v>11473737</v>
      </c>
      <c r="H36" s="190">
        <f t="shared" si="1"/>
        <v>16012066</v>
      </c>
      <c r="I36" s="190">
        <f t="shared" si="1"/>
        <v>11566278</v>
      </c>
      <c r="J36" s="190">
        <f t="shared" si="1"/>
        <v>39052081</v>
      </c>
      <c r="K36" s="190">
        <f t="shared" si="1"/>
        <v>11238077</v>
      </c>
      <c r="L36" s="190">
        <f t="shared" si="1"/>
        <v>11656626</v>
      </c>
      <c r="M36" s="190">
        <f t="shared" si="1"/>
        <v>10724548</v>
      </c>
      <c r="N36" s="190">
        <f t="shared" si="1"/>
        <v>33619251</v>
      </c>
      <c r="O36" s="190">
        <f t="shared" si="1"/>
        <v>10526355</v>
      </c>
      <c r="P36" s="190">
        <f t="shared" si="1"/>
        <v>10727785</v>
      </c>
      <c r="Q36" s="190">
        <f t="shared" si="1"/>
        <v>12272523</v>
      </c>
      <c r="R36" s="190">
        <f t="shared" si="1"/>
        <v>33526663</v>
      </c>
      <c r="S36" s="190">
        <f t="shared" si="1"/>
        <v>11799284</v>
      </c>
      <c r="T36" s="190">
        <f t="shared" si="1"/>
        <v>11664154</v>
      </c>
      <c r="U36" s="190">
        <f t="shared" si="1"/>
        <v>18669342</v>
      </c>
      <c r="V36" s="190">
        <f t="shared" si="1"/>
        <v>42132780</v>
      </c>
      <c r="W36" s="190">
        <f t="shared" si="1"/>
        <v>148330775</v>
      </c>
      <c r="X36" s="190">
        <f t="shared" si="1"/>
        <v>164640154</v>
      </c>
      <c r="Y36" s="190">
        <f t="shared" si="1"/>
        <v>-16309379</v>
      </c>
      <c r="Z36" s="191">
        <f>+IF(X36&lt;&gt;0,+(Y36/X36)*100,0)</f>
        <v>-9.906076132557553</v>
      </c>
      <c r="AA36" s="188">
        <f>SUM(AA25:AA35)</f>
        <v>164640154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-66224153</v>
      </c>
      <c r="D38" s="199">
        <f>+D22-D36</f>
        <v>0</v>
      </c>
      <c r="E38" s="200">
        <f t="shared" si="2"/>
        <v>-1921664</v>
      </c>
      <c r="F38" s="106">
        <f t="shared" si="2"/>
        <v>-6159467</v>
      </c>
      <c r="G38" s="106">
        <f t="shared" si="2"/>
        <v>3096465</v>
      </c>
      <c r="H38" s="106">
        <f t="shared" si="2"/>
        <v>-6787356</v>
      </c>
      <c r="I38" s="106">
        <f t="shared" si="2"/>
        <v>-2155188</v>
      </c>
      <c r="J38" s="106">
        <f t="shared" si="2"/>
        <v>-5846079</v>
      </c>
      <c r="K38" s="106">
        <f t="shared" si="2"/>
        <v>-3116598</v>
      </c>
      <c r="L38" s="106">
        <f t="shared" si="2"/>
        <v>11788184</v>
      </c>
      <c r="M38" s="106">
        <f t="shared" si="2"/>
        <v>-1534025</v>
      </c>
      <c r="N38" s="106">
        <f t="shared" si="2"/>
        <v>7137561</v>
      </c>
      <c r="O38" s="106">
        <f t="shared" si="2"/>
        <v>4112313</v>
      </c>
      <c r="P38" s="106">
        <f t="shared" si="2"/>
        <v>-27514</v>
      </c>
      <c r="Q38" s="106">
        <f t="shared" si="2"/>
        <v>5559051</v>
      </c>
      <c r="R38" s="106">
        <f t="shared" si="2"/>
        <v>9643850</v>
      </c>
      <c r="S38" s="106">
        <f t="shared" si="2"/>
        <v>-1708750</v>
      </c>
      <c r="T38" s="106">
        <f t="shared" si="2"/>
        <v>-2961612</v>
      </c>
      <c r="U38" s="106">
        <f t="shared" si="2"/>
        <v>-6374253</v>
      </c>
      <c r="V38" s="106">
        <f t="shared" si="2"/>
        <v>-11044615</v>
      </c>
      <c r="W38" s="106">
        <f t="shared" si="2"/>
        <v>-109283</v>
      </c>
      <c r="X38" s="106">
        <f>IF(F22=F36,0,X22-X36)</f>
        <v>-6159467</v>
      </c>
      <c r="Y38" s="106">
        <f t="shared" si="2"/>
        <v>6050184</v>
      </c>
      <c r="Z38" s="201">
        <f>+IF(X38&lt;&gt;0,+(Y38/X38)*100,0)</f>
        <v>-98.22577180785285</v>
      </c>
      <c r="AA38" s="199">
        <f>+AA22-AA36</f>
        <v>-6159467</v>
      </c>
    </row>
    <row r="39" spans="1:27" ht="13.5">
      <c r="A39" s="181" t="s">
        <v>46</v>
      </c>
      <c r="B39" s="185"/>
      <c r="C39" s="155">
        <v>9354009</v>
      </c>
      <c r="D39" s="155"/>
      <c r="E39" s="156">
        <v>16141000</v>
      </c>
      <c r="F39" s="60">
        <v>16141000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51568</v>
      </c>
      <c r="U39" s="60">
        <v>16500063</v>
      </c>
      <c r="V39" s="60">
        <v>16551631</v>
      </c>
      <c r="W39" s="60">
        <v>16551631</v>
      </c>
      <c r="X39" s="60">
        <v>16141000</v>
      </c>
      <c r="Y39" s="60">
        <v>410631</v>
      </c>
      <c r="Z39" s="140">
        <v>2.54</v>
      </c>
      <c r="AA39" s="155">
        <v>16141000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-56870144</v>
      </c>
      <c r="D42" s="206">
        <f>SUM(D38:D41)</f>
        <v>0</v>
      </c>
      <c r="E42" s="207">
        <f t="shared" si="3"/>
        <v>14219336</v>
      </c>
      <c r="F42" s="88">
        <f t="shared" si="3"/>
        <v>9981533</v>
      </c>
      <c r="G42" s="88">
        <f t="shared" si="3"/>
        <v>3096465</v>
      </c>
      <c r="H42" s="88">
        <f t="shared" si="3"/>
        <v>-6787356</v>
      </c>
      <c r="I42" s="88">
        <f t="shared" si="3"/>
        <v>-2155188</v>
      </c>
      <c r="J42" s="88">
        <f t="shared" si="3"/>
        <v>-5846079</v>
      </c>
      <c r="K42" s="88">
        <f t="shared" si="3"/>
        <v>-3116598</v>
      </c>
      <c r="L42" s="88">
        <f t="shared" si="3"/>
        <v>11788184</v>
      </c>
      <c r="M42" s="88">
        <f t="shared" si="3"/>
        <v>-1534025</v>
      </c>
      <c r="N42" s="88">
        <f t="shared" si="3"/>
        <v>7137561</v>
      </c>
      <c r="O42" s="88">
        <f t="shared" si="3"/>
        <v>4112313</v>
      </c>
      <c r="P42" s="88">
        <f t="shared" si="3"/>
        <v>-27514</v>
      </c>
      <c r="Q42" s="88">
        <f t="shared" si="3"/>
        <v>5559051</v>
      </c>
      <c r="R42" s="88">
        <f t="shared" si="3"/>
        <v>9643850</v>
      </c>
      <c r="S42" s="88">
        <f t="shared" si="3"/>
        <v>-1708750</v>
      </c>
      <c r="T42" s="88">
        <f t="shared" si="3"/>
        <v>-2910044</v>
      </c>
      <c r="U42" s="88">
        <f t="shared" si="3"/>
        <v>10125810</v>
      </c>
      <c r="V42" s="88">
        <f t="shared" si="3"/>
        <v>5507016</v>
      </c>
      <c r="W42" s="88">
        <f t="shared" si="3"/>
        <v>16442348</v>
      </c>
      <c r="X42" s="88">
        <f t="shared" si="3"/>
        <v>9981533</v>
      </c>
      <c r="Y42" s="88">
        <f t="shared" si="3"/>
        <v>6460815</v>
      </c>
      <c r="Z42" s="208">
        <f>+IF(X42&lt;&gt;0,+(Y42/X42)*100,0)</f>
        <v>64.72768261147863</v>
      </c>
      <c r="AA42" s="206">
        <f>SUM(AA38:AA41)</f>
        <v>9981533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-56870144</v>
      </c>
      <c r="D44" s="210">
        <f>+D42-D43</f>
        <v>0</v>
      </c>
      <c r="E44" s="211">
        <f t="shared" si="4"/>
        <v>14219336</v>
      </c>
      <c r="F44" s="77">
        <f t="shared" si="4"/>
        <v>9981533</v>
      </c>
      <c r="G44" s="77">
        <f t="shared" si="4"/>
        <v>3096465</v>
      </c>
      <c r="H44" s="77">
        <f t="shared" si="4"/>
        <v>-6787356</v>
      </c>
      <c r="I44" s="77">
        <f t="shared" si="4"/>
        <v>-2155188</v>
      </c>
      <c r="J44" s="77">
        <f t="shared" si="4"/>
        <v>-5846079</v>
      </c>
      <c r="K44" s="77">
        <f t="shared" si="4"/>
        <v>-3116598</v>
      </c>
      <c r="L44" s="77">
        <f t="shared" si="4"/>
        <v>11788184</v>
      </c>
      <c r="M44" s="77">
        <f t="shared" si="4"/>
        <v>-1534025</v>
      </c>
      <c r="N44" s="77">
        <f t="shared" si="4"/>
        <v>7137561</v>
      </c>
      <c r="O44" s="77">
        <f t="shared" si="4"/>
        <v>4112313</v>
      </c>
      <c r="P44" s="77">
        <f t="shared" si="4"/>
        <v>-27514</v>
      </c>
      <c r="Q44" s="77">
        <f t="shared" si="4"/>
        <v>5559051</v>
      </c>
      <c r="R44" s="77">
        <f t="shared" si="4"/>
        <v>9643850</v>
      </c>
      <c r="S44" s="77">
        <f t="shared" si="4"/>
        <v>-1708750</v>
      </c>
      <c r="T44" s="77">
        <f t="shared" si="4"/>
        <v>-2910044</v>
      </c>
      <c r="U44" s="77">
        <f t="shared" si="4"/>
        <v>10125810</v>
      </c>
      <c r="V44" s="77">
        <f t="shared" si="4"/>
        <v>5507016</v>
      </c>
      <c r="W44" s="77">
        <f t="shared" si="4"/>
        <v>16442348</v>
      </c>
      <c r="X44" s="77">
        <f t="shared" si="4"/>
        <v>9981533</v>
      </c>
      <c r="Y44" s="77">
        <f t="shared" si="4"/>
        <v>6460815</v>
      </c>
      <c r="Z44" s="212">
        <f>+IF(X44&lt;&gt;0,+(Y44/X44)*100,0)</f>
        <v>64.72768261147863</v>
      </c>
      <c r="AA44" s="210">
        <f>+AA42-AA43</f>
        <v>9981533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-56870144</v>
      </c>
      <c r="D46" s="206">
        <f>SUM(D44:D45)</f>
        <v>0</v>
      </c>
      <c r="E46" s="207">
        <f t="shared" si="5"/>
        <v>14219336</v>
      </c>
      <c r="F46" s="88">
        <f t="shared" si="5"/>
        <v>9981533</v>
      </c>
      <c r="G46" s="88">
        <f t="shared" si="5"/>
        <v>3096465</v>
      </c>
      <c r="H46" s="88">
        <f t="shared" si="5"/>
        <v>-6787356</v>
      </c>
      <c r="I46" s="88">
        <f t="shared" si="5"/>
        <v>-2155188</v>
      </c>
      <c r="J46" s="88">
        <f t="shared" si="5"/>
        <v>-5846079</v>
      </c>
      <c r="K46" s="88">
        <f t="shared" si="5"/>
        <v>-3116598</v>
      </c>
      <c r="L46" s="88">
        <f t="shared" si="5"/>
        <v>11788184</v>
      </c>
      <c r="M46" s="88">
        <f t="shared" si="5"/>
        <v>-1534025</v>
      </c>
      <c r="N46" s="88">
        <f t="shared" si="5"/>
        <v>7137561</v>
      </c>
      <c r="O46" s="88">
        <f t="shared" si="5"/>
        <v>4112313</v>
      </c>
      <c r="P46" s="88">
        <f t="shared" si="5"/>
        <v>-27514</v>
      </c>
      <c r="Q46" s="88">
        <f t="shared" si="5"/>
        <v>5559051</v>
      </c>
      <c r="R46" s="88">
        <f t="shared" si="5"/>
        <v>9643850</v>
      </c>
      <c r="S46" s="88">
        <f t="shared" si="5"/>
        <v>-1708750</v>
      </c>
      <c r="T46" s="88">
        <f t="shared" si="5"/>
        <v>-2910044</v>
      </c>
      <c r="U46" s="88">
        <f t="shared" si="5"/>
        <v>10125810</v>
      </c>
      <c r="V46" s="88">
        <f t="shared" si="5"/>
        <v>5507016</v>
      </c>
      <c r="W46" s="88">
        <f t="shared" si="5"/>
        <v>16442348</v>
      </c>
      <c r="X46" s="88">
        <f t="shared" si="5"/>
        <v>9981533</v>
      </c>
      <c r="Y46" s="88">
        <f t="shared" si="5"/>
        <v>6460815</v>
      </c>
      <c r="Z46" s="208">
        <f>+IF(X46&lt;&gt;0,+(Y46/X46)*100,0)</f>
        <v>64.72768261147863</v>
      </c>
      <c r="AA46" s="206">
        <f>SUM(AA44:AA45)</f>
        <v>9981533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-56870144</v>
      </c>
      <c r="D48" s="217">
        <f>SUM(D46:D47)</f>
        <v>0</v>
      </c>
      <c r="E48" s="218">
        <f t="shared" si="6"/>
        <v>14219336</v>
      </c>
      <c r="F48" s="219">
        <f t="shared" si="6"/>
        <v>9981533</v>
      </c>
      <c r="G48" s="219">
        <f t="shared" si="6"/>
        <v>3096465</v>
      </c>
      <c r="H48" s="220">
        <f t="shared" si="6"/>
        <v>-6787356</v>
      </c>
      <c r="I48" s="220">
        <f t="shared" si="6"/>
        <v>-2155188</v>
      </c>
      <c r="J48" s="220">
        <f t="shared" si="6"/>
        <v>-5846079</v>
      </c>
      <c r="K48" s="220">
        <f t="shared" si="6"/>
        <v>-3116598</v>
      </c>
      <c r="L48" s="220">
        <f t="shared" si="6"/>
        <v>11788184</v>
      </c>
      <c r="M48" s="219">
        <f t="shared" si="6"/>
        <v>-1534025</v>
      </c>
      <c r="N48" s="219">
        <f t="shared" si="6"/>
        <v>7137561</v>
      </c>
      <c r="O48" s="220">
        <f t="shared" si="6"/>
        <v>4112313</v>
      </c>
      <c r="P48" s="220">
        <f t="shared" si="6"/>
        <v>-27514</v>
      </c>
      <c r="Q48" s="220">
        <f t="shared" si="6"/>
        <v>5559051</v>
      </c>
      <c r="R48" s="220">
        <f t="shared" si="6"/>
        <v>9643850</v>
      </c>
      <c r="S48" s="220">
        <f t="shared" si="6"/>
        <v>-1708750</v>
      </c>
      <c r="T48" s="219">
        <f t="shared" si="6"/>
        <v>-2910044</v>
      </c>
      <c r="U48" s="219">
        <f t="shared" si="6"/>
        <v>10125810</v>
      </c>
      <c r="V48" s="220">
        <f t="shared" si="6"/>
        <v>5507016</v>
      </c>
      <c r="W48" s="220">
        <f t="shared" si="6"/>
        <v>16442348</v>
      </c>
      <c r="X48" s="220">
        <f t="shared" si="6"/>
        <v>9981533</v>
      </c>
      <c r="Y48" s="220">
        <f t="shared" si="6"/>
        <v>6460815</v>
      </c>
      <c r="Z48" s="221">
        <f>+IF(X48&lt;&gt;0,+(Y48/X48)*100,0)</f>
        <v>64.72768261147863</v>
      </c>
      <c r="AA48" s="222">
        <f>SUM(AA46:AA47)</f>
        <v>9981533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2658826</v>
      </c>
      <c r="D5" s="153">
        <f>SUM(D6:D8)</f>
        <v>0</v>
      </c>
      <c r="E5" s="154">
        <f t="shared" si="0"/>
        <v>1891869</v>
      </c>
      <c r="F5" s="100">
        <f t="shared" si="0"/>
        <v>1831463</v>
      </c>
      <c r="G5" s="100">
        <f t="shared" si="0"/>
        <v>0</v>
      </c>
      <c r="H5" s="100">
        <f t="shared" si="0"/>
        <v>155062</v>
      </c>
      <c r="I5" s="100">
        <f t="shared" si="0"/>
        <v>1009</v>
      </c>
      <c r="J5" s="100">
        <f t="shared" si="0"/>
        <v>156071</v>
      </c>
      <c r="K5" s="100">
        <f t="shared" si="0"/>
        <v>201089</v>
      </c>
      <c r="L5" s="100">
        <f t="shared" si="0"/>
        <v>393022</v>
      </c>
      <c r="M5" s="100">
        <f t="shared" si="0"/>
        <v>147131</v>
      </c>
      <c r="N5" s="100">
        <f t="shared" si="0"/>
        <v>741242</v>
      </c>
      <c r="O5" s="100">
        <f t="shared" si="0"/>
        <v>33266</v>
      </c>
      <c r="P5" s="100">
        <f t="shared" si="0"/>
        <v>54478</v>
      </c>
      <c r="Q5" s="100">
        <f t="shared" si="0"/>
        <v>93834</v>
      </c>
      <c r="R5" s="100">
        <f t="shared" si="0"/>
        <v>181578</v>
      </c>
      <c r="S5" s="100">
        <f t="shared" si="0"/>
        <v>33084</v>
      </c>
      <c r="T5" s="100">
        <f t="shared" si="0"/>
        <v>28504</v>
      </c>
      <c r="U5" s="100">
        <f t="shared" si="0"/>
        <v>275686</v>
      </c>
      <c r="V5" s="100">
        <f t="shared" si="0"/>
        <v>337274</v>
      </c>
      <c r="W5" s="100">
        <f t="shared" si="0"/>
        <v>1416165</v>
      </c>
      <c r="X5" s="100">
        <f t="shared" si="0"/>
        <v>1831463</v>
      </c>
      <c r="Y5" s="100">
        <f t="shared" si="0"/>
        <v>-415298</v>
      </c>
      <c r="Z5" s="137">
        <f>+IF(X5&lt;&gt;0,+(Y5/X5)*100,0)</f>
        <v>-22.675751571284813</v>
      </c>
      <c r="AA5" s="153">
        <f>SUM(AA6:AA8)</f>
        <v>1831463</v>
      </c>
    </row>
    <row r="6" spans="1:27" ht="13.5">
      <c r="A6" s="138" t="s">
        <v>75</v>
      </c>
      <c r="B6" s="136"/>
      <c r="C6" s="155">
        <v>27266</v>
      </c>
      <c r="D6" s="155"/>
      <c r="E6" s="156">
        <v>208946</v>
      </c>
      <c r="F6" s="60">
        <v>208540</v>
      </c>
      <c r="G6" s="60"/>
      <c r="H6" s="60"/>
      <c r="I6" s="60"/>
      <c r="J6" s="60"/>
      <c r="K6" s="60"/>
      <c r="L6" s="60"/>
      <c r="M6" s="60"/>
      <c r="N6" s="60"/>
      <c r="O6" s="60"/>
      <c r="P6" s="60">
        <v>6130</v>
      </c>
      <c r="Q6" s="60">
        <v>30254</v>
      </c>
      <c r="R6" s="60">
        <v>36384</v>
      </c>
      <c r="S6" s="60"/>
      <c r="T6" s="60">
        <v>7246</v>
      </c>
      <c r="U6" s="60">
        <v>89254</v>
      </c>
      <c r="V6" s="60">
        <v>96500</v>
      </c>
      <c r="W6" s="60">
        <v>132884</v>
      </c>
      <c r="X6" s="60">
        <v>208540</v>
      </c>
      <c r="Y6" s="60">
        <v>-75656</v>
      </c>
      <c r="Z6" s="140">
        <v>-36.28</v>
      </c>
      <c r="AA6" s="62">
        <v>208540</v>
      </c>
    </row>
    <row r="7" spans="1:27" ht="13.5">
      <c r="A7" s="138" t="s">
        <v>76</v>
      </c>
      <c r="B7" s="136"/>
      <c r="C7" s="157">
        <v>2551274</v>
      </c>
      <c r="D7" s="157"/>
      <c r="E7" s="158">
        <v>1295731</v>
      </c>
      <c r="F7" s="159">
        <v>1275731</v>
      </c>
      <c r="G7" s="159"/>
      <c r="H7" s="159">
        <v>155062</v>
      </c>
      <c r="I7" s="159"/>
      <c r="J7" s="159">
        <v>155062</v>
      </c>
      <c r="K7" s="159">
        <v>201089</v>
      </c>
      <c r="L7" s="159">
        <v>319574</v>
      </c>
      <c r="M7" s="159">
        <v>136214</v>
      </c>
      <c r="N7" s="159">
        <v>656877</v>
      </c>
      <c r="O7" s="159">
        <v>29839</v>
      </c>
      <c r="P7" s="159">
        <v>48348</v>
      </c>
      <c r="Q7" s="159">
        <v>46607</v>
      </c>
      <c r="R7" s="159">
        <v>124794</v>
      </c>
      <c r="S7" s="159">
        <v>13724</v>
      </c>
      <c r="T7" s="159">
        <v>21258</v>
      </c>
      <c r="U7" s="159">
        <v>186432</v>
      </c>
      <c r="V7" s="159">
        <v>221414</v>
      </c>
      <c r="W7" s="159">
        <v>1158147</v>
      </c>
      <c r="X7" s="159">
        <v>1275731</v>
      </c>
      <c r="Y7" s="159">
        <v>-117584</v>
      </c>
      <c r="Z7" s="141">
        <v>-9.22</v>
      </c>
      <c r="AA7" s="225">
        <v>1275731</v>
      </c>
    </row>
    <row r="8" spans="1:27" ht="13.5">
      <c r="A8" s="138" t="s">
        <v>77</v>
      </c>
      <c r="B8" s="136"/>
      <c r="C8" s="155">
        <v>80286</v>
      </c>
      <c r="D8" s="155"/>
      <c r="E8" s="156">
        <v>387192</v>
      </c>
      <c r="F8" s="60">
        <v>347192</v>
      </c>
      <c r="G8" s="60"/>
      <c r="H8" s="60"/>
      <c r="I8" s="60">
        <v>1009</v>
      </c>
      <c r="J8" s="60">
        <v>1009</v>
      </c>
      <c r="K8" s="60"/>
      <c r="L8" s="60">
        <v>73448</v>
      </c>
      <c r="M8" s="60">
        <v>10917</v>
      </c>
      <c r="N8" s="60">
        <v>84365</v>
      </c>
      <c r="O8" s="60">
        <v>3427</v>
      </c>
      <c r="P8" s="60"/>
      <c r="Q8" s="60">
        <v>16973</v>
      </c>
      <c r="R8" s="60">
        <v>20400</v>
      </c>
      <c r="S8" s="60">
        <v>19360</v>
      </c>
      <c r="T8" s="60"/>
      <c r="U8" s="60"/>
      <c r="V8" s="60">
        <v>19360</v>
      </c>
      <c r="W8" s="60">
        <v>125134</v>
      </c>
      <c r="X8" s="60">
        <v>347192</v>
      </c>
      <c r="Y8" s="60">
        <v>-222058</v>
      </c>
      <c r="Z8" s="140">
        <v>-63.96</v>
      </c>
      <c r="AA8" s="62">
        <v>347192</v>
      </c>
    </row>
    <row r="9" spans="1:27" ht="13.5">
      <c r="A9" s="135" t="s">
        <v>78</v>
      </c>
      <c r="B9" s="136"/>
      <c r="C9" s="153">
        <f aca="true" t="shared" si="1" ref="C9:Y9">SUM(C10:C14)</f>
        <v>1162146</v>
      </c>
      <c r="D9" s="153">
        <f>SUM(D10:D14)</f>
        <v>0</v>
      </c>
      <c r="E9" s="154">
        <f t="shared" si="1"/>
        <v>1901113</v>
      </c>
      <c r="F9" s="100">
        <f t="shared" si="1"/>
        <v>1643113</v>
      </c>
      <c r="G9" s="100">
        <f t="shared" si="1"/>
        <v>0</v>
      </c>
      <c r="H9" s="100">
        <f t="shared" si="1"/>
        <v>0</v>
      </c>
      <c r="I9" s="100">
        <f t="shared" si="1"/>
        <v>56125</v>
      </c>
      <c r="J9" s="100">
        <f t="shared" si="1"/>
        <v>56125</v>
      </c>
      <c r="K9" s="100">
        <f t="shared" si="1"/>
        <v>13999</v>
      </c>
      <c r="L9" s="100">
        <f t="shared" si="1"/>
        <v>26023</v>
      </c>
      <c r="M9" s="100">
        <f t="shared" si="1"/>
        <v>0</v>
      </c>
      <c r="N9" s="100">
        <f t="shared" si="1"/>
        <v>40022</v>
      </c>
      <c r="O9" s="100">
        <f t="shared" si="1"/>
        <v>31884</v>
      </c>
      <c r="P9" s="100">
        <f t="shared" si="1"/>
        <v>41602</v>
      </c>
      <c r="Q9" s="100">
        <f t="shared" si="1"/>
        <v>0</v>
      </c>
      <c r="R9" s="100">
        <f t="shared" si="1"/>
        <v>73486</v>
      </c>
      <c r="S9" s="100">
        <f t="shared" si="1"/>
        <v>0</v>
      </c>
      <c r="T9" s="100">
        <f t="shared" si="1"/>
        <v>73440</v>
      </c>
      <c r="U9" s="100">
        <f t="shared" si="1"/>
        <v>307850</v>
      </c>
      <c r="V9" s="100">
        <f t="shared" si="1"/>
        <v>381290</v>
      </c>
      <c r="W9" s="100">
        <f t="shared" si="1"/>
        <v>550923</v>
      </c>
      <c r="X9" s="100">
        <f t="shared" si="1"/>
        <v>1643113</v>
      </c>
      <c r="Y9" s="100">
        <f t="shared" si="1"/>
        <v>-1092190</v>
      </c>
      <c r="Z9" s="137">
        <f>+IF(X9&lt;&gt;0,+(Y9/X9)*100,0)</f>
        <v>-66.47077833356562</v>
      </c>
      <c r="AA9" s="102">
        <f>SUM(AA10:AA14)</f>
        <v>1643113</v>
      </c>
    </row>
    <row r="10" spans="1:27" ht="13.5">
      <c r="A10" s="138" t="s">
        <v>79</v>
      </c>
      <c r="B10" s="136"/>
      <c r="C10" s="155">
        <v>217785</v>
      </c>
      <c r="D10" s="155"/>
      <c r="E10" s="156">
        <v>1315944</v>
      </c>
      <c r="F10" s="60">
        <v>1107944</v>
      </c>
      <c r="G10" s="60"/>
      <c r="H10" s="60"/>
      <c r="I10" s="60">
        <v>56125</v>
      </c>
      <c r="J10" s="60">
        <v>56125</v>
      </c>
      <c r="K10" s="60"/>
      <c r="L10" s="60"/>
      <c r="M10" s="60"/>
      <c r="N10" s="60"/>
      <c r="O10" s="60">
        <v>20861</v>
      </c>
      <c r="P10" s="60"/>
      <c r="Q10" s="60"/>
      <c r="R10" s="60">
        <v>20861</v>
      </c>
      <c r="S10" s="60"/>
      <c r="T10" s="60">
        <v>73440</v>
      </c>
      <c r="U10" s="60">
        <v>24561</v>
      </c>
      <c r="V10" s="60">
        <v>98001</v>
      </c>
      <c r="W10" s="60">
        <v>174987</v>
      </c>
      <c r="X10" s="60">
        <v>1107944</v>
      </c>
      <c r="Y10" s="60">
        <v>-932957</v>
      </c>
      <c r="Z10" s="140">
        <v>-84.21</v>
      </c>
      <c r="AA10" s="62">
        <v>1107944</v>
      </c>
    </row>
    <row r="11" spans="1:27" ht="13.5">
      <c r="A11" s="138" t="s">
        <v>80</v>
      </c>
      <c r="B11" s="136"/>
      <c r="C11" s="155">
        <v>68177</v>
      </c>
      <c r="D11" s="155"/>
      <c r="E11" s="156">
        <v>94944</v>
      </c>
      <c r="F11" s="60">
        <v>94944</v>
      </c>
      <c r="G11" s="60"/>
      <c r="H11" s="60"/>
      <c r="I11" s="60"/>
      <c r="J11" s="60"/>
      <c r="K11" s="60"/>
      <c r="L11" s="60">
        <v>26023</v>
      </c>
      <c r="M11" s="60"/>
      <c r="N11" s="60">
        <v>26023</v>
      </c>
      <c r="O11" s="60">
        <v>11023</v>
      </c>
      <c r="P11" s="60">
        <v>41602</v>
      </c>
      <c r="Q11" s="60"/>
      <c r="R11" s="60">
        <v>52625</v>
      </c>
      <c r="S11" s="60"/>
      <c r="T11" s="60"/>
      <c r="U11" s="60">
        <v>3289</v>
      </c>
      <c r="V11" s="60">
        <v>3289</v>
      </c>
      <c r="W11" s="60">
        <v>81937</v>
      </c>
      <c r="X11" s="60">
        <v>94944</v>
      </c>
      <c r="Y11" s="60">
        <v>-13007</v>
      </c>
      <c r="Z11" s="140">
        <v>-13.7</v>
      </c>
      <c r="AA11" s="62">
        <v>94944</v>
      </c>
    </row>
    <row r="12" spans="1:27" ht="13.5">
      <c r="A12" s="138" t="s">
        <v>81</v>
      </c>
      <c r="B12" s="136"/>
      <c r="C12" s="155">
        <v>876184</v>
      </c>
      <c r="D12" s="155"/>
      <c r="E12" s="156">
        <v>470000</v>
      </c>
      <c r="F12" s="60">
        <v>420000</v>
      </c>
      <c r="G12" s="60"/>
      <c r="H12" s="60"/>
      <c r="I12" s="60"/>
      <c r="J12" s="60"/>
      <c r="K12" s="60">
        <v>13999</v>
      </c>
      <c r="L12" s="60"/>
      <c r="M12" s="60"/>
      <c r="N12" s="60">
        <v>13999</v>
      </c>
      <c r="O12" s="60"/>
      <c r="P12" s="60"/>
      <c r="Q12" s="60"/>
      <c r="R12" s="60"/>
      <c r="S12" s="60"/>
      <c r="T12" s="60"/>
      <c r="U12" s="60">
        <v>280000</v>
      </c>
      <c r="V12" s="60">
        <v>280000</v>
      </c>
      <c r="W12" s="60">
        <v>293999</v>
      </c>
      <c r="X12" s="60">
        <v>420000</v>
      </c>
      <c r="Y12" s="60">
        <v>-126001</v>
      </c>
      <c r="Z12" s="140">
        <v>-30</v>
      </c>
      <c r="AA12" s="62">
        <v>420000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20225</v>
      </c>
      <c r="F14" s="159">
        <v>20225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20225</v>
      </c>
      <c r="Y14" s="159">
        <v>-20225</v>
      </c>
      <c r="Z14" s="141">
        <v>-100</v>
      </c>
      <c r="AA14" s="225">
        <v>20225</v>
      </c>
    </row>
    <row r="15" spans="1:27" ht="13.5">
      <c r="A15" s="135" t="s">
        <v>84</v>
      </c>
      <c r="B15" s="142"/>
      <c r="C15" s="153">
        <f aca="true" t="shared" si="2" ref="C15:Y15">SUM(C16:C18)</f>
        <v>3382346</v>
      </c>
      <c r="D15" s="153">
        <f>SUM(D16:D18)</f>
        <v>0</v>
      </c>
      <c r="E15" s="154">
        <f t="shared" si="2"/>
        <v>3480293</v>
      </c>
      <c r="F15" s="100">
        <f t="shared" si="2"/>
        <v>8680653</v>
      </c>
      <c r="G15" s="100">
        <f t="shared" si="2"/>
        <v>23958</v>
      </c>
      <c r="H15" s="100">
        <f t="shared" si="2"/>
        <v>1688077</v>
      </c>
      <c r="I15" s="100">
        <f t="shared" si="2"/>
        <v>0</v>
      </c>
      <c r="J15" s="100">
        <f t="shared" si="2"/>
        <v>1712035</v>
      </c>
      <c r="K15" s="100">
        <f t="shared" si="2"/>
        <v>1337997</v>
      </c>
      <c r="L15" s="100">
        <f t="shared" si="2"/>
        <v>0</v>
      </c>
      <c r="M15" s="100">
        <f t="shared" si="2"/>
        <v>1050644</v>
      </c>
      <c r="N15" s="100">
        <f t="shared" si="2"/>
        <v>2388641</v>
      </c>
      <c r="O15" s="100">
        <f t="shared" si="2"/>
        <v>261459</v>
      </c>
      <c r="P15" s="100">
        <f t="shared" si="2"/>
        <v>20475</v>
      </c>
      <c r="Q15" s="100">
        <f t="shared" si="2"/>
        <v>566851</v>
      </c>
      <c r="R15" s="100">
        <f t="shared" si="2"/>
        <v>848785</v>
      </c>
      <c r="S15" s="100">
        <f t="shared" si="2"/>
        <v>723741</v>
      </c>
      <c r="T15" s="100">
        <f t="shared" si="2"/>
        <v>1059487</v>
      </c>
      <c r="U15" s="100">
        <f t="shared" si="2"/>
        <v>679862</v>
      </c>
      <c r="V15" s="100">
        <f t="shared" si="2"/>
        <v>2463090</v>
      </c>
      <c r="W15" s="100">
        <f t="shared" si="2"/>
        <v>7412551</v>
      </c>
      <c r="X15" s="100">
        <f t="shared" si="2"/>
        <v>8680653</v>
      </c>
      <c r="Y15" s="100">
        <f t="shared" si="2"/>
        <v>-1268102</v>
      </c>
      <c r="Z15" s="137">
        <f>+IF(X15&lt;&gt;0,+(Y15/X15)*100,0)</f>
        <v>-14.608371052269916</v>
      </c>
      <c r="AA15" s="102">
        <f>SUM(AA16:AA18)</f>
        <v>8680653</v>
      </c>
    </row>
    <row r="16" spans="1:27" ht="13.5">
      <c r="A16" s="138" t="s">
        <v>85</v>
      </c>
      <c r="B16" s="136"/>
      <c r="C16" s="155">
        <v>1158809</v>
      </c>
      <c r="D16" s="155"/>
      <c r="E16" s="156">
        <v>18900</v>
      </c>
      <c r="F16" s="60">
        <v>18900</v>
      </c>
      <c r="G16" s="60"/>
      <c r="H16" s="60">
        <v>1676424</v>
      </c>
      <c r="I16" s="60"/>
      <c r="J16" s="60">
        <v>1676424</v>
      </c>
      <c r="K16" s="60">
        <v>1337997</v>
      </c>
      <c r="L16" s="60"/>
      <c r="M16" s="60">
        <v>1050644</v>
      </c>
      <c r="N16" s="60">
        <v>2388641</v>
      </c>
      <c r="O16" s="60">
        <v>261459</v>
      </c>
      <c r="P16" s="60">
        <v>20475</v>
      </c>
      <c r="Q16" s="60">
        <v>514381</v>
      </c>
      <c r="R16" s="60">
        <v>796315</v>
      </c>
      <c r="S16" s="60">
        <v>719236</v>
      </c>
      <c r="T16" s="60"/>
      <c r="U16" s="60">
        <v>525566</v>
      </c>
      <c r="V16" s="60">
        <v>1244802</v>
      </c>
      <c r="W16" s="60">
        <v>6106182</v>
      </c>
      <c r="X16" s="60">
        <v>18900</v>
      </c>
      <c r="Y16" s="60">
        <v>6087282</v>
      </c>
      <c r="Z16" s="140">
        <v>32207.84</v>
      </c>
      <c r="AA16" s="62">
        <v>18900</v>
      </c>
    </row>
    <row r="17" spans="1:27" ht="13.5">
      <c r="A17" s="138" t="s">
        <v>86</v>
      </c>
      <c r="B17" s="136"/>
      <c r="C17" s="155">
        <v>2223537</v>
      </c>
      <c r="D17" s="155"/>
      <c r="E17" s="156">
        <v>3461393</v>
      </c>
      <c r="F17" s="60">
        <v>8661753</v>
      </c>
      <c r="G17" s="60">
        <v>23958</v>
      </c>
      <c r="H17" s="60">
        <v>11653</v>
      </c>
      <c r="I17" s="60"/>
      <c r="J17" s="60">
        <v>35611</v>
      </c>
      <c r="K17" s="60"/>
      <c r="L17" s="60"/>
      <c r="M17" s="60"/>
      <c r="N17" s="60"/>
      <c r="O17" s="60"/>
      <c r="P17" s="60"/>
      <c r="Q17" s="60">
        <v>52470</v>
      </c>
      <c r="R17" s="60">
        <v>52470</v>
      </c>
      <c r="S17" s="60">
        <v>4505</v>
      </c>
      <c r="T17" s="60">
        <v>1059487</v>
      </c>
      <c r="U17" s="60">
        <v>154296</v>
      </c>
      <c r="V17" s="60">
        <v>1218288</v>
      </c>
      <c r="W17" s="60">
        <v>1306369</v>
      </c>
      <c r="X17" s="60">
        <v>8661753</v>
      </c>
      <c r="Y17" s="60">
        <v>-7355384</v>
      </c>
      <c r="Z17" s="140">
        <v>-84.92</v>
      </c>
      <c r="AA17" s="62">
        <v>8661753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11339282</v>
      </c>
      <c r="D19" s="153">
        <f>SUM(D20:D23)</f>
        <v>0</v>
      </c>
      <c r="E19" s="154">
        <f t="shared" si="3"/>
        <v>16846854</v>
      </c>
      <c r="F19" s="100">
        <f t="shared" si="3"/>
        <v>11259054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12180</v>
      </c>
      <c r="L19" s="100">
        <f t="shared" si="3"/>
        <v>0</v>
      </c>
      <c r="M19" s="100">
        <f t="shared" si="3"/>
        <v>0</v>
      </c>
      <c r="N19" s="100">
        <f t="shared" si="3"/>
        <v>12180</v>
      </c>
      <c r="O19" s="100">
        <f t="shared" si="3"/>
        <v>0</v>
      </c>
      <c r="P19" s="100">
        <f t="shared" si="3"/>
        <v>0</v>
      </c>
      <c r="Q19" s="100">
        <f t="shared" si="3"/>
        <v>161253</v>
      </c>
      <c r="R19" s="100">
        <f t="shared" si="3"/>
        <v>161253</v>
      </c>
      <c r="S19" s="100">
        <f t="shared" si="3"/>
        <v>5775</v>
      </c>
      <c r="T19" s="100">
        <f t="shared" si="3"/>
        <v>610310</v>
      </c>
      <c r="U19" s="100">
        <f t="shared" si="3"/>
        <v>-156653</v>
      </c>
      <c r="V19" s="100">
        <f t="shared" si="3"/>
        <v>459432</v>
      </c>
      <c r="W19" s="100">
        <f t="shared" si="3"/>
        <v>632865</v>
      </c>
      <c r="X19" s="100">
        <f t="shared" si="3"/>
        <v>11259054</v>
      </c>
      <c r="Y19" s="100">
        <f t="shared" si="3"/>
        <v>-10626189</v>
      </c>
      <c r="Z19" s="137">
        <f>+IF(X19&lt;&gt;0,+(Y19/X19)*100,0)</f>
        <v>-94.37905706820484</v>
      </c>
      <c r="AA19" s="102">
        <f>SUM(AA20:AA23)</f>
        <v>11259054</v>
      </c>
    </row>
    <row r="20" spans="1:27" ht="13.5">
      <c r="A20" s="138" t="s">
        <v>89</v>
      </c>
      <c r="B20" s="136"/>
      <c r="C20" s="155">
        <v>364487</v>
      </c>
      <c r="D20" s="155"/>
      <c r="E20" s="156">
        <v>800000</v>
      </c>
      <c r="F20" s="60">
        <v>412200</v>
      </c>
      <c r="G20" s="60"/>
      <c r="H20" s="60"/>
      <c r="I20" s="60"/>
      <c r="J20" s="60"/>
      <c r="K20" s="60">
        <v>12180</v>
      </c>
      <c r="L20" s="60"/>
      <c r="M20" s="60"/>
      <c r="N20" s="60">
        <v>12180</v>
      </c>
      <c r="O20" s="60"/>
      <c r="P20" s="60"/>
      <c r="Q20" s="60">
        <v>161253</v>
      </c>
      <c r="R20" s="60">
        <v>161253</v>
      </c>
      <c r="S20" s="60">
        <v>5775</v>
      </c>
      <c r="T20" s="60"/>
      <c r="U20" s="60">
        <v>-156653</v>
      </c>
      <c r="V20" s="60">
        <v>-150878</v>
      </c>
      <c r="W20" s="60">
        <v>22555</v>
      </c>
      <c r="X20" s="60">
        <v>412200</v>
      </c>
      <c r="Y20" s="60">
        <v>-389645</v>
      </c>
      <c r="Z20" s="140">
        <v>-94.53</v>
      </c>
      <c r="AA20" s="62">
        <v>412200</v>
      </c>
    </row>
    <row r="21" spans="1:27" ht="13.5">
      <c r="A21" s="138" t="s">
        <v>90</v>
      </c>
      <c r="B21" s="136"/>
      <c r="C21" s="155">
        <v>10691456</v>
      </c>
      <c r="D21" s="155"/>
      <c r="E21" s="156">
        <v>10194854</v>
      </c>
      <c r="F21" s="60">
        <v>16854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610310</v>
      </c>
      <c r="U21" s="60"/>
      <c r="V21" s="60">
        <v>610310</v>
      </c>
      <c r="W21" s="60">
        <v>610310</v>
      </c>
      <c r="X21" s="60">
        <v>16854</v>
      </c>
      <c r="Y21" s="60">
        <v>593456</v>
      </c>
      <c r="Z21" s="140">
        <v>3521.16</v>
      </c>
      <c r="AA21" s="62">
        <v>16854</v>
      </c>
    </row>
    <row r="22" spans="1:27" ht="13.5">
      <c r="A22" s="138" t="s">
        <v>91</v>
      </c>
      <c r="B22" s="136"/>
      <c r="C22" s="157">
        <v>283339</v>
      </c>
      <c r="D22" s="157"/>
      <c r="E22" s="158">
        <v>5200000</v>
      </c>
      <c r="F22" s="159">
        <v>10178000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10178000</v>
      </c>
      <c r="Y22" s="159">
        <v>-10178000</v>
      </c>
      <c r="Z22" s="141">
        <v>-100</v>
      </c>
      <c r="AA22" s="225">
        <v>10178000</v>
      </c>
    </row>
    <row r="23" spans="1:27" ht="13.5">
      <c r="A23" s="138" t="s">
        <v>92</v>
      </c>
      <c r="B23" s="136"/>
      <c r="C23" s="155"/>
      <c r="D23" s="155"/>
      <c r="E23" s="156">
        <v>652000</v>
      </c>
      <c r="F23" s="60">
        <v>652000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652000</v>
      </c>
      <c r="Y23" s="60">
        <v>-652000</v>
      </c>
      <c r="Z23" s="140">
        <v>-100</v>
      </c>
      <c r="AA23" s="62">
        <v>652000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18542600</v>
      </c>
      <c r="D25" s="217">
        <f>+D5+D9+D15+D19+D24</f>
        <v>0</v>
      </c>
      <c r="E25" s="230">
        <f t="shared" si="4"/>
        <v>24120129</v>
      </c>
      <c r="F25" s="219">
        <f t="shared" si="4"/>
        <v>23414283</v>
      </c>
      <c r="G25" s="219">
        <f t="shared" si="4"/>
        <v>23958</v>
      </c>
      <c r="H25" s="219">
        <f t="shared" si="4"/>
        <v>1843139</v>
      </c>
      <c r="I25" s="219">
        <f t="shared" si="4"/>
        <v>57134</v>
      </c>
      <c r="J25" s="219">
        <f t="shared" si="4"/>
        <v>1924231</v>
      </c>
      <c r="K25" s="219">
        <f t="shared" si="4"/>
        <v>1565265</v>
      </c>
      <c r="L25" s="219">
        <f t="shared" si="4"/>
        <v>419045</v>
      </c>
      <c r="M25" s="219">
        <f t="shared" si="4"/>
        <v>1197775</v>
      </c>
      <c r="N25" s="219">
        <f t="shared" si="4"/>
        <v>3182085</v>
      </c>
      <c r="O25" s="219">
        <f t="shared" si="4"/>
        <v>326609</v>
      </c>
      <c r="P25" s="219">
        <f t="shared" si="4"/>
        <v>116555</v>
      </c>
      <c r="Q25" s="219">
        <f t="shared" si="4"/>
        <v>821938</v>
      </c>
      <c r="R25" s="219">
        <f t="shared" si="4"/>
        <v>1265102</v>
      </c>
      <c r="S25" s="219">
        <f t="shared" si="4"/>
        <v>762600</v>
      </c>
      <c r="T25" s="219">
        <f t="shared" si="4"/>
        <v>1771741</v>
      </c>
      <c r="U25" s="219">
        <f t="shared" si="4"/>
        <v>1106745</v>
      </c>
      <c r="V25" s="219">
        <f t="shared" si="4"/>
        <v>3641086</v>
      </c>
      <c r="W25" s="219">
        <f t="shared" si="4"/>
        <v>10012504</v>
      </c>
      <c r="X25" s="219">
        <f t="shared" si="4"/>
        <v>23414283</v>
      </c>
      <c r="Y25" s="219">
        <f t="shared" si="4"/>
        <v>-13401779</v>
      </c>
      <c r="Z25" s="231">
        <f>+IF(X25&lt;&gt;0,+(Y25/X25)*100,0)</f>
        <v>-57.23762286464207</v>
      </c>
      <c r="AA25" s="232">
        <f>+AA5+AA9+AA15+AA19+AA24</f>
        <v>23414283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9354009</v>
      </c>
      <c r="D28" s="155"/>
      <c r="E28" s="156">
        <v>16140766</v>
      </c>
      <c r="F28" s="60">
        <v>16141000</v>
      </c>
      <c r="G28" s="60"/>
      <c r="H28" s="60">
        <v>1676424</v>
      </c>
      <c r="I28" s="60"/>
      <c r="J28" s="60">
        <v>1676424</v>
      </c>
      <c r="K28" s="60">
        <v>1364247</v>
      </c>
      <c r="L28" s="60">
        <v>-26250</v>
      </c>
      <c r="M28" s="60">
        <v>1050644</v>
      </c>
      <c r="N28" s="60">
        <v>2388641</v>
      </c>
      <c r="O28" s="60">
        <v>261459</v>
      </c>
      <c r="P28" s="60">
        <v>20475</v>
      </c>
      <c r="Q28" s="60">
        <v>508021</v>
      </c>
      <c r="R28" s="60">
        <v>789955</v>
      </c>
      <c r="S28" s="60"/>
      <c r="T28" s="60">
        <v>1675032</v>
      </c>
      <c r="U28" s="60">
        <v>525566</v>
      </c>
      <c r="V28" s="60">
        <v>2200598</v>
      </c>
      <c r="W28" s="60">
        <v>7055618</v>
      </c>
      <c r="X28" s="60">
        <v>16141000</v>
      </c>
      <c r="Y28" s="60">
        <v>-9085382</v>
      </c>
      <c r="Z28" s="140">
        <v>-56.29</v>
      </c>
      <c r="AA28" s="155">
        <v>16141000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9354009</v>
      </c>
      <c r="D32" s="210">
        <f>SUM(D28:D31)</f>
        <v>0</v>
      </c>
      <c r="E32" s="211">
        <f t="shared" si="5"/>
        <v>16140766</v>
      </c>
      <c r="F32" s="77">
        <f t="shared" si="5"/>
        <v>16141000</v>
      </c>
      <c r="G32" s="77">
        <f t="shared" si="5"/>
        <v>0</v>
      </c>
      <c r="H32" s="77">
        <f t="shared" si="5"/>
        <v>1676424</v>
      </c>
      <c r="I32" s="77">
        <f t="shared" si="5"/>
        <v>0</v>
      </c>
      <c r="J32" s="77">
        <f t="shared" si="5"/>
        <v>1676424</v>
      </c>
      <c r="K32" s="77">
        <f t="shared" si="5"/>
        <v>1364247</v>
      </c>
      <c r="L32" s="77">
        <f t="shared" si="5"/>
        <v>-26250</v>
      </c>
      <c r="M32" s="77">
        <f t="shared" si="5"/>
        <v>1050644</v>
      </c>
      <c r="N32" s="77">
        <f t="shared" si="5"/>
        <v>2388641</v>
      </c>
      <c r="O32" s="77">
        <f t="shared" si="5"/>
        <v>261459</v>
      </c>
      <c r="P32" s="77">
        <f t="shared" si="5"/>
        <v>20475</v>
      </c>
      <c r="Q32" s="77">
        <f t="shared" si="5"/>
        <v>508021</v>
      </c>
      <c r="R32" s="77">
        <f t="shared" si="5"/>
        <v>789955</v>
      </c>
      <c r="S32" s="77">
        <f t="shared" si="5"/>
        <v>0</v>
      </c>
      <c r="T32" s="77">
        <f t="shared" si="5"/>
        <v>1675032</v>
      </c>
      <c r="U32" s="77">
        <f t="shared" si="5"/>
        <v>525566</v>
      </c>
      <c r="V32" s="77">
        <f t="shared" si="5"/>
        <v>2200598</v>
      </c>
      <c r="W32" s="77">
        <f t="shared" si="5"/>
        <v>7055618</v>
      </c>
      <c r="X32" s="77">
        <f t="shared" si="5"/>
        <v>16141000</v>
      </c>
      <c r="Y32" s="77">
        <f t="shared" si="5"/>
        <v>-9085382</v>
      </c>
      <c r="Z32" s="212">
        <f>+IF(X32&lt;&gt;0,+(Y32/X32)*100,0)</f>
        <v>-56.28760299857506</v>
      </c>
      <c r="AA32" s="79">
        <f>SUM(AA28:AA31)</f>
        <v>16141000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9188591</v>
      </c>
      <c r="D35" s="155"/>
      <c r="E35" s="156">
        <v>7979363</v>
      </c>
      <c r="F35" s="60">
        <v>7273283</v>
      </c>
      <c r="G35" s="60">
        <v>23958</v>
      </c>
      <c r="H35" s="60">
        <v>166715</v>
      </c>
      <c r="I35" s="60">
        <v>57134</v>
      </c>
      <c r="J35" s="60">
        <v>247807</v>
      </c>
      <c r="K35" s="60">
        <v>201018</v>
      </c>
      <c r="L35" s="60">
        <v>445295</v>
      </c>
      <c r="M35" s="60">
        <v>147131</v>
      </c>
      <c r="N35" s="60">
        <v>793444</v>
      </c>
      <c r="O35" s="60">
        <v>65150</v>
      </c>
      <c r="P35" s="60">
        <v>96080</v>
      </c>
      <c r="Q35" s="60">
        <v>313917</v>
      </c>
      <c r="R35" s="60">
        <v>475147</v>
      </c>
      <c r="S35" s="60">
        <v>762600</v>
      </c>
      <c r="T35" s="60">
        <v>96709</v>
      </c>
      <c r="U35" s="60">
        <v>581179</v>
      </c>
      <c r="V35" s="60">
        <v>1440488</v>
      </c>
      <c r="W35" s="60">
        <v>2956886</v>
      </c>
      <c r="X35" s="60">
        <v>7273283</v>
      </c>
      <c r="Y35" s="60">
        <v>-4316397</v>
      </c>
      <c r="Z35" s="140">
        <v>-59.35</v>
      </c>
      <c r="AA35" s="62">
        <v>7273283</v>
      </c>
    </row>
    <row r="36" spans="1:27" ht="13.5">
      <c r="A36" s="238" t="s">
        <v>139</v>
      </c>
      <c r="B36" s="149"/>
      <c r="C36" s="222">
        <f aca="true" t="shared" si="6" ref="C36:Y36">SUM(C32:C35)</f>
        <v>18542600</v>
      </c>
      <c r="D36" s="222">
        <f>SUM(D32:D35)</f>
        <v>0</v>
      </c>
      <c r="E36" s="218">
        <f t="shared" si="6"/>
        <v>24120129</v>
      </c>
      <c r="F36" s="220">
        <f t="shared" si="6"/>
        <v>23414283</v>
      </c>
      <c r="G36" s="220">
        <f t="shared" si="6"/>
        <v>23958</v>
      </c>
      <c r="H36" s="220">
        <f t="shared" si="6"/>
        <v>1843139</v>
      </c>
      <c r="I36" s="220">
        <f t="shared" si="6"/>
        <v>57134</v>
      </c>
      <c r="J36" s="220">
        <f t="shared" si="6"/>
        <v>1924231</v>
      </c>
      <c r="K36" s="220">
        <f t="shared" si="6"/>
        <v>1565265</v>
      </c>
      <c r="L36" s="220">
        <f t="shared" si="6"/>
        <v>419045</v>
      </c>
      <c r="M36" s="220">
        <f t="shared" si="6"/>
        <v>1197775</v>
      </c>
      <c r="N36" s="220">
        <f t="shared" si="6"/>
        <v>3182085</v>
      </c>
      <c r="O36" s="220">
        <f t="shared" si="6"/>
        <v>326609</v>
      </c>
      <c r="P36" s="220">
        <f t="shared" si="6"/>
        <v>116555</v>
      </c>
      <c r="Q36" s="220">
        <f t="shared" si="6"/>
        <v>821938</v>
      </c>
      <c r="R36" s="220">
        <f t="shared" si="6"/>
        <v>1265102</v>
      </c>
      <c r="S36" s="220">
        <f t="shared" si="6"/>
        <v>762600</v>
      </c>
      <c r="T36" s="220">
        <f t="shared" si="6"/>
        <v>1771741</v>
      </c>
      <c r="U36" s="220">
        <f t="shared" si="6"/>
        <v>1106745</v>
      </c>
      <c r="V36" s="220">
        <f t="shared" si="6"/>
        <v>3641086</v>
      </c>
      <c r="W36" s="220">
        <f t="shared" si="6"/>
        <v>10012504</v>
      </c>
      <c r="X36" s="220">
        <f t="shared" si="6"/>
        <v>23414283</v>
      </c>
      <c r="Y36" s="220">
        <f t="shared" si="6"/>
        <v>-13401779</v>
      </c>
      <c r="Z36" s="221">
        <f>+IF(X36&lt;&gt;0,+(Y36/X36)*100,0)</f>
        <v>-57.23762286464207</v>
      </c>
      <c r="AA36" s="239">
        <f>SUM(AA32:AA35)</f>
        <v>23414283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14379346</v>
      </c>
      <c r="D6" s="155"/>
      <c r="E6" s="59">
        <v>2350000</v>
      </c>
      <c r="F6" s="60">
        <v>2350000</v>
      </c>
      <c r="G6" s="60">
        <v>110770</v>
      </c>
      <c r="H6" s="60">
        <v>110770</v>
      </c>
      <c r="I6" s="60">
        <v>110770</v>
      </c>
      <c r="J6" s="60">
        <v>110770</v>
      </c>
      <c r="K6" s="60">
        <v>110770</v>
      </c>
      <c r="L6" s="60">
        <v>110770</v>
      </c>
      <c r="M6" s="60">
        <v>110770</v>
      </c>
      <c r="N6" s="60">
        <v>110770</v>
      </c>
      <c r="O6" s="60">
        <v>110770</v>
      </c>
      <c r="P6" s="60">
        <v>110770</v>
      </c>
      <c r="Q6" s="60">
        <v>110770</v>
      </c>
      <c r="R6" s="60">
        <v>110770</v>
      </c>
      <c r="S6" s="60">
        <v>110770</v>
      </c>
      <c r="T6" s="60">
        <v>110770</v>
      </c>
      <c r="U6" s="60">
        <v>111010</v>
      </c>
      <c r="V6" s="60">
        <v>111010</v>
      </c>
      <c r="W6" s="60">
        <v>111010</v>
      </c>
      <c r="X6" s="60">
        <v>2350000</v>
      </c>
      <c r="Y6" s="60">
        <v>-2238990</v>
      </c>
      <c r="Z6" s="140">
        <v>-95.28</v>
      </c>
      <c r="AA6" s="62">
        <v>2350000</v>
      </c>
    </row>
    <row r="7" spans="1:27" ht="13.5">
      <c r="A7" s="249" t="s">
        <v>144</v>
      </c>
      <c r="B7" s="182"/>
      <c r="C7" s="155"/>
      <c r="D7" s="155"/>
      <c r="E7" s="59">
        <v>10109520</v>
      </c>
      <c r="F7" s="60">
        <v>10109520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10109520</v>
      </c>
      <c r="Y7" s="60">
        <v>-10109520</v>
      </c>
      <c r="Z7" s="140">
        <v>-100</v>
      </c>
      <c r="AA7" s="62">
        <v>10109520</v>
      </c>
    </row>
    <row r="8" spans="1:27" ht="13.5">
      <c r="A8" s="249" t="s">
        <v>145</v>
      </c>
      <c r="B8" s="182"/>
      <c r="C8" s="155">
        <v>39144555</v>
      </c>
      <c r="D8" s="155"/>
      <c r="E8" s="59">
        <v>10747852</v>
      </c>
      <c r="F8" s="60">
        <v>15747522</v>
      </c>
      <c r="G8" s="60">
        <v>49529470</v>
      </c>
      <c r="H8" s="60">
        <v>50795339</v>
      </c>
      <c r="I8" s="60">
        <v>52219639</v>
      </c>
      <c r="J8" s="60">
        <v>52219639</v>
      </c>
      <c r="K8" s="60">
        <v>51534406</v>
      </c>
      <c r="L8" s="60">
        <v>53012194</v>
      </c>
      <c r="M8" s="60">
        <v>54742940</v>
      </c>
      <c r="N8" s="60">
        <v>54742940</v>
      </c>
      <c r="O8" s="60">
        <v>56711837</v>
      </c>
      <c r="P8" s="60">
        <v>86578116</v>
      </c>
      <c r="Q8" s="60">
        <v>57097462</v>
      </c>
      <c r="R8" s="60">
        <v>57097462</v>
      </c>
      <c r="S8" s="60">
        <v>58548730</v>
      </c>
      <c r="T8" s="60">
        <v>58611243</v>
      </c>
      <c r="U8" s="60">
        <v>60047273</v>
      </c>
      <c r="V8" s="60">
        <v>60047273</v>
      </c>
      <c r="W8" s="60">
        <v>60047273</v>
      </c>
      <c r="X8" s="60">
        <v>15747522</v>
      </c>
      <c r="Y8" s="60">
        <v>44299751</v>
      </c>
      <c r="Z8" s="140">
        <v>281.31</v>
      </c>
      <c r="AA8" s="62">
        <v>15747522</v>
      </c>
    </row>
    <row r="9" spans="1:27" ht="13.5">
      <c r="A9" s="249" t="s">
        <v>146</v>
      </c>
      <c r="B9" s="182"/>
      <c r="C9" s="155">
        <v>7867694</v>
      </c>
      <c r="D9" s="155"/>
      <c r="E9" s="59">
        <v>7924000</v>
      </c>
      <c r="F9" s="60">
        <v>7924000</v>
      </c>
      <c r="G9" s="60">
        <v>498321</v>
      </c>
      <c r="H9" s="60">
        <v>-12261171</v>
      </c>
      <c r="I9" s="60">
        <v>-13519516</v>
      </c>
      <c r="J9" s="60">
        <v>-13519516</v>
      </c>
      <c r="K9" s="60">
        <v>-12994403</v>
      </c>
      <c r="L9" s="60">
        <v>-14824802</v>
      </c>
      <c r="M9" s="60">
        <v>-14543712</v>
      </c>
      <c r="N9" s="60">
        <v>-14543712</v>
      </c>
      <c r="O9" s="60">
        <v>-13238359</v>
      </c>
      <c r="P9" s="60"/>
      <c r="Q9" s="60">
        <v>-16970924</v>
      </c>
      <c r="R9" s="60">
        <v>-16970924</v>
      </c>
      <c r="S9" s="60">
        <v>-5623858</v>
      </c>
      <c r="T9" s="60">
        <v>-5074052</v>
      </c>
      <c r="U9" s="60">
        <v>-4630797</v>
      </c>
      <c r="V9" s="60">
        <v>-4630797</v>
      </c>
      <c r="W9" s="60">
        <v>-4630797</v>
      </c>
      <c r="X9" s="60">
        <v>7924000</v>
      </c>
      <c r="Y9" s="60">
        <v>-12554797</v>
      </c>
      <c r="Z9" s="140">
        <v>-158.44</v>
      </c>
      <c r="AA9" s="62">
        <v>7924000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46078743</v>
      </c>
      <c r="D11" s="155"/>
      <c r="E11" s="59">
        <v>40849636</v>
      </c>
      <c r="F11" s="60">
        <v>40849636</v>
      </c>
      <c r="G11" s="60">
        <v>46050636</v>
      </c>
      <c r="H11" s="60">
        <v>46140839</v>
      </c>
      <c r="I11" s="60">
        <v>46105974</v>
      </c>
      <c r="J11" s="60">
        <v>46105974</v>
      </c>
      <c r="K11" s="60">
        <v>46115353</v>
      </c>
      <c r="L11" s="60">
        <v>46217001</v>
      </c>
      <c r="M11" s="60">
        <v>46217001</v>
      </c>
      <c r="N11" s="60">
        <v>46217001</v>
      </c>
      <c r="O11" s="60">
        <v>46183080</v>
      </c>
      <c r="P11" s="60"/>
      <c r="Q11" s="60">
        <v>46161652</v>
      </c>
      <c r="R11" s="60">
        <v>46161652</v>
      </c>
      <c r="S11" s="60">
        <v>46129536</v>
      </c>
      <c r="T11" s="60">
        <v>46062979</v>
      </c>
      <c r="U11" s="60">
        <v>46195997</v>
      </c>
      <c r="V11" s="60">
        <v>46195997</v>
      </c>
      <c r="W11" s="60">
        <v>46195997</v>
      </c>
      <c r="X11" s="60">
        <v>40849636</v>
      </c>
      <c r="Y11" s="60">
        <v>5346361</v>
      </c>
      <c r="Z11" s="140">
        <v>13.09</v>
      </c>
      <c r="AA11" s="62">
        <v>40849636</v>
      </c>
    </row>
    <row r="12" spans="1:27" ht="13.5">
      <c r="A12" s="250" t="s">
        <v>56</v>
      </c>
      <c r="B12" s="251"/>
      <c r="C12" s="168">
        <f aca="true" t="shared" si="0" ref="C12:Y12">SUM(C6:C11)</f>
        <v>107470338</v>
      </c>
      <c r="D12" s="168">
        <f>SUM(D6:D11)</f>
        <v>0</v>
      </c>
      <c r="E12" s="72">
        <f t="shared" si="0"/>
        <v>71981008</v>
      </c>
      <c r="F12" s="73">
        <f t="shared" si="0"/>
        <v>76980678</v>
      </c>
      <c r="G12" s="73">
        <f t="shared" si="0"/>
        <v>96189197</v>
      </c>
      <c r="H12" s="73">
        <f t="shared" si="0"/>
        <v>84785777</v>
      </c>
      <c r="I12" s="73">
        <f t="shared" si="0"/>
        <v>84916867</v>
      </c>
      <c r="J12" s="73">
        <f t="shared" si="0"/>
        <v>84916867</v>
      </c>
      <c r="K12" s="73">
        <f t="shared" si="0"/>
        <v>84766126</v>
      </c>
      <c r="L12" s="73">
        <f t="shared" si="0"/>
        <v>84515163</v>
      </c>
      <c r="M12" s="73">
        <f t="shared" si="0"/>
        <v>86526999</v>
      </c>
      <c r="N12" s="73">
        <f t="shared" si="0"/>
        <v>86526999</v>
      </c>
      <c r="O12" s="73">
        <f t="shared" si="0"/>
        <v>89767328</v>
      </c>
      <c r="P12" s="73">
        <f t="shared" si="0"/>
        <v>86688886</v>
      </c>
      <c r="Q12" s="73">
        <f t="shared" si="0"/>
        <v>86398960</v>
      </c>
      <c r="R12" s="73">
        <f t="shared" si="0"/>
        <v>86398960</v>
      </c>
      <c r="S12" s="73">
        <f t="shared" si="0"/>
        <v>99165178</v>
      </c>
      <c r="T12" s="73">
        <f t="shared" si="0"/>
        <v>99710940</v>
      </c>
      <c r="U12" s="73">
        <f t="shared" si="0"/>
        <v>101723483</v>
      </c>
      <c r="V12" s="73">
        <f t="shared" si="0"/>
        <v>101723483</v>
      </c>
      <c r="W12" s="73">
        <f t="shared" si="0"/>
        <v>101723483</v>
      </c>
      <c r="X12" s="73">
        <f t="shared" si="0"/>
        <v>76980678</v>
      </c>
      <c r="Y12" s="73">
        <f t="shared" si="0"/>
        <v>24742805</v>
      </c>
      <c r="Z12" s="170">
        <f>+IF(X12&lt;&gt;0,+(Y12/X12)*100,0)</f>
        <v>32.14157843608496</v>
      </c>
      <c r="AA12" s="74">
        <f>SUM(AA6:AA11)</f>
        <v>76980678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1164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131562</v>
      </c>
      <c r="D16" s="155"/>
      <c r="E16" s="59"/>
      <c r="F16" s="60"/>
      <c r="G16" s="159">
        <v>14357992</v>
      </c>
      <c r="H16" s="159">
        <v>14815188</v>
      </c>
      <c r="I16" s="159">
        <v>14836277</v>
      </c>
      <c r="J16" s="60">
        <v>14836277</v>
      </c>
      <c r="K16" s="159">
        <v>14836277</v>
      </c>
      <c r="L16" s="159">
        <v>14836277</v>
      </c>
      <c r="M16" s="60">
        <v>13150125</v>
      </c>
      <c r="N16" s="159">
        <v>13150125</v>
      </c>
      <c r="O16" s="159">
        <v>13165446</v>
      </c>
      <c r="P16" s="159">
        <v>13165446</v>
      </c>
      <c r="Q16" s="60">
        <v>13154506</v>
      </c>
      <c r="R16" s="159">
        <v>13154506</v>
      </c>
      <c r="S16" s="159">
        <v>12001523</v>
      </c>
      <c r="T16" s="60">
        <v>12011886</v>
      </c>
      <c r="U16" s="159">
        <v>17026343</v>
      </c>
      <c r="V16" s="159">
        <v>17026343</v>
      </c>
      <c r="W16" s="159">
        <v>17026343</v>
      </c>
      <c r="X16" s="60"/>
      <c r="Y16" s="159">
        <v>17026343</v>
      </c>
      <c r="Z16" s="141"/>
      <c r="AA16" s="225"/>
    </row>
    <row r="17" spans="1:27" ht="13.5">
      <c r="A17" s="249" t="s">
        <v>152</v>
      </c>
      <c r="B17" s="182"/>
      <c r="C17" s="155">
        <v>3106800</v>
      </c>
      <c r="D17" s="155"/>
      <c r="E17" s="59">
        <v>4272000</v>
      </c>
      <c r="F17" s="60">
        <v>4272000</v>
      </c>
      <c r="G17" s="60"/>
      <c r="H17" s="60"/>
      <c r="I17" s="60"/>
      <c r="J17" s="60"/>
      <c r="K17" s="60"/>
      <c r="L17" s="60"/>
      <c r="M17" s="60">
        <v>3106800</v>
      </c>
      <c r="N17" s="60">
        <v>3106800</v>
      </c>
      <c r="O17" s="60">
        <v>3106800</v>
      </c>
      <c r="P17" s="60">
        <v>3106800</v>
      </c>
      <c r="Q17" s="60">
        <v>3106800</v>
      </c>
      <c r="R17" s="60">
        <v>3106800</v>
      </c>
      <c r="S17" s="60">
        <v>3106800</v>
      </c>
      <c r="T17" s="60">
        <v>3106800</v>
      </c>
      <c r="U17" s="60">
        <v>4172874</v>
      </c>
      <c r="V17" s="60">
        <v>4172874</v>
      </c>
      <c r="W17" s="60">
        <v>4172874</v>
      </c>
      <c r="X17" s="60">
        <v>4272000</v>
      </c>
      <c r="Y17" s="60">
        <v>-99126</v>
      </c>
      <c r="Z17" s="140">
        <v>-2.32</v>
      </c>
      <c r="AA17" s="62">
        <v>4272000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1025429449</v>
      </c>
      <c r="D19" s="155"/>
      <c r="E19" s="59">
        <v>823141529</v>
      </c>
      <c r="F19" s="60">
        <v>823141529</v>
      </c>
      <c r="G19" s="60">
        <v>837288647</v>
      </c>
      <c r="H19" s="60">
        <v>1048002658</v>
      </c>
      <c r="I19" s="60">
        <v>1048002658</v>
      </c>
      <c r="J19" s="60">
        <v>1048002658</v>
      </c>
      <c r="K19" s="60">
        <v>1048002658</v>
      </c>
      <c r="L19" s="60">
        <v>1029598597</v>
      </c>
      <c r="M19" s="60">
        <v>1025412006</v>
      </c>
      <c r="N19" s="60">
        <v>1025412006</v>
      </c>
      <c r="O19" s="60">
        <v>1025412006</v>
      </c>
      <c r="P19" s="60">
        <v>1025412006</v>
      </c>
      <c r="Q19" s="60">
        <v>1025429452</v>
      </c>
      <c r="R19" s="60">
        <v>1025429452</v>
      </c>
      <c r="S19" s="60">
        <v>1025429452</v>
      </c>
      <c r="T19" s="60">
        <v>1025429452</v>
      </c>
      <c r="U19" s="60">
        <v>1033146562</v>
      </c>
      <c r="V19" s="60">
        <v>1033146562</v>
      </c>
      <c r="W19" s="60">
        <v>1033146562</v>
      </c>
      <c r="X19" s="60">
        <v>823141529</v>
      </c>
      <c r="Y19" s="60">
        <v>210005033</v>
      </c>
      <c r="Z19" s="140">
        <v>25.51</v>
      </c>
      <c r="AA19" s="62">
        <v>823141529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1062349</v>
      </c>
      <c r="D22" s="155"/>
      <c r="E22" s="59">
        <v>1060000</v>
      </c>
      <c r="F22" s="60">
        <v>1060000</v>
      </c>
      <c r="G22" s="60"/>
      <c r="H22" s="60"/>
      <c r="I22" s="60"/>
      <c r="J22" s="60"/>
      <c r="K22" s="60"/>
      <c r="L22" s="60"/>
      <c r="M22" s="60">
        <v>1062345</v>
      </c>
      <c r="N22" s="60">
        <v>1062345</v>
      </c>
      <c r="O22" s="60">
        <v>1062345</v>
      </c>
      <c r="P22" s="60">
        <v>1062345</v>
      </c>
      <c r="Q22" s="60">
        <v>1062345</v>
      </c>
      <c r="R22" s="60">
        <v>1062345</v>
      </c>
      <c r="S22" s="60">
        <v>1062345</v>
      </c>
      <c r="T22" s="60">
        <v>1062345</v>
      </c>
      <c r="U22" s="60">
        <v>1062345</v>
      </c>
      <c r="V22" s="60">
        <v>1062345</v>
      </c>
      <c r="W22" s="60">
        <v>1062345</v>
      </c>
      <c r="X22" s="60">
        <v>1060000</v>
      </c>
      <c r="Y22" s="60">
        <v>2345</v>
      </c>
      <c r="Z22" s="140">
        <v>0.22</v>
      </c>
      <c r="AA22" s="62">
        <v>1060000</v>
      </c>
    </row>
    <row r="23" spans="1:27" ht="13.5">
      <c r="A23" s="249" t="s">
        <v>158</v>
      </c>
      <c r="B23" s="182"/>
      <c r="C23" s="155"/>
      <c r="D23" s="155"/>
      <c r="E23" s="59">
        <v>186300</v>
      </c>
      <c r="F23" s="60">
        <v>186300</v>
      </c>
      <c r="G23" s="159"/>
      <c r="H23" s="159"/>
      <c r="I23" s="159"/>
      <c r="J23" s="60"/>
      <c r="K23" s="159"/>
      <c r="L23" s="159"/>
      <c r="M23" s="60">
        <v>17446</v>
      </c>
      <c r="N23" s="159">
        <v>17446</v>
      </c>
      <c r="O23" s="159">
        <v>17446</v>
      </c>
      <c r="P23" s="159">
        <v>17446</v>
      </c>
      <c r="Q23" s="60">
        <v>10940</v>
      </c>
      <c r="R23" s="159">
        <v>10940</v>
      </c>
      <c r="S23" s="159">
        <v>10940</v>
      </c>
      <c r="T23" s="60">
        <v>10940</v>
      </c>
      <c r="U23" s="159">
        <v>13980</v>
      </c>
      <c r="V23" s="159">
        <v>13980</v>
      </c>
      <c r="W23" s="159">
        <v>13980</v>
      </c>
      <c r="X23" s="60">
        <v>186300</v>
      </c>
      <c r="Y23" s="159">
        <v>-172320</v>
      </c>
      <c r="Z23" s="141">
        <v>-92.5</v>
      </c>
      <c r="AA23" s="225">
        <v>186300</v>
      </c>
    </row>
    <row r="24" spans="1:27" ht="13.5">
      <c r="A24" s="250" t="s">
        <v>57</v>
      </c>
      <c r="B24" s="253"/>
      <c r="C24" s="168">
        <f aca="true" t="shared" si="1" ref="C24:Y24">SUM(C15:C23)</f>
        <v>1029731324</v>
      </c>
      <c r="D24" s="168">
        <f>SUM(D15:D23)</f>
        <v>0</v>
      </c>
      <c r="E24" s="76">
        <f t="shared" si="1"/>
        <v>828659829</v>
      </c>
      <c r="F24" s="77">
        <f t="shared" si="1"/>
        <v>828659829</v>
      </c>
      <c r="G24" s="77">
        <f t="shared" si="1"/>
        <v>851646639</v>
      </c>
      <c r="H24" s="77">
        <f t="shared" si="1"/>
        <v>1062817846</v>
      </c>
      <c r="I24" s="77">
        <f t="shared" si="1"/>
        <v>1062838935</v>
      </c>
      <c r="J24" s="77">
        <f t="shared" si="1"/>
        <v>1062838935</v>
      </c>
      <c r="K24" s="77">
        <f t="shared" si="1"/>
        <v>1062838935</v>
      </c>
      <c r="L24" s="77">
        <f t="shared" si="1"/>
        <v>1044434874</v>
      </c>
      <c r="M24" s="77">
        <f t="shared" si="1"/>
        <v>1042748722</v>
      </c>
      <c r="N24" s="77">
        <f t="shared" si="1"/>
        <v>1042748722</v>
      </c>
      <c r="O24" s="77">
        <f t="shared" si="1"/>
        <v>1042764043</v>
      </c>
      <c r="P24" s="77">
        <f t="shared" si="1"/>
        <v>1042764043</v>
      </c>
      <c r="Q24" s="77">
        <f t="shared" si="1"/>
        <v>1042764043</v>
      </c>
      <c r="R24" s="77">
        <f t="shared" si="1"/>
        <v>1042764043</v>
      </c>
      <c r="S24" s="77">
        <f t="shared" si="1"/>
        <v>1041611060</v>
      </c>
      <c r="T24" s="77">
        <f t="shared" si="1"/>
        <v>1041621423</v>
      </c>
      <c r="U24" s="77">
        <f t="shared" si="1"/>
        <v>1055422104</v>
      </c>
      <c r="V24" s="77">
        <f t="shared" si="1"/>
        <v>1055422104</v>
      </c>
      <c r="W24" s="77">
        <f t="shared" si="1"/>
        <v>1055422104</v>
      </c>
      <c r="X24" s="77">
        <f t="shared" si="1"/>
        <v>828659829</v>
      </c>
      <c r="Y24" s="77">
        <f t="shared" si="1"/>
        <v>226762275</v>
      </c>
      <c r="Z24" s="212">
        <f>+IF(X24&lt;&gt;0,+(Y24/X24)*100,0)</f>
        <v>27.364941205566755</v>
      </c>
      <c r="AA24" s="79">
        <f>SUM(AA15:AA23)</f>
        <v>828659829</v>
      </c>
    </row>
    <row r="25" spans="1:27" ht="13.5">
      <c r="A25" s="250" t="s">
        <v>159</v>
      </c>
      <c r="B25" s="251"/>
      <c r="C25" s="168">
        <f aca="true" t="shared" si="2" ref="C25:Y25">+C12+C24</f>
        <v>1137201662</v>
      </c>
      <c r="D25" s="168">
        <f>+D12+D24</f>
        <v>0</v>
      </c>
      <c r="E25" s="72">
        <f t="shared" si="2"/>
        <v>900640837</v>
      </c>
      <c r="F25" s="73">
        <f t="shared" si="2"/>
        <v>905640507</v>
      </c>
      <c r="G25" s="73">
        <f t="shared" si="2"/>
        <v>947835836</v>
      </c>
      <c r="H25" s="73">
        <f t="shared" si="2"/>
        <v>1147603623</v>
      </c>
      <c r="I25" s="73">
        <f t="shared" si="2"/>
        <v>1147755802</v>
      </c>
      <c r="J25" s="73">
        <f t="shared" si="2"/>
        <v>1147755802</v>
      </c>
      <c r="K25" s="73">
        <f t="shared" si="2"/>
        <v>1147605061</v>
      </c>
      <c r="L25" s="73">
        <f t="shared" si="2"/>
        <v>1128950037</v>
      </c>
      <c r="M25" s="73">
        <f t="shared" si="2"/>
        <v>1129275721</v>
      </c>
      <c r="N25" s="73">
        <f t="shared" si="2"/>
        <v>1129275721</v>
      </c>
      <c r="O25" s="73">
        <f t="shared" si="2"/>
        <v>1132531371</v>
      </c>
      <c r="P25" s="73">
        <f t="shared" si="2"/>
        <v>1129452929</v>
      </c>
      <c r="Q25" s="73">
        <f t="shared" si="2"/>
        <v>1129163003</v>
      </c>
      <c r="R25" s="73">
        <f t="shared" si="2"/>
        <v>1129163003</v>
      </c>
      <c r="S25" s="73">
        <f t="shared" si="2"/>
        <v>1140776238</v>
      </c>
      <c r="T25" s="73">
        <f t="shared" si="2"/>
        <v>1141332363</v>
      </c>
      <c r="U25" s="73">
        <f t="shared" si="2"/>
        <v>1157145587</v>
      </c>
      <c r="V25" s="73">
        <f t="shared" si="2"/>
        <v>1157145587</v>
      </c>
      <c r="W25" s="73">
        <f t="shared" si="2"/>
        <v>1157145587</v>
      </c>
      <c r="X25" s="73">
        <f t="shared" si="2"/>
        <v>905640507</v>
      </c>
      <c r="Y25" s="73">
        <f t="shared" si="2"/>
        <v>251505080</v>
      </c>
      <c r="Z25" s="170">
        <f>+IF(X25&lt;&gt;0,+(Y25/X25)*100,0)</f>
        <v>27.770961883444112</v>
      </c>
      <c r="AA25" s="74">
        <f>+AA12+AA24</f>
        <v>905640507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5154118</v>
      </c>
      <c r="D29" s="155"/>
      <c r="E29" s="59">
        <v>1452000</v>
      </c>
      <c r="F29" s="60">
        <v>1452000</v>
      </c>
      <c r="G29" s="60">
        <v>10223082</v>
      </c>
      <c r="H29" s="60">
        <v>-8738480</v>
      </c>
      <c r="I29" s="60">
        <v>-2287119</v>
      </c>
      <c r="J29" s="60">
        <v>-2287119</v>
      </c>
      <c r="K29" s="60">
        <v>5228432</v>
      </c>
      <c r="L29" s="60">
        <v>-8647638</v>
      </c>
      <c r="M29" s="60">
        <v>-5937586</v>
      </c>
      <c r="N29" s="60">
        <v>-5937586</v>
      </c>
      <c r="O29" s="60">
        <v>-8683587</v>
      </c>
      <c r="P29" s="60">
        <v>-22072132</v>
      </c>
      <c r="Q29" s="60">
        <v>-28929394</v>
      </c>
      <c r="R29" s="60">
        <v>-28929394</v>
      </c>
      <c r="S29" s="60">
        <v>-14488672</v>
      </c>
      <c r="T29" s="60">
        <v>-10077745</v>
      </c>
      <c r="U29" s="60">
        <v>5707161</v>
      </c>
      <c r="V29" s="60">
        <v>5707161</v>
      </c>
      <c r="W29" s="60">
        <v>5707161</v>
      </c>
      <c r="X29" s="60">
        <v>1452000</v>
      </c>
      <c r="Y29" s="60">
        <v>4255161</v>
      </c>
      <c r="Z29" s="140">
        <v>293.06</v>
      </c>
      <c r="AA29" s="62">
        <v>1452000</v>
      </c>
    </row>
    <row r="30" spans="1:27" ht="13.5">
      <c r="A30" s="249" t="s">
        <v>52</v>
      </c>
      <c r="B30" s="182"/>
      <c r="C30" s="155">
        <v>2256675</v>
      </c>
      <c r="D30" s="155"/>
      <c r="E30" s="59">
        <v>1200000</v>
      </c>
      <c r="F30" s="60">
        <v>1200000</v>
      </c>
      <c r="G30" s="60">
        <v>3242548</v>
      </c>
      <c r="H30" s="60">
        <v>3301253</v>
      </c>
      <c r="I30" s="60">
        <v>2881368</v>
      </c>
      <c r="J30" s="60">
        <v>2881368</v>
      </c>
      <c r="K30" s="60">
        <v>2746077</v>
      </c>
      <c r="L30" s="60">
        <v>2581225</v>
      </c>
      <c r="M30" s="60">
        <v>2581225</v>
      </c>
      <c r="N30" s="60">
        <v>2581225</v>
      </c>
      <c r="O30" s="60">
        <v>2581225</v>
      </c>
      <c r="P30" s="60">
        <v>1838</v>
      </c>
      <c r="Q30" s="60">
        <v>1720636</v>
      </c>
      <c r="R30" s="60">
        <v>1720636</v>
      </c>
      <c r="S30" s="60">
        <v>1571764</v>
      </c>
      <c r="T30" s="60">
        <v>925008</v>
      </c>
      <c r="U30" s="60">
        <v>3369522</v>
      </c>
      <c r="V30" s="60">
        <v>3369522</v>
      </c>
      <c r="W30" s="60">
        <v>3369522</v>
      </c>
      <c r="X30" s="60">
        <v>1200000</v>
      </c>
      <c r="Y30" s="60">
        <v>2169522</v>
      </c>
      <c r="Z30" s="140">
        <v>180.79</v>
      </c>
      <c r="AA30" s="62">
        <v>1200000</v>
      </c>
    </row>
    <row r="31" spans="1:27" ht="13.5">
      <c r="A31" s="249" t="s">
        <v>163</v>
      </c>
      <c r="B31" s="182"/>
      <c r="C31" s="155">
        <v>1781959</v>
      </c>
      <c r="D31" s="155"/>
      <c r="E31" s="59">
        <v>1869000</v>
      </c>
      <c r="F31" s="60">
        <v>6869000</v>
      </c>
      <c r="G31" s="60">
        <v>1796646</v>
      </c>
      <c r="H31" s="60">
        <v>1810318</v>
      </c>
      <c r="I31" s="60">
        <v>1795130</v>
      </c>
      <c r="J31" s="60">
        <v>1795130</v>
      </c>
      <c r="K31" s="60">
        <v>1798479</v>
      </c>
      <c r="L31" s="60">
        <v>1814994</v>
      </c>
      <c r="M31" s="60">
        <v>1819875</v>
      </c>
      <c r="N31" s="60">
        <v>1819875</v>
      </c>
      <c r="O31" s="60">
        <v>1829144</v>
      </c>
      <c r="P31" s="60">
        <v>1802669</v>
      </c>
      <c r="Q31" s="60">
        <v>1817708</v>
      </c>
      <c r="R31" s="60">
        <v>1817708</v>
      </c>
      <c r="S31" s="60">
        <v>1816821</v>
      </c>
      <c r="T31" s="60">
        <v>1831239</v>
      </c>
      <c r="U31" s="60">
        <v>1822086</v>
      </c>
      <c r="V31" s="60">
        <v>1822086</v>
      </c>
      <c r="W31" s="60">
        <v>1822086</v>
      </c>
      <c r="X31" s="60">
        <v>6869000</v>
      </c>
      <c r="Y31" s="60">
        <v>-5046914</v>
      </c>
      <c r="Z31" s="140">
        <v>-73.47</v>
      </c>
      <c r="AA31" s="62">
        <v>6869000</v>
      </c>
    </row>
    <row r="32" spans="1:27" ht="13.5">
      <c r="A32" s="249" t="s">
        <v>164</v>
      </c>
      <c r="B32" s="182"/>
      <c r="C32" s="155">
        <v>26919976</v>
      </c>
      <c r="D32" s="155"/>
      <c r="E32" s="59">
        <v>9958800</v>
      </c>
      <c r="F32" s="60">
        <v>9958800</v>
      </c>
      <c r="G32" s="60">
        <v>16710717</v>
      </c>
      <c r="H32" s="60">
        <v>31778932</v>
      </c>
      <c r="I32" s="60">
        <v>28617373</v>
      </c>
      <c r="J32" s="60">
        <v>28617373</v>
      </c>
      <c r="K32" s="60">
        <v>24283393</v>
      </c>
      <c r="L32" s="60">
        <v>25492463</v>
      </c>
      <c r="M32" s="60">
        <v>24637240</v>
      </c>
      <c r="N32" s="60">
        <v>24637240</v>
      </c>
      <c r="O32" s="60">
        <v>22015285</v>
      </c>
      <c r="P32" s="60">
        <v>35164507</v>
      </c>
      <c r="Q32" s="60">
        <v>34534651</v>
      </c>
      <c r="R32" s="60">
        <v>34534651</v>
      </c>
      <c r="S32" s="60">
        <v>32262765</v>
      </c>
      <c r="T32" s="60">
        <v>31443373</v>
      </c>
      <c r="U32" s="60">
        <v>20296878</v>
      </c>
      <c r="V32" s="60">
        <v>20296878</v>
      </c>
      <c r="W32" s="60">
        <v>20296878</v>
      </c>
      <c r="X32" s="60">
        <v>9958800</v>
      </c>
      <c r="Y32" s="60">
        <v>10338078</v>
      </c>
      <c r="Z32" s="140">
        <v>103.81</v>
      </c>
      <c r="AA32" s="62">
        <v>9958800</v>
      </c>
    </row>
    <row r="33" spans="1:27" ht="13.5">
      <c r="A33" s="249" t="s">
        <v>165</v>
      </c>
      <c r="B33" s="182"/>
      <c r="C33" s="155">
        <v>1282656</v>
      </c>
      <c r="D33" s="155"/>
      <c r="E33" s="59">
        <v>1896000</v>
      </c>
      <c r="F33" s="60">
        <v>1896000</v>
      </c>
      <c r="G33" s="60">
        <v>34970535</v>
      </c>
      <c r="H33" s="60">
        <v>33738134</v>
      </c>
      <c r="I33" s="60">
        <v>33738134</v>
      </c>
      <c r="J33" s="60">
        <v>33738134</v>
      </c>
      <c r="K33" s="60">
        <v>33738134</v>
      </c>
      <c r="L33" s="60">
        <v>35398918</v>
      </c>
      <c r="M33" s="60">
        <v>35398918</v>
      </c>
      <c r="N33" s="60">
        <v>35398918</v>
      </c>
      <c r="O33" s="60">
        <v>35398918</v>
      </c>
      <c r="P33" s="60">
        <v>35398918</v>
      </c>
      <c r="Q33" s="60">
        <v>35398918</v>
      </c>
      <c r="R33" s="60">
        <v>35398918</v>
      </c>
      <c r="S33" s="60">
        <v>35398918</v>
      </c>
      <c r="T33" s="60">
        <v>35351366</v>
      </c>
      <c r="U33" s="60">
        <v>39386714</v>
      </c>
      <c r="V33" s="60">
        <v>39386714</v>
      </c>
      <c r="W33" s="60">
        <v>39386714</v>
      </c>
      <c r="X33" s="60">
        <v>1896000</v>
      </c>
      <c r="Y33" s="60">
        <v>37490714</v>
      </c>
      <c r="Z33" s="140">
        <v>1977.36</v>
      </c>
      <c r="AA33" s="62">
        <v>1896000</v>
      </c>
    </row>
    <row r="34" spans="1:27" ht="13.5">
      <c r="A34" s="250" t="s">
        <v>58</v>
      </c>
      <c r="B34" s="251"/>
      <c r="C34" s="168">
        <f aca="true" t="shared" si="3" ref="C34:Y34">SUM(C29:C33)</f>
        <v>37395384</v>
      </c>
      <c r="D34" s="168">
        <f>SUM(D29:D33)</f>
        <v>0</v>
      </c>
      <c r="E34" s="72">
        <f t="shared" si="3"/>
        <v>16375800</v>
      </c>
      <c r="F34" s="73">
        <f t="shared" si="3"/>
        <v>21375800</v>
      </c>
      <c r="G34" s="73">
        <f t="shared" si="3"/>
        <v>66943528</v>
      </c>
      <c r="H34" s="73">
        <f t="shared" si="3"/>
        <v>61890157</v>
      </c>
      <c r="I34" s="73">
        <f t="shared" si="3"/>
        <v>64744886</v>
      </c>
      <c r="J34" s="73">
        <f t="shared" si="3"/>
        <v>64744886</v>
      </c>
      <c r="K34" s="73">
        <f t="shared" si="3"/>
        <v>67794515</v>
      </c>
      <c r="L34" s="73">
        <f t="shared" si="3"/>
        <v>56639962</v>
      </c>
      <c r="M34" s="73">
        <f t="shared" si="3"/>
        <v>58499672</v>
      </c>
      <c r="N34" s="73">
        <f t="shared" si="3"/>
        <v>58499672</v>
      </c>
      <c r="O34" s="73">
        <f t="shared" si="3"/>
        <v>53140985</v>
      </c>
      <c r="P34" s="73">
        <f t="shared" si="3"/>
        <v>50295800</v>
      </c>
      <c r="Q34" s="73">
        <f t="shared" si="3"/>
        <v>44542519</v>
      </c>
      <c r="R34" s="73">
        <f t="shared" si="3"/>
        <v>44542519</v>
      </c>
      <c r="S34" s="73">
        <f t="shared" si="3"/>
        <v>56561596</v>
      </c>
      <c r="T34" s="73">
        <f t="shared" si="3"/>
        <v>59473241</v>
      </c>
      <c r="U34" s="73">
        <f t="shared" si="3"/>
        <v>70582361</v>
      </c>
      <c r="V34" s="73">
        <f t="shared" si="3"/>
        <v>70582361</v>
      </c>
      <c r="W34" s="73">
        <f t="shared" si="3"/>
        <v>70582361</v>
      </c>
      <c r="X34" s="73">
        <f t="shared" si="3"/>
        <v>21375800</v>
      </c>
      <c r="Y34" s="73">
        <f t="shared" si="3"/>
        <v>49206561</v>
      </c>
      <c r="Z34" s="170">
        <f>+IF(X34&lt;&gt;0,+(Y34/X34)*100,0)</f>
        <v>230.19751775372148</v>
      </c>
      <c r="AA34" s="74">
        <f>SUM(AA29:AA33)</f>
        <v>21375800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11116530</v>
      </c>
      <c r="D37" s="155"/>
      <c r="E37" s="59">
        <v>9946632</v>
      </c>
      <c r="F37" s="60">
        <v>5574245</v>
      </c>
      <c r="G37" s="60">
        <v>8394191</v>
      </c>
      <c r="H37" s="60">
        <v>8394191</v>
      </c>
      <c r="I37" s="60">
        <v>8394191</v>
      </c>
      <c r="J37" s="60">
        <v>8394191</v>
      </c>
      <c r="K37" s="60">
        <v>8394191</v>
      </c>
      <c r="L37" s="60">
        <v>8412266</v>
      </c>
      <c r="M37" s="60">
        <v>8412266</v>
      </c>
      <c r="N37" s="60">
        <v>8412266</v>
      </c>
      <c r="O37" s="60">
        <v>8412266</v>
      </c>
      <c r="P37" s="60">
        <v>8412266</v>
      </c>
      <c r="Q37" s="60">
        <v>8412266</v>
      </c>
      <c r="R37" s="60">
        <v>8412266</v>
      </c>
      <c r="S37" s="60">
        <v>8412266</v>
      </c>
      <c r="T37" s="60">
        <v>8412266</v>
      </c>
      <c r="U37" s="60">
        <v>5923920</v>
      </c>
      <c r="V37" s="60">
        <v>5923920</v>
      </c>
      <c r="W37" s="60">
        <v>5923920</v>
      </c>
      <c r="X37" s="60">
        <v>5574245</v>
      </c>
      <c r="Y37" s="60">
        <v>349675</v>
      </c>
      <c r="Z37" s="140">
        <v>6.27</v>
      </c>
      <c r="AA37" s="62">
        <v>5574245</v>
      </c>
    </row>
    <row r="38" spans="1:27" ht="13.5">
      <c r="A38" s="249" t="s">
        <v>165</v>
      </c>
      <c r="B38" s="182"/>
      <c r="C38" s="155">
        <v>27093134</v>
      </c>
      <c r="D38" s="155"/>
      <c r="E38" s="59">
        <v>30432852</v>
      </c>
      <c r="F38" s="60">
        <v>30432852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30432852</v>
      </c>
      <c r="Y38" s="60">
        <v>-30432852</v>
      </c>
      <c r="Z38" s="140">
        <v>-100</v>
      </c>
      <c r="AA38" s="62">
        <v>30432852</v>
      </c>
    </row>
    <row r="39" spans="1:27" ht="13.5">
      <c r="A39" s="250" t="s">
        <v>59</v>
      </c>
      <c r="B39" s="253"/>
      <c r="C39" s="168">
        <f aca="true" t="shared" si="4" ref="C39:Y39">SUM(C37:C38)</f>
        <v>38209664</v>
      </c>
      <c r="D39" s="168">
        <f>SUM(D37:D38)</f>
        <v>0</v>
      </c>
      <c r="E39" s="76">
        <f t="shared" si="4"/>
        <v>40379484</v>
      </c>
      <c r="F39" s="77">
        <f t="shared" si="4"/>
        <v>36007097</v>
      </c>
      <c r="G39" s="77">
        <f t="shared" si="4"/>
        <v>8394191</v>
      </c>
      <c r="H39" s="77">
        <f t="shared" si="4"/>
        <v>8394191</v>
      </c>
      <c r="I39" s="77">
        <f t="shared" si="4"/>
        <v>8394191</v>
      </c>
      <c r="J39" s="77">
        <f t="shared" si="4"/>
        <v>8394191</v>
      </c>
      <c r="K39" s="77">
        <f t="shared" si="4"/>
        <v>8394191</v>
      </c>
      <c r="L39" s="77">
        <f t="shared" si="4"/>
        <v>8412266</v>
      </c>
      <c r="M39" s="77">
        <f t="shared" si="4"/>
        <v>8412266</v>
      </c>
      <c r="N39" s="77">
        <f t="shared" si="4"/>
        <v>8412266</v>
      </c>
      <c r="O39" s="77">
        <f t="shared" si="4"/>
        <v>8412266</v>
      </c>
      <c r="P39" s="77">
        <f t="shared" si="4"/>
        <v>8412266</v>
      </c>
      <c r="Q39" s="77">
        <f t="shared" si="4"/>
        <v>8412266</v>
      </c>
      <c r="R39" s="77">
        <f t="shared" si="4"/>
        <v>8412266</v>
      </c>
      <c r="S39" s="77">
        <f t="shared" si="4"/>
        <v>8412266</v>
      </c>
      <c r="T39" s="77">
        <f t="shared" si="4"/>
        <v>8412266</v>
      </c>
      <c r="U39" s="77">
        <f t="shared" si="4"/>
        <v>5923920</v>
      </c>
      <c r="V39" s="77">
        <f t="shared" si="4"/>
        <v>5923920</v>
      </c>
      <c r="W39" s="77">
        <f t="shared" si="4"/>
        <v>5923920</v>
      </c>
      <c r="X39" s="77">
        <f t="shared" si="4"/>
        <v>36007097</v>
      </c>
      <c r="Y39" s="77">
        <f t="shared" si="4"/>
        <v>-30083177</v>
      </c>
      <c r="Z39" s="212">
        <f>+IF(X39&lt;&gt;0,+(Y39/X39)*100,0)</f>
        <v>-83.54791001340652</v>
      </c>
      <c r="AA39" s="79">
        <f>SUM(AA37:AA38)</f>
        <v>36007097</v>
      </c>
    </row>
    <row r="40" spans="1:27" ht="13.5">
      <c r="A40" s="250" t="s">
        <v>167</v>
      </c>
      <c r="B40" s="251"/>
      <c r="C40" s="168">
        <f aca="true" t="shared" si="5" ref="C40:Y40">+C34+C39</f>
        <v>75605048</v>
      </c>
      <c r="D40" s="168">
        <f>+D34+D39</f>
        <v>0</v>
      </c>
      <c r="E40" s="72">
        <f t="shared" si="5"/>
        <v>56755284</v>
      </c>
      <c r="F40" s="73">
        <f t="shared" si="5"/>
        <v>57382897</v>
      </c>
      <c r="G40" s="73">
        <f t="shared" si="5"/>
        <v>75337719</v>
      </c>
      <c r="H40" s="73">
        <f t="shared" si="5"/>
        <v>70284348</v>
      </c>
      <c r="I40" s="73">
        <f t="shared" si="5"/>
        <v>73139077</v>
      </c>
      <c r="J40" s="73">
        <f t="shared" si="5"/>
        <v>73139077</v>
      </c>
      <c r="K40" s="73">
        <f t="shared" si="5"/>
        <v>76188706</v>
      </c>
      <c r="L40" s="73">
        <f t="shared" si="5"/>
        <v>65052228</v>
      </c>
      <c r="M40" s="73">
        <f t="shared" si="5"/>
        <v>66911938</v>
      </c>
      <c r="N40" s="73">
        <f t="shared" si="5"/>
        <v>66911938</v>
      </c>
      <c r="O40" s="73">
        <f t="shared" si="5"/>
        <v>61553251</v>
      </c>
      <c r="P40" s="73">
        <f t="shared" si="5"/>
        <v>58708066</v>
      </c>
      <c r="Q40" s="73">
        <f t="shared" si="5"/>
        <v>52954785</v>
      </c>
      <c r="R40" s="73">
        <f t="shared" si="5"/>
        <v>52954785</v>
      </c>
      <c r="S40" s="73">
        <f t="shared" si="5"/>
        <v>64973862</v>
      </c>
      <c r="T40" s="73">
        <f t="shared" si="5"/>
        <v>67885507</v>
      </c>
      <c r="U40" s="73">
        <f t="shared" si="5"/>
        <v>76506281</v>
      </c>
      <c r="V40" s="73">
        <f t="shared" si="5"/>
        <v>76506281</v>
      </c>
      <c r="W40" s="73">
        <f t="shared" si="5"/>
        <v>76506281</v>
      </c>
      <c r="X40" s="73">
        <f t="shared" si="5"/>
        <v>57382897</v>
      </c>
      <c r="Y40" s="73">
        <f t="shared" si="5"/>
        <v>19123384</v>
      </c>
      <c r="Z40" s="170">
        <f>+IF(X40&lt;&gt;0,+(Y40/X40)*100,0)</f>
        <v>33.3259298497948</v>
      </c>
      <c r="AA40" s="74">
        <f>+AA34+AA39</f>
        <v>57382897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1061596614</v>
      </c>
      <c r="D42" s="257">
        <f>+D25-D40</f>
        <v>0</v>
      </c>
      <c r="E42" s="258">
        <f t="shared" si="6"/>
        <v>843885553</v>
      </c>
      <c r="F42" s="259">
        <f t="shared" si="6"/>
        <v>848257610</v>
      </c>
      <c r="G42" s="259">
        <f t="shared" si="6"/>
        <v>872498117</v>
      </c>
      <c r="H42" s="259">
        <f t="shared" si="6"/>
        <v>1077319275</v>
      </c>
      <c r="I42" s="259">
        <f t="shared" si="6"/>
        <v>1074616725</v>
      </c>
      <c r="J42" s="259">
        <f t="shared" si="6"/>
        <v>1074616725</v>
      </c>
      <c r="K42" s="259">
        <f t="shared" si="6"/>
        <v>1071416355</v>
      </c>
      <c r="L42" s="259">
        <f t="shared" si="6"/>
        <v>1063897809</v>
      </c>
      <c r="M42" s="259">
        <f t="shared" si="6"/>
        <v>1062363783</v>
      </c>
      <c r="N42" s="259">
        <f t="shared" si="6"/>
        <v>1062363783</v>
      </c>
      <c r="O42" s="259">
        <f t="shared" si="6"/>
        <v>1070978120</v>
      </c>
      <c r="P42" s="259">
        <f t="shared" si="6"/>
        <v>1070744863</v>
      </c>
      <c r="Q42" s="259">
        <f t="shared" si="6"/>
        <v>1076208218</v>
      </c>
      <c r="R42" s="259">
        <f t="shared" si="6"/>
        <v>1076208218</v>
      </c>
      <c r="S42" s="259">
        <f t="shared" si="6"/>
        <v>1075802376</v>
      </c>
      <c r="T42" s="259">
        <f t="shared" si="6"/>
        <v>1073446856</v>
      </c>
      <c r="U42" s="259">
        <f t="shared" si="6"/>
        <v>1080639306</v>
      </c>
      <c r="V42" s="259">
        <f t="shared" si="6"/>
        <v>1080639306</v>
      </c>
      <c r="W42" s="259">
        <f t="shared" si="6"/>
        <v>1080639306</v>
      </c>
      <c r="X42" s="259">
        <f t="shared" si="6"/>
        <v>848257610</v>
      </c>
      <c r="Y42" s="259">
        <f t="shared" si="6"/>
        <v>232381696</v>
      </c>
      <c r="Z42" s="260">
        <f>+IF(X42&lt;&gt;0,+(Y42/X42)*100,0)</f>
        <v>27.3951796318102</v>
      </c>
      <c r="AA42" s="261">
        <f>+AA25-AA40</f>
        <v>848257610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875152435</v>
      </c>
      <c r="D45" s="155"/>
      <c r="E45" s="59">
        <v>572578553</v>
      </c>
      <c r="F45" s="60">
        <v>576950610</v>
      </c>
      <c r="G45" s="60">
        <v>677804889</v>
      </c>
      <c r="H45" s="60">
        <v>888622304</v>
      </c>
      <c r="I45" s="60">
        <v>885919754</v>
      </c>
      <c r="J45" s="60">
        <v>885919754</v>
      </c>
      <c r="K45" s="60">
        <v>882719384</v>
      </c>
      <c r="L45" s="60">
        <v>875200838</v>
      </c>
      <c r="M45" s="60">
        <v>873666812</v>
      </c>
      <c r="N45" s="60">
        <v>873666812</v>
      </c>
      <c r="O45" s="60">
        <v>882281149</v>
      </c>
      <c r="P45" s="60">
        <v>882047892</v>
      </c>
      <c r="Q45" s="60">
        <v>887511247</v>
      </c>
      <c r="R45" s="60">
        <v>887511247</v>
      </c>
      <c r="S45" s="60">
        <v>887105405</v>
      </c>
      <c r="T45" s="60">
        <v>884749885</v>
      </c>
      <c r="U45" s="60">
        <v>891942335</v>
      </c>
      <c r="V45" s="60">
        <v>891942335</v>
      </c>
      <c r="W45" s="60">
        <v>891942335</v>
      </c>
      <c r="X45" s="60">
        <v>576950610</v>
      </c>
      <c r="Y45" s="60">
        <v>314991725</v>
      </c>
      <c r="Z45" s="139">
        <v>54.6</v>
      </c>
      <c r="AA45" s="62">
        <v>576950610</v>
      </c>
    </row>
    <row r="46" spans="1:27" ht="13.5">
      <c r="A46" s="249" t="s">
        <v>171</v>
      </c>
      <c r="B46" s="182"/>
      <c r="C46" s="155">
        <v>186444178</v>
      </c>
      <c r="D46" s="155"/>
      <c r="E46" s="59">
        <v>271307000</v>
      </c>
      <c r="F46" s="60">
        <v>271307000</v>
      </c>
      <c r="G46" s="60">
        <v>194693228</v>
      </c>
      <c r="H46" s="60">
        <v>188696971</v>
      </c>
      <c r="I46" s="60">
        <v>188696971</v>
      </c>
      <c r="J46" s="60">
        <v>188696971</v>
      </c>
      <c r="K46" s="60">
        <v>188696971</v>
      </c>
      <c r="L46" s="60">
        <v>188696971</v>
      </c>
      <c r="M46" s="60">
        <v>188696971</v>
      </c>
      <c r="N46" s="60">
        <v>188696971</v>
      </c>
      <c r="O46" s="60">
        <v>188696971</v>
      </c>
      <c r="P46" s="60">
        <v>188696971</v>
      </c>
      <c r="Q46" s="60">
        <v>188696971</v>
      </c>
      <c r="R46" s="60">
        <v>188696971</v>
      </c>
      <c r="S46" s="60">
        <v>188696971</v>
      </c>
      <c r="T46" s="60">
        <v>188696971</v>
      </c>
      <c r="U46" s="60">
        <v>188696971</v>
      </c>
      <c r="V46" s="60">
        <v>188696971</v>
      </c>
      <c r="W46" s="60">
        <v>188696971</v>
      </c>
      <c r="X46" s="60">
        <v>271307000</v>
      </c>
      <c r="Y46" s="60">
        <v>-82610029</v>
      </c>
      <c r="Z46" s="139">
        <v>-30.45</v>
      </c>
      <c r="AA46" s="62">
        <v>271307000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1061596613</v>
      </c>
      <c r="D48" s="217">
        <f>SUM(D45:D47)</f>
        <v>0</v>
      </c>
      <c r="E48" s="264">
        <f t="shared" si="7"/>
        <v>843885553</v>
      </c>
      <c r="F48" s="219">
        <f t="shared" si="7"/>
        <v>848257610</v>
      </c>
      <c r="G48" s="219">
        <f t="shared" si="7"/>
        <v>872498117</v>
      </c>
      <c r="H48" s="219">
        <f t="shared" si="7"/>
        <v>1077319275</v>
      </c>
      <c r="I48" s="219">
        <f t="shared" si="7"/>
        <v>1074616725</v>
      </c>
      <c r="J48" s="219">
        <f t="shared" si="7"/>
        <v>1074616725</v>
      </c>
      <c r="K48" s="219">
        <f t="shared" si="7"/>
        <v>1071416355</v>
      </c>
      <c r="L48" s="219">
        <f t="shared" si="7"/>
        <v>1063897809</v>
      </c>
      <c r="M48" s="219">
        <f t="shared" si="7"/>
        <v>1062363783</v>
      </c>
      <c r="N48" s="219">
        <f t="shared" si="7"/>
        <v>1062363783</v>
      </c>
      <c r="O48" s="219">
        <f t="shared" si="7"/>
        <v>1070978120</v>
      </c>
      <c r="P48" s="219">
        <f t="shared" si="7"/>
        <v>1070744863</v>
      </c>
      <c r="Q48" s="219">
        <f t="shared" si="7"/>
        <v>1076208218</v>
      </c>
      <c r="R48" s="219">
        <f t="shared" si="7"/>
        <v>1076208218</v>
      </c>
      <c r="S48" s="219">
        <f t="shared" si="7"/>
        <v>1075802376</v>
      </c>
      <c r="T48" s="219">
        <f t="shared" si="7"/>
        <v>1073446856</v>
      </c>
      <c r="U48" s="219">
        <f t="shared" si="7"/>
        <v>1080639306</v>
      </c>
      <c r="V48" s="219">
        <f t="shared" si="7"/>
        <v>1080639306</v>
      </c>
      <c r="W48" s="219">
        <f t="shared" si="7"/>
        <v>1080639306</v>
      </c>
      <c r="X48" s="219">
        <f t="shared" si="7"/>
        <v>848257610</v>
      </c>
      <c r="Y48" s="219">
        <f t="shared" si="7"/>
        <v>232381696</v>
      </c>
      <c r="Z48" s="265">
        <f>+IF(X48&lt;&gt;0,+(Y48/X48)*100,0)</f>
        <v>27.3951796318102</v>
      </c>
      <c r="AA48" s="232">
        <f>SUM(AA45:AA47)</f>
        <v>848257610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103994938</v>
      </c>
      <c r="D6" s="155"/>
      <c r="E6" s="59">
        <v>119276773</v>
      </c>
      <c r="F6" s="60">
        <v>121508454</v>
      </c>
      <c r="G6" s="60">
        <v>14265621</v>
      </c>
      <c r="H6" s="60">
        <v>6552326</v>
      </c>
      <c r="I6" s="60">
        <v>9111429</v>
      </c>
      <c r="J6" s="60">
        <v>29929376</v>
      </c>
      <c r="K6" s="60">
        <v>7973689</v>
      </c>
      <c r="L6" s="60">
        <v>7853560</v>
      </c>
      <c r="M6" s="60">
        <v>9028593</v>
      </c>
      <c r="N6" s="60">
        <v>24855842</v>
      </c>
      <c r="O6" s="60">
        <v>8207052</v>
      </c>
      <c r="P6" s="60">
        <v>10412652</v>
      </c>
      <c r="Q6" s="60">
        <v>8415250</v>
      </c>
      <c r="R6" s="60">
        <v>27034954</v>
      </c>
      <c r="S6" s="60">
        <v>9154643</v>
      </c>
      <c r="T6" s="60">
        <v>8394505</v>
      </c>
      <c r="U6" s="60">
        <v>10262083</v>
      </c>
      <c r="V6" s="60">
        <v>27811231</v>
      </c>
      <c r="W6" s="60">
        <v>109631403</v>
      </c>
      <c r="X6" s="60">
        <v>121508454</v>
      </c>
      <c r="Y6" s="60">
        <v>-11877051</v>
      </c>
      <c r="Z6" s="140">
        <v>-9.77</v>
      </c>
      <c r="AA6" s="62">
        <v>121508454</v>
      </c>
    </row>
    <row r="7" spans="1:27" ht="13.5">
      <c r="A7" s="249" t="s">
        <v>178</v>
      </c>
      <c r="B7" s="182"/>
      <c r="C7" s="155">
        <v>34533403</v>
      </c>
      <c r="D7" s="155"/>
      <c r="E7" s="59">
        <v>38311000</v>
      </c>
      <c r="F7" s="60">
        <v>39306001</v>
      </c>
      <c r="G7" s="60">
        <v>16431105</v>
      </c>
      <c r="H7" s="60">
        <v>800000</v>
      </c>
      <c r="I7" s="60"/>
      <c r="J7" s="60">
        <v>17231105</v>
      </c>
      <c r="K7" s="60">
        <v>106823</v>
      </c>
      <c r="L7" s="60"/>
      <c r="M7" s="60"/>
      <c r="N7" s="60">
        <v>106823</v>
      </c>
      <c r="O7" s="60">
        <v>11395179</v>
      </c>
      <c r="P7" s="60">
        <v>126235</v>
      </c>
      <c r="Q7" s="60">
        <v>9357696</v>
      </c>
      <c r="R7" s="60">
        <v>20879110</v>
      </c>
      <c r="S7" s="60">
        <v>1522473</v>
      </c>
      <c r="T7" s="60">
        <v>298963</v>
      </c>
      <c r="U7" s="60">
        <v>241919</v>
      </c>
      <c r="V7" s="60">
        <v>2063355</v>
      </c>
      <c r="W7" s="60">
        <v>40280393</v>
      </c>
      <c r="X7" s="60">
        <v>39306001</v>
      </c>
      <c r="Y7" s="60">
        <v>974392</v>
      </c>
      <c r="Z7" s="140">
        <v>2.48</v>
      </c>
      <c r="AA7" s="62">
        <v>39306001</v>
      </c>
    </row>
    <row r="8" spans="1:27" ht="13.5">
      <c r="A8" s="249" t="s">
        <v>179</v>
      </c>
      <c r="B8" s="182"/>
      <c r="C8" s="155">
        <v>9354009</v>
      </c>
      <c r="D8" s="155"/>
      <c r="E8" s="59">
        <v>16141000</v>
      </c>
      <c r="F8" s="60">
        <v>16141000</v>
      </c>
      <c r="G8" s="60">
        <v>3000000</v>
      </c>
      <c r="H8" s="60"/>
      <c r="I8" s="60"/>
      <c r="J8" s="60">
        <v>3000000</v>
      </c>
      <c r="K8" s="60"/>
      <c r="L8" s="60"/>
      <c r="M8" s="60"/>
      <c r="N8" s="60"/>
      <c r="O8" s="60"/>
      <c r="P8" s="60">
        <v>7904000</v>
      </c>
      <c r="Q8" s="60"/>
      <c r="R8" s="60">
        <v>7904000</v>
      </c>
      <c r="S8" s="60"/>
      <c r="T8" s="60"/>
      <c r="U8" s="60"/>
      <c r="V8" s="60"/>
      <c r="W8" s="60">
        <v>10904000</v>
      </c>
      <c r="X8" s="60">
        <v>16141000</v>
      </c>
      <c r="Y8" s="60">
        <v>-5237000</v>
      </c>
      <c r="Z8" s="140">
        <v>-32.45</v>
      </c>
      <c r="AA8" s="62">
        <v>16141000</v>
      </c>
    </row>
    <row r="9" spans="1:27" ht="13.5">
      <c r="A9" s="249" t="s">
        <v>180</v>
      </c>
      <c r="B9" s="182"/>
      <c r="C9" s="155">
        <v>1924100</v>
      </c>
      <c r="D9" s="155"/>
      <c r="E9" s="59">
        <v>734104</v>
      </c>
      <c r="F9" s="60">
        <v>734103</v>
      </c>
      <c r="G9" s="60">
        <v>138420</v>
      </c>
      <c r="H9" s="60">
        <v>525860</v>
      </c>
      <c r="I9" s="60">
        <v>75092</v>
      </c>
      <c r="J9" s="60">
        <v>739372</v>
      </c>
      <c r="K9" s="60">
        <v>35815</v>
      </c>
      <c r="L9" s="60">
        <v>56886</v>
      </c>
      <c r="M9" s="60">
        <v>86292</v>
      </c>
      <c r="N9" s="60">
        <v>178993</v>
      </c>
      <c r="O9" s="60">
        <v>74490</v>
      </c>
      <c r="P9" s="60">
        <v>61697</v>
      </c>
      <c r="Q9" s="60">
        <v>58627</v>
      </c>
      <c r="R9" s="60">
        <v>194814</v>
      </c>
      <c r="S9" s="60">
        <v>112017</v>
      </c>
      <c r="T9" s="60">
        <v>60642</v>
      </c>
      <c r="U9" s="60">
        <v>905827</v>
      </c>
      <c r="V9" s="60">
        <v>1078486</v>
      </c>
      <c r="W9" s="60">
        <v>2191665</v>
      </c>
      <c r="X9" s="60">
        <v>734103</v>
      </c>
      <c r="Y9" s="60">
        <v>1457562</v>
      </c>
      <c r="Z9" s="140">
        <v>198.55</v>
      </c>
      <c r="AA9" s="62">
        <v>734103</v>
      </c>
    </row>
    <row r="10" spans="1:27" ht="13.5">
      <c r="A10" s="249" t="s">
        <v>181</v>
      </c>
      <c r="B10" s="182"/>
      <c r="C10" s="155"/>
      <c r="D10" s="155"/>
      <c r="E10" s="59">
        <v>1000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-123145063</v>
      </c>
      <c r="D12" s="155"/>
      <c r="E12" s="59">
        <v>-129787500</v>
      </c>
      <c r="F12" s="60">
        <v>-136787996</v>
      </c>
      <c r="G12" s="60">
        <v>-10649088</v>
      </c>
      <c r="H12" s="60">
        <v>-13181012</v>
      </c>
      <c r="I12" s="60">
        <v>-10426746</v>
      </c>
      <c r="J12" s="60">
        <v>-34256846</v>
      </c>
      <c r="K12" s="60">
        <v>-9487861</v>
      </c>
      <c r="L12" s="60">
        <v>-10235391</v>
      </c>
      <c r="M12" s="60">
        <v>-9050043</v>
      </c>
      <c r="N12" s="60">
        <v>-28773295</v>
      </c>
      <c r="O12" s="60">
        <v>-10056395</v>
      </c>
      <c r="P12" s="60">
        <v>-9479473</v>
      </c>
      <c r="Q12" s="60">
        <v>-10435043</v>
      </c>
      <c r="R12" s="60">
        <v>-29970911</v>
      </c>
      <c r="S12" s="60">
        <v>-9873035</v>
      </c>
      <c r="T12" s="60">
        <v>-10577215</v>
      </c>
      <c r="U12" s="60">
        <v>-13757603</v>
      </c>
      <c r="V12" s="60">
        <v>-34207853</v>
      </c>
      <c r="W12" s="60">
        <v>-127208905</v>
      </c>
      <c r="X12" s="60">
        <v>-136787996</v>
      </c>
      <c r="Y12" s="60">
        <v>9579091</v>
      </c>
      <c r="Z12" s="140">
        <v>-7</v>
      </c>
      <c r="AA12" s="62">
        <v>-136787996</v>
      </c>
    </row>
    <row r="13" spans="1:27" ht="13.5">
      <c r="A13" s="249" t="s">
        <v>40</v>
      </c>
      <c r="B13" s="182"/>
      <c r="C13" s="155">
        <v>-1284487</v>
      </c>
      <c r="D13" s="155"/>
      <c r="E13" s="59">
        <v>-1121000</v>
      </c>
      <c r="F13" s="60">
        <v>-1120998</v>
      </c>
      <c r="G13" s="60">
        <v>-63502</v>
      </c>
      <c r="H13" s="60">
        <v>-62262</v>
      </c>
      <c r="I13" s="60">
        <v>-261330</v>
      </c>
      <c r="J13" s="60">
        <v>-387094</v>
      </c>
      <c r="K13" s="60">
        <v>-59800</v>
      </c>
      <c r="L13" s="60">
        <v>-58182</v>
      </c>
      <c r="M13" s="60"/>
      <c r="N13" s="60">
        <v>-117982</v>
      </c>
      <c r="O13" s="60"/>
      <c r="P13" s="60">
        <v>-114519</v>
      </c>
      <c r="Q13" s="60">
        <v>-287929</v>
      </c>
      <c r="R13" s="60">
        <v>-402448</v>
      </c>
      <c r="S13" s="60">
        <v>55033</v>
      </c>
      <c r="T13" s="60">
        <v>-53841</v>
      </c>
      <c r="U13" s="60">
        <v>-2151827</v>
      </c>
      <c r="V13" s="60">
        <v>-2150635</v>
      </c>
      <c r="W13" s="60">
        <v>-3058159</v>
      </c>
      <c r="X13" s="60">
        <v>-1120998</v>
      </c>
      <c r="Y13" s="60">
        <v>-1937161</v>
      </c>
      <c r="Z13" s="140">
        <v>172.81</v>
      </c>
      <c r="AA13" s="62">
        <v>-1120998</v>
      </c>
    </row>
    <row r="14" spans="1:27" ht="13.5">
      <c r="A14" s="249" t="s">
        <v>42</v>
      </c>
      <c r="B14" s="182"/>
      <c r="C14" s="155">
        <v>-788172</v>
      </c>
      <c r="D14" s="155"/>
      <c r="E14" s="59">
        <v>-12805000</v>
      </c>
      <c r="F14" s="60">
        <v>-12805001</v>
      </c>
      <c r="G14" s="60">
        <v>-826908</v>
      </c>
      <c r="H14" s="60">
        <v>-2702248</v>
      </c>
      <c r="I14" s="60">
        <v>-819190</v>
      </c>
      <c r="J14" s="60">
        <v>-4348346</v>
      </c>
      <c r="K14" s="60">
        <v>-1489398</v>
      </c>
      <c r="L14" s="60">
        <v>-838279</v>
      </c>
      <c r="M14" s="60">
        <v>-1603010</v>
      </c>
      <c r="N14" s="60">
        <v>-3930687</v>
      </c>
      <c r="O14" s="60">
        <v>-871583</v>
      </c>
      <c r="P14" s="60">
        <v>-654977</v>
      </c>
      <c r="Q14" s="60">
        <v>-1244881</v>
      </c>
      <c r="R14" s="60">
        <v>-2771441</v>
      </c>
      <c r="S14" s="60">
        <v>-1937917</v>
      </c>
      <c r="T14" s="60">
        <v>-2569201</v>
      </c>
      <c r="U14" s="60">
        <v>-1487535</v>
      </c>
      <c r="V14" s="60">
        <v>-5994653</v>
      </c>
      <c r="W14" s="60">
        <v>-17045127</v>
      </c>
      <c r="X14" s="60">
        <v>-12805001</v>
      </c>
      <c r="Y14" s="60">
        <v>-4240126</v>
      </c>
      <c r="Z14" s="140">
        <v>33.11</v>
      </c>
      <c r="AA14" s="62">
        <v>-12805001</v>
      </c>
    </row>
    <row r="15" spans="1:27" ht="13.5">
      <c r="A15" s="250" t="s">
        <v>184</v>
      </c>
      <c r="B15" s="251"/>
      <c r="C15" s="168">
        <f aca="true" t="shared" si="0" ref="C15:Y15">SUM(C6:C14)</f>
        <v>24588728</v>
      </c>
      <c r="D15" s="168">
        <f>SUM(D6:D14)</f>
        <v>0</v>
      </c>
      <c r="E15" s="72">
        <f t="shared" si="0"/>
        <v>30750377</v>
      </c>
      <c r="F15" s="73">
        <f t="shared" si="0"/>
        <v>26975563</v>
      </c>
      <c r="G15" s="73">
        <f t="shared" si="0"/>
        <v>22295648</v>
      </c>
      <c r="H15" s="73">
        <f t="shared" si="0"/>
        <v>-8067336</v>
      </c>
      <c r="I15" s="73">
        <f t="shared" si="0"/>
        <v>-2320745</v>
      </c>
      <c r="J15" s="73">
        <f t="shared" si="0"/>
        <v>11907567</v>
      </c>
      <c r="K15" s="73">
        <f t="shared" si="0"/>
        <v>-2920732</v>
      </c>
      <c r="L15" s="73">
        <f t="shared" si="0"/>
        <v>-3221406</v>
      </c>
      <c r="M15" s="73">
        <f t="shared" si="0"/>
        <v>-1538168</v>
      </c>
      <c r="N15" s="73">
        <f t="shared" si="0"/>
        <v>-7680306</v>
      </c>
      <c r="O15" s="73">
        <f t="shared" si="0"/>
        <v>8748743</v>
      </c>
      <c r="P15" s="73">
        <f t="shared" si="0"/>
        <v>8255615</v>
      </c>
      <c r="Q15" s="73">
        <f t="shared" si="0"/>
        <v>5863720</v>
      </c>
      <c r="R15" s="73">
        <f t="shared" si="0"/>
        <v>22868078</v>
      </c>
      <c r="S15" s="73">
        <f t="shared" si="0"/>
        <v>-966786</v>
      </c>
      <c r="T15" s="73">
        <f t="shared" si="0"/>
        <v>-4446147</v>
      </c>
      <c r="U15" s="73">
        <f t="shared" si="0"/>
        <v>-5987136</v>
      </c>
      <c r="V15" s="73">
        <f t="shared" si="0"/>
        <v>-11400069</v>
      </c>
      <c r="W15" s="73">
        <f t="shared" si="0"/>
        <v>15695270</v>
      </c>
      <c r="X15" s="73">
        <f t="shared" si="0"/>
        <v>26975563</v>
      </c>
      <c r="Y15" s="73">
        <f t="shared" si="0"/>
        <v>-11280293</v>
      </c>
      <c r="Z15" s="170">
        <f>+IF(X15&lt;&gt;0,+(Y15/X15)*100,0)</f>
        <v>-41.816710183212855</v>
      </c>
      <c r="AA15" s="74">
        <f>SUM(AA6:AA14)</f>
        <v>26975563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46608</v>
      </c>
      <c r="D19" s="155"/>
      <c r="E19" s="59">
        <v>65000</v>
      </c>
      <c r="F19" s="60">
        <v>65000</v>
      </c>
      <c r="G19" s="159">
        <v>76441</v>
      </c>
      <c r="H19" s="159">
        <v>1603</v>
      </c>
      <c r="I19" s="159">
        <v>11668</v>
      </c>
      <c r="J19" s="60">
        <v>89712</v>
      </c>
      <c r="K19" s="159">
        <v>5152</v>
      </c>
      <c r="L19" s="159">
        <v>-5152</v>
      </c>
      <c r="M19" s="60"/>
      <c r="N19" s="159"/>
      <c r="O19" s="159"/>
      <c r="P19" s="159">
        <v>96500</v>
      </c>
      <c r="Q19" s="60"/>
      <c r="R19" s="159">
        <v>96500</v>
      </c>
      <c r="S19" s="159">
        <v>1400</v>
      </c>
      <c r="T19" s="60"/>
      <c r="U19" s="159">
        <v>-187612</v>
      </c>
      <c r="V19" s="159">
        <v>-186212</v>
      </c>
      <c r="W19" s="159"/>
      <c r="X19" s="60">
        <v>65000</v>
      </c>
      <c r="Y19" s="159">
        <v>-65000</v>
      </c>
      <c r="Z19" s="141">
        <v>-100</v>
      </c>
      <c r="AA19" s="225">
        <v>65000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42401</v>
      </c>
      <c r="D21" s="157"/>
      <c r="E21" s="59">
        <v>22000</v>
      </c>
      <c r="F21" s="60"/>
      <c r="G21" s="159"/>
      <c r="H21" s="159"/>
      <c r="I21" s="159">
        <v>-21089</v>
      </c>
      <c r="J21" s="60">
        <v>-21089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-21089</v>
      </c>
      <c r="X21" s="60"/>
      <c r="Y21" s="159">
        <v>-21089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>
        <v>1726672</v>
      </c>
      <c r="N22" s="60">
        <v>1726672</v>
      </c>
      <c r="O22" s="60">
        <v>-15321</v>
      </c>
      <c r="P22" s="60"/>
      <c r="Q22" s="60"/>
      <c r="R22" s="60">
        <v>-15321</v>
      </c>
      <c r="S22" s="60"/>
      <c r="T22" s="60"/>
      <c r="U22" s="60"/>
      <c r="V22" s="60"/>
      <c r="W22" s="60">
        <v>1711351</v>
      </c>
      <c r="X22" s="60"/>
      <c r="Y22" s="60">
        <v>1711351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-18542600</v>
      </c>
      <c r="D24" s="155"/>
      <c r="E24" s="59">
        <v>-24085000</v>
      </c>
      <c r="F24" s="60">
        <v>-24085000</v>
      </c>
      <c r="G24" s="60">
        <v>-23958</v>
      </c>
      <c r="H24" s="60">
        <v>-166715</v>
      </c>
      <c r="I24" s="60">
        <v>-57134</v>
      </c>
      <c r="J24" s="60">
        <v>-247807</v>
      </c>
      <c r="K24" s="60">
        <v>-201018</v>
      </c>
      <c r="L24" s="60">
        <v>-445295</v>
      </c>
      <c r="M24" s="60">
        <v>-147130</v>
      </c>
      <c r="N24" s="60">
        <v>-793443</v>
      </c>
      <c r="O24" s="60">
        <v>-65150</v>
      </c>
      <c r="P24" s="60">
        <v>-96080</v>
      </c>
      <c r="Q24" s="60">
        <v>-313916</v>
      </c>
      <c r="R24" s="60">
        <v>-475146</v>
      </c>
      <c r="S24" s="60">
        <v>-43363</v>
      </c>
      <c r="T24" s="60">
        <v>-96509</v>
      </c>
      <c r="U24" s="60">
        <v>-581180</v>
      </c>
      <c r="V24" s="60">
        <v>-721052</v>
      </c>
      <c r="W24" s="60">
        <v>-2237448</v>
      </c>
      <c r="X24" s="60">
        <v>-24085000</v>
      </c>
      <c r="Y24" s="60">
        <v>21847552</v>
      </c>
      <c r="Z24" s="140">
        <v>-90.71</v>
      </c>
      <c r="AA24" s="62">
        <v>-24085000</v>
      </c>
    </row>
    <row r="25" spans="1:27" ht="13.5">
      <c r="A25" s="250" t="s">
        <v>191</v>
      </c>
      <c r="B25" s="251"/>
      <c r="C25" s="168">
        <f aca="true" t="shared" si="1" ref="C25:Y25">SUM(C19:C24)</f>
        <v>-18453591</v>
      </c>
      <c r="D25" s="168">
        <f>SUM(D19:D24)</f>
        <v>0</v>
      </c>
      <c r="E25" s="72">
        <f t="shared" si="1"/>
        <v>-23998000</v>
      </c>
      <c r="F25" s="73">
        <f t="shared" si="1"/>
        <v>-24020000</v>
      </c>
      <c r="G25" s="73">
        <f t="shared" si="1"/>
        <v>52483</v>
      </c>
      <c r="H25" s="73">
        <f t="shared" si="1"/>
        <v>-165112</v>
      </c>
      <c r="I25" s="73">
        <f t="shared" si="1"/>
        <v>-66555</v>
      </c>
      <c r="J25" s="73">
        <f t="shared" si="1"/>
        <v>-179184</v>
      </c>
      <c r="K25" s="73">
        <f t="shared" si="1"/>
        <v>-195866</v>
      </c>
      <c r="L25" s="73">
        <f t="shared" si="1"/>
        <v>-450447</v>
      </c>
      <c r="M25" s="73">
        <f t="shared" si="1"/>
        <v>1579542</v>
      </c>
      <c r="N25" s="73">
        <f t="shared" si="1"/>
        <v>933229</v>
      </c>
      <c r="O25" s="73">
        <f t="shared" si="1"/>
        <v>-80471</v>
      </c>
      <c r="P25" s="73">
        <f t="shared" si="1"/>
        <v>420</v>
      </c>
      <c r="Q25" s="73">
        <f t="shared" si="1"/>
        <v>-313916</v>
      </c>
      <c r="R25" s="73">
        <f t="shared" si="1"/>
        <v>-393967</v>
      </c>
      <c r="S25" s="73">
        <f t="shared" si="1"/>
        <v>-41963</v>
      </c>
      <c r="T25" s="73">
        <f t="shared" si="1"/>
        <v>-96509</v>
      </c>
      <c r="U25" s="73">
        <f t="shared" si="1"/>
        <v>-768792</v>
      </c>
      <c r="V25" s="73">
        <f t="shared" si="1"/>
        <v>-907264</v>
      </c>
      <c r="W25" s="73">
        <f t="shared" si="1"/>
        <v>-547186</v>
      </c>
      <c r="X25" s="73">
        <f t="shared" si="1"/>
        <v>-24020000</v>
      </c>
      <c r="Y25" s="73">
        <f t="shared" si="1"/>
        <v>23472814</v>
      </c>
      <c r="Z25" s="170">
        <f>+IF(X25&lt;&gt;0,+(Y25/X25)*100,0)</f>
        <v>-97.72195670274772</v>
      </c>
      <c r="AA25" s="74">
        <f>SUM(AA19:AA24)</f>
        <v>-24020000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105000</v>
      </c>
      <c r="F31" s="60">
        <v>105000</v>
      </c>
      <c r="G31" s="60">
        <v>9822</v>
      </c>
      <c r="H31" s="159">
        <v>13672</v>
      </c>
      <c r="I31" s="159">
        <v>-15188</v>
      </c>
      <c r="J31" s="159">
        <v>8306</v>
      </c>
      <c r="K31" s="60">
        <v>3349</v>
      </c>
      <c r="L31" s="60">
        <v>16515</v>
      </c>
      <c r="M31" s="60">
        <v>4881</v>
      </c>
      <c r="N31" s="60">
        <v>24745</v>
      </c>
      <c r="O31" s="159">
        <v>9269</v>
      </c>
      <c r="P31" s="159">
        <v>-26475</v>
      </c>
      <c r="Q31" s="159">
        <v>15039</v>
      </c>
      <c r="R31" s="60">
        <v>-2167</v>
      </c>
      <c r="S31" s="60">
        <v>-887</v>
      </c>
      <c r="T31" s="60">
        <v>14418</v>
      </c>
      <c r="U31" s="60">
        <v>-9153</v>
      </c>
      <c r="V31" s="159">
        <v>4378</v>
      </c>
      <c r="W31" s="159">
        <v>35262</v>
      </c>
      <c r="X31" s="159">
        <v>105000</v>
      </c>
      <c r="Y31" s="60">
        <v>-69738</v>
      </c>
      <c r="Z31" s="140">
        <v>-66.42</v>
      </c>
      <c r="AA31" s="62">
        <v>105000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-2050435</v>
      </c>
      <c r="D33" s="155"/>
      <c r="E33" s="59">
        <v>-2350000</v>
      </c>
      <c r="F33" s="60">
        <v>-2165607</v>
      </c>
      <c r="G33" s="60">
        <v>-129134</v>
      </c>
      <c r="H33" s="60">
        <v>-130308</v>
      </c>
      <c r="I33" s="60">
        <v>-417331</v>
      </c>
      <c r="J33" s="60">
        <v>-676773</v>
      </c>
      <c r="K33" s="60">
        <v>-132705</v>
      </c>
      <c r="L33" s="60">
        <v>-135860</v>
      </c>
      <c r="M33" s="60"/>
      <c r="N33" s="60">
        <v>-268565</v>
      </c>
      <c r="O33" s="60"/>
      <c r="P33" s="60"/>
      <c r="Q33" s="60">
        <v>-444407</v>
      </c>
      <c r="R33" s="60">
        <v>-444407</v>
      </c>
      <c r="S33" s="60">
        <v>-288296</v>
      </c>
      <c r="T33" s="60">
        <v>-142180</v>
      </c>
      <c r="U33" s="60">
        <v>-144994</v>
      </c>
      <c r="V33" s="60">
        <v>-575470</v>
      </c>
      <c r="W33" s="60">
        <v>-1965215</v>
      </c>
      <c r="X33" s="60">
        <v>-2165607</v>
      </c>
      <c r="Y33" s="60">
        <v>200392</v>
      </c>
      <c r="Z33" s="140">
        <v>-9.25</v>
      </c>
      <c r="AA33" s="62">
        <v>-2165607</v>
      </c>
    </row>
    <row r="34" spans="1:27" ht="13.5">
      <c r="A34" s="250" t="s">
        <v>197</v>
      </c>
      <c r="B34" s="251"/>
      <c r="C34" s="168">
        <f aca="true" t="shared" si="2" ref="C34:Y34">SUM(C29:C33)</f>
        <v>-2050435</v>
      </c>
      <c r="D34" s="168">
        <f>SUM(D29:D33)</f>
        <v>0</v>
      </c>
      <c r="E34" s="72">
        <f t="shared" si="2"/>
        <v>-2245000</v>
      </c>
      <c r="F34" s="73">
        <f t="shared" si="2"/>
        <v>-2060607</v>
      </c>
      <c r="G34" s="73">
        <f t="shared" si="2"/>
        <v>-119312</v>
      </c>
      <c r="H34" s="73">
        <f t="shared" si="2"/>
        <v>-116636</v>
      </c>
      <c r="I34" s="73">
        <f t="shared" si="2"/>
        <v>-432519</v>
      </c>
      <c r="J34" s="73">
        <f t="shared" si="2"/>
        <v>-668467</v>
      </c>
      <c r="K34" s="73">
        <f t="shared" si="2"/>
        <v>-129356</v>
      </c>
      <c r="L34" s="73">
        <f t="shared" si="2"/>
        <v>-119345</v>
      </c>
      <c r="M34" s="73">
        <f t="shared" si="2"/>
        <v>4881</v>
      </c>
      <c r="N34" s="73">
        <f t="shared" si="2"/>
        <v>-243820</v>
      </c>
      <c r="O34" s="73">
        <f t="shared" si="2"/>
        <v>9269</v>
      </c>
      <c r="P34" s="73">
        <f t="shared" si="2"/>
        <v>-26475</v>
      </c>
      <c r="Q34" s="73">
        <f t="shared" si="2"/>
        <v>-429368</v>
      </c>
      <c r="R34" s="73">
        <f t="shared" si="2"/>
        <v>-446574</v>
      </c>
      <c r="S34" s="73">
        <f t="shared" si="2"/>
        <v>-289183</v>
      </c>
      <c r="T34" s="73">
        <f t="shared" si="2"/>
        <v>-127762</v>
      </c>
      <c r="U34" s="73">
        <f t="shared" si="2"/>
        <v>-154147</v>
      </c>
      <c r="V34" s="73">
        <f t="shared" si="2"/>
        <v>-571092</v>
      </c>
      <c r="W34" s="73">
        <f t="shared" si="2"/>
        <v>-1929953</v>
      </c>
      <c r="X34" s="73">
        <f t="shared" si="2"/>
        <v>-2060607</v>
      </c>
      <c r="Y34" s="73">
        <f t="shared" si="2"/>
        <v>130654</v>
      </c>
      <c r="Z34" s="170">
        <f>+IF(X34&lt;&gt;0,+(Y34/X34)*100,0)</f>
        <v>-6.340558874156983</v>
      </c>
      <c r="AA34" s="74">
        <f>SUM(AA29:AA33)</f>
        <v>-2060607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4084702</v>
      </c>
      <c r="D36" s="153">
        <f>+D15+D25+D34</f>
        <v>0</v>
      </c>
      <c r="E36" s="99">
        <f t="shared" si="3"/>
        <v>4507377</v>
      </c>
      <c r="F36" s="100">
        <f t="shared" si="3"/>
        <v>894956</v>
      </c>
      <c r="G36" s="100">
        <f t="shared" si="3"/>
        <v>22228819</v>
      </c>
      <c r="H36" s="100">
        <f t="shared" si="3"/>
        <v>-8349084</v>
      </c>
      <c r="I36" s="100">
        <f t="shared" si="3"/>
        <v>-2819819</v>
      </c>
      <c r="J36" s="100">
        <f t="shared" si="3"/>
        <v>11059916</v>
      </c>
      <c r="K36" s="100">
        <f t="shared" si="3"/>
        <v>-3245954</v>
      </c>
      <c r="L36" s="100">
        <f t="shared" si="3"/>
        <v>-3791198</v>
      </c>
      <c r="M36" s="100">
        <f t="shared" si="3"/>
        <v>46255</v>
      </c>
      <c r="N36" s="100">
        <f t="shared" si="3"/>
        <v>-6990897</v>
      </c>
      <c r="O36" s="100">
        <f t="shared" si="3"/>
        <v>8677541</v>
      </c>
      <c r="P36" s="100">
        <f t="shared" si="3"/>
        <v>8229560</v>
      </c>
      <c r="Q36" s="100">
        <f t="shared" si="3"/>
        <v>5120436</v>
      </c>
      <c r="R36" s="100">
        <f t="shared" si="3"/>
        <v>22027537</v>
      </c>
      <c r="S36" s="100">
        <f t="shared" si="3"/>
        <v>-1297932</v>
      </c>
      <c r="T36" s="100">
        <f t="shared" si="3"/>
        <v>-4670418</v>
      </c>
      <c r="U36" s="100">
        <f t="shared" si="3"/>
        <v>-6910075</v>
      </c>
      <c r="V36" s="100">
        <f t="shared" si="3"/>
        <v>-12878425</v>
      </c>
      <c r="W36" s="100">
        <f t="shared" si="3"/>
        <v>13218131</v>
      </c>
      <c r="X36" s="100">
        <f t="shared" si="3"/>
        <v>894956</v>
      </c>
      <c r="Y36" s="100">
        <f t="shared" si="3"/>
        <v>12323175</v>
      </c>
      <c r="Z36" s="137">
        <f>+IF(X36&lt;&gt;0,+(Y36/X36)*100,0)</f>
        <v>1376.9587555142375</v>
      </c>
      <c r="AA36" s="102">
        <f>+AA15+AA25+AA34</f>
        <v>894956</v>
      </c>
    </row>
    <row r="37" spans="1:27" ht="13.5">
      <c r="A37" s="249" t="s">
        <v>199</v>
      </c>
      <c r="B37" s="182"/>
      <c r="C37" s="153">
        <v>5140526</v>
      </c>
      <c r="D37" s="153"/>
      <c r="E37" s="99">
        <v>5950560</v>
      </c>
      <c r="F37" s="100">
        <v>5313000</v>
      </c>
      <c r="G37" s="100">
        <v>5950560</v>
      </c>
      <c r="H37" s="100">
        <v>28179379</v>
      </c>
      <c r="I37" s="100">
        <v>19830295</v>
      </c>
      <c r="J37" s="100">
        <v>5950560</v>
      </c>
      <c r="K37" s="100">
        <v>17010476</v>
      </c>
      <c r="L37" s="100">
        <v>13764522</v>
      </c>
      <c r="M37" s="100">
        <v>9973324</v>
      </c>
      <c r="N37" s="100">
        <v>17010476</v>
      </c>
      <c r="O37" s="100">
        <v>10019579</v>
      </c>
      <c r="P37" s="100">
        <v>18697120</v>
      </c>
      <c r="Q37" s="100">
        <v>26926680</v>
      </c>
      <c r="R37" s="100">
        <v>10019579</v>
      </c>
      <c r="S37" s="100">
        <v>32047116</v>
      </c>
      <c r="T37" s="100">
        <v>30749184</v>
      </c>
      <c r="U37" s="100">
        <v>26078766</v>
      </c>
      <c r="V37" s="100">
        <v>32047116</v>
      </c>
      <c r="W37" s="100">
        <v>5950560</v>
      </c>
      <c r="X37" s="100">
        <v>5313000</v>
      </c>
      <c r="Y37" s="100">
        <v>637560</v>
      </c>
      <c r="Z37" s="137">
        <v>12</v>
      </c>
      <c r="AA37" s="102">
        <v>5313000</v>
      </c>
    </row>
    <row r="38" spans="1:27" ht="13.5">
      <c r="A38" s="269" t="s">
        <v>200</v>
      </c>
      <c r="B38" s="256"/>
      <c r="C38" s="257">
        <v>9225228</v>
      </c>
      <c r="D38" s="257"/>
      <c r="E38" s="258">
        <v>10457937</v>
      </c>
      <c r="F38" s="259">
        <v>6207954</v>
      </c>
      <c r="G38" s="259">
        <v>28179379</v>
      </c>
      <c r="H38" s="259">
        <v>19830295</v>
      </c>
      <c r="I38" s="259">
        <v>17010476</v>
      </c>
      <c r="J38" s="259">
        <v>17010476</v>
      </c>
      <c r="K38" s="259">
        <v>13764522</v>
      </c>
      <c r="L38" s="259">
        <v>9973324</v>
      </c>
      <c r="M38" s="259">
        <v>10019579</v>
      </c>
      <c r="N38" s="259">
        <v>10019579</v>
      </c>
      <c r="O38" s="259">
        <v>18697120</v>
      </c>
      <c r="P38" s="259">
        <v>26926680</v>
      </c>
      <c r="Q38" s="259">
        <v>32047116</v>
      </c>
      <c r="R38" s="259">
        <v>18697120</v>
      </c>
      <c r="S38" s="259">
        <v>30749184</v>
      </c>
      <c r="T38" s="259">
        <v>26078766</v>
      </c>
      <c r="U38" s="259">
        <v>19168691</v>
      </c>
      <c r="V38" s="259">
        <v>19168691</v>
      </c>
      <c r="W38" s="259">
        <v>19168691</v>
      </c>
      <c r="X38" s="259">
        <v>6207954</v>
      </c>
      <c r="Y38" s="259">
        <v>12960737</v>
      </c>
      <c r="Z38" s="260">
        <v>208.78</v>
      </c>
      <c r="AA38" s="261">
        <v>6207954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10316070</v>
      </c>
      <c r="D5" s="200">
        <f t="shared" si="0"/>
        <v>0</v>
      </c>
      <c r="E5" s="106">
        <f t="shared" si="0"/>
        <v>3690900</v>
      </c>
      <c r="F5" s="106">
        <f t="shared" si="0"/>
        <v>8597000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1337997</v>
      </c>
      <c r="L5" s="106">
        <f t="shared" si="0"/>
        <v>0</v>
      </c>
      <c r="M5" s="106">
        <f t="shared" si="0"/>
        <v>0</v>
      </c>
      <c r="N5" s="106">
        <f t="shared" si="0"/>
        <v>1337997</v>
      </c>
      <c r="O5" s="106">
        <f t="shared" si="0"/>
        <v>261459</v>
      </c>
      <c r="P5" s="106">
        <f t="shared" si="0"/>
        <v>20475</v>
      </c>
      <c r="Q5" s="106">
        <f t="shared" si="0"/>
        <v>37420</v>
      </c>
      <c r="R5" s="106">
        <f t="shared" si="0"/>
        <v>319354</v>
      </c>
      <c r="S5" s="106">
        <f t="shared" si="0"/>
        <v>0</v>
      </c>
      <c r="T5" s="106">
        <f t="shared" si="0"/>
        <v>1103567</v>
      </c>
      <c r="U5" s="106">
        <f t="shared" si="0"/>
        <v>525566</v>
      </c>
      <c r="V5" s="106">
        <f t="shared" si="0"/>
        <v>1629133</v>
      </c>
      <c r="W5" s="106">
        <f t="shared" si="0"/>
        <v>3286484</v>
      </c>
      <c r="X5" s="106">
        <f t="shared" si="0"/>
        <v>8597000</v>
      </c>
      <c r="Y5" s="106">
        <f t="shared" si="0"/>
        <v>-5310516</v>
      </c>
      <c r="Z5" s="201">
        <f>+IF(X5&lt;&gt;0,+(Y5/X5)*100,0)</f>
        <v>-61.77173432592765</v>
      </c>
      <c r="AA5" s="199">
        <f>SUM(AA11:AA18)</f>
        <v>8597000</v>
      </c>
    </row>
    <row r="6" spans="1:27" ht="13.5">
      <c r="A6" s="291" t="s">
        <v>204</v>
      </c>
      <c r="B6" s="142"/>
      <c r="C6" s="62">
        <v>1327999</v>
      </c>
      <c r="D6" s="156"/>
      <c r="E6" s="60">
        <v>2634000</v>
      </c>
      <c r="F6" s="60">
        <v>7834000</v>
      </c>
      <c r="G6" s="60"/>
      <c r="H6" s="60"/>
      <c r="I6" s="60"/>
      <c r="J6" s="60"/>
      <c r="K6" s="60">
        <v>1337997</v>
      </c>
      <c r="L6" s="60"/>
      <c r="M6" s="60"/>
      <c r="N6" s="60">
        <v>1337997</v>
      </c>
      <c r="O6" s="60">
        <v>261459</v>
      </c>
      <c r="P6" s="60">
        <v>20475</v>
      </c>
      <c r="Q6" s="60"/>
      <c r="R6" s="60">
        <v>281934</v>
      </c>
      <c r="S6" s="60"/>
      <c r="T6" s="60">
        <v>1011709</v>
      </c>
      <c r="U6" s="60"/>
      <c r="V6" s="60">
        <v>1011709</v>
      </c>
      <c r="W6" s="60">
        <v>2631640</v>
      </c>
      <c r="X6" s="60">
        <v>7834000</v>
      </c>
      <c r="Y6" s="60">
        <v>-5202360</v>
      </c>
      <c r="Z6" s="140">
        <v>-66.41</v>
      </c>
      <c r="AA6" s="155">
        <v>7834000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8816514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525566</v>
      </c>
      <c r="V10" s="60">
        <v>525566</v>
      </c>
      <c r="W10" s="60">
        <v>525566</v>
      </c>
      <c r="X10" s="60"/>
      <c r="Y10" s="60">
        <v>525566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10144513</v>
      </c>
      <c r="D11" s="294">
        <f t="shared" si="1"/>
        <v>0</v>
      </c>
      <c r="E11" s="295">
        <f t="shared" si="1"/>
        <v>2634000</v>
      </c>
      <c r="F11" s="295">
        <f t="shared" si="1"/>
        <v>7834000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1337997</v>
      </c>
      <c r="L11" s="295">
        <f t="shared" si="1"/>
        <v>0</v>
      </c>
      <c r="M11" s="295">
        <f t="shared" si="1"/>
        <v>0</v>
      </c>
      <c r="N11" s="295">
        <f t="shared" si="1"/>
        <v>1337997</v>
      </c>
      <c r="O11" s="295">
        <f t="shared" si="1"/>
        <v>261459</v>
      </c>
      <c r="P11" s="295">
        <f t="shared" si="1"/>
        <v>20475</v>
      </c>
      <c r="Q11" s="295">
        <f t="shared" si="1"/>
        <v>0</v>
      </c>
      <c r="R11" s="295">
        <f t="shared" si="1"/>
        <v>281934</v>
      </c>
      <c r="S11" s="295">
        <f t="shared" si="1"/>
        <v>0</v>
      </c>
      <c r="T11" s="295">
        <f t="shared" si="1"/>
        <v>1011709</v>
      </c>
      <c r="U11" s="295">
        <f t="shared" si="1"/>
        <v>525566</v>
      </c>
      <c r="V11" s="295">
        <f t="shared" si="1"/>
        <v>1537275</v>
      </c>
      <c r="W11" s="295">
        <f t="shared" si="1"/>
        <v>3157206</v>
      </c>
      <c r="X11" s="295">
        <f t="shared" si="1"/>
        <v>7834000</v>
      </c>
      <c r="Y11" s="295">
        <f t="shared" si="1"/>
        <v>-4676794</v>
      </c>
      <c r="Z11" s="296">
        <f>+IF(X11&lt;&gt;0,+(Y11/X11)*100,0)</f>
        <v>-59.69867245340822</v>
      </c>
      <c r="AA11" s="297">
        <f>SUM(AA6:AA10)</f>
        <v>7834000</v>
      </c>
    </row>
    <row r="12" spans="1:27" ht="13.5">
      <c r="A12" s="298" t="s">
        <v>210</v>
      </c>
      <c r="B12" s="136"/>
      <c r="C12" s="62"/>
      <c r="D12" s="156"/>
      <c r="E12" s="60"/>
      <c r="F12" s="60">
        <v>763000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37420</v>
      </c>
      <c r="R12" s="60">
        <v>37420</v>
      </c>
      <c r="S12" s="60"/>
      <c r="T12" s="60">
        <v>73440</v>
      </c>
      <c r="U12" s="60"/>
      <c r="V12" s="60">
        <v>73440</v>
      </c>
      <c r="W12" s="60">
        <v>110860</v>
      </c>
      <c r="X12" s="60">
        <v>763000</v>
      </c>
      <c r="Y12" s="60">
        <v>-652140</v>
      </c>
      <c r="Z12" s="140">
        <v>-85.47</v>
      </c>
      <c r="AA12" s="155">
        <v>763000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171557</v>
      </c>
      <c r="D15" s="156"/>
      <c r="E15" s="60">
        <v>1056900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18418</v>
      </c>
      <c r="U15" s="60"/>
      <c r="V15" s="60">
        <v>18418</v>
      </c>
      <c r="W15" s="60">
        <v>18418</v>
      </c>
      <c r="X15" s="60"/>
      <c r="Y15" s="60">
        <v>18418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8226530</v>
      </c>
      <c r="D20" s="154">
        <f t="shared" si="2"/>
        <v>0</v>
      </c>
      <c r="E20" s="100">
        <f t="shared" si="2"/>
        <v>20429229</v>
      </c>
      <c r="F20" s="100">
        <f t="shared" si="2"/>
        <v>14817283</v>
      </c>
      <c r="G20" s="100">
        <f t="shared" si="2"/>
        <v>23958</v>
      </c>
      <c r="H20" s="100">
        <f t="shared" si="2"/>
        <v>1843139</v>
      </c>
      <c r="I20" s="100">
        <f t="shared" si="2"/>
        <v>57134</v>
      </c>
      <c r="J20" s="100">
        <f t="shared" si="2"/>
        <v>1924231</v>
      </c>
      <c r="K20" s="100">
        <f t="shared" si="2"/>
        <v>227268</v>
      </c>
      <c r="L20" s="100">
        <f t="shared" si="2"/>
        <v>419045</v>
      </c>
      <c r="M20" s="100">
        <f t="shared" si="2"/>
        <v>1197775</v>
      </c>
      <c r="N20" s="100">
        <f t="shared" si="2"/>
        <v>1844088</v>
      </c>
      <c r="O20" s="100">
        <f t="shared" si="2"/>
        <v>65150</v>
      </c>
      <c r="P20" s="100">
        <f t="shared" si="2"/>
        <v>96080</v>
      </c>
      <c r="Q20" s="100">
        <f t="shared" si="2"/>
        <v>784518</v>
      </c>
      <c r="R20" s="100">
        <f t="shared" si="2"/>
        <v>945748</v>
      </c>
      <c r="S20" s="100">
        <f t="shared" si="2"/>
        <v>762600</v>
      </c>
      <c r="T20" s="100">
        <f t="shared" si="2"/>
        <v>668174</v>
      </c>
      <c r="U20" s="100">
        <f t="shared" si="2"/>
        <v>581179</v>
      </c>
      <c r="V20" s="100">
        <f t="shared" si="2"/>
        <v>2011953</v>
      </c>
      <c r="W20" s="100">
        <f t="shared" si="2"/>
        <v>6726020</v>
      </c>
      <c r="X20" s="100">
        <f t="shared" si="2"/>
        <v>14817283</v>
      </c>
      <c r="Y20" s="100">
        <f t="shared" si="2"/>
        <v>-8091263</v>
      </c>
      <c r="Z20" s="137">
        <f>+IF(X20&lt;&gt;0,+(Y20/X20)*100,0)</f>
        <v>-54.60692759934464</v>
      </c>
      <c r="AA20" s="153">
        <f>SUM(AA26:AA33)</f>
        <v>14817283</v>
      </c>
    </row>
    <row r="21" spans="1:27" ht="13.5">
      <c r="A21" s="291" t="s">
        <v>204</v>
      </c>
      <c r="B21" s="142"/>
      <c r="C21" s="62">
        <v>1764180</v>
      </c>
      <c r="D21" s="156"/>
      <c r="E21" s="60">
        <v>800000</v>
      </c>
      <c r="F21" s="60">
        <v>10978000</v>
      </c>
      <c r="G21" s="60">
        <v>23958</v>
      </c>
      <c r="H21" s="60">
        <v>1688077</v>
      </c>
      <c r="I21" s="60"/>
      <c r="J21" s="60">
        <v>1712035</v>
      </c>
      <c r="K21" s="60"/>
      <c r="L21" s="60"/>
      <c r="M21" s="60">
        <v>1050644</v>
      </c>
      <c r="N21" s="60">
        <v>1050644</v>
      </c>
      <c r="O21" s="60"/>
      <c r="P21" s="60"/>
      <c r="Q21" s="60">
        <v>470601</v>
      </c>
      <c r="R21" s="60">
        <v>470601</v>
      </c>
      <c r="S21" s="60"/>
      <c r="T21" s="60">
        <v>47778</v>
      </c>
      <c r="U21" s="60">
        <v>154296</v>
      </c>
      <c r="V21" s="60">
        <v>202074</v>
      </c>
      <c r="W21" s="60">
        <v>3435354</v>
      </c>
      <c r="X21" s="60">
        <v>10978000</v>
      </c>
      <c r="Y21" s="60">
        <v>-7542646</v>
      </c>
      <c r="Z21" s="140">
        <v>-68.71</v>
      </c>
      <c r="AA21" s="155">
        <v>10978000</v>
      </c>
    </row>
    <row r="22" spans="1:27" ht="13.5">
      <c r="A22" s="291" t="s">
        <v>205</v>
      </c>
      <c r="B22" s="142"/>
      <c r="C22" s="62"/>
      <c r="D22" s="156"/>
      <c r="E22" s="60"/>
      <c r="F22" s="60">
        <v>12200</v>
      </c>
      <c r="G22" s="60"/>
      <c r="H22" s="60"/>
      <c r="I22" s="60"/>
      <c r="J22" s="60"/>
      <c r="K22" s="60">
        <v>12180</v>
      </c>
      <c r="L22" s="60"/>
      <c r="M22" s="60"/>
      <c r="N22" s="60">
        <v>12180</v>
      </c>
      <c r="O22" s="60"/>
      <c r="P22" s="60"/>
      <c r="Q22" s="60">
        <v>161253</v>
      </c>
      <c r="R22" s="60">
        <v>161253</v>
      </c>
      <c r="S22" s="60"/>
      <c r="T22" s="60"/>
      <c r="U22" s="60"/>
      <c r="V22" s="60"/>
      <c r="W22" s="60">
        <v>173433</v>
      </c>
      <c r="X22" s="60">
        <v>12200</v>
      </c>
      <c r="Y22" s="60">
        <v>161233</v>
      </c>
      <c r="Z22" s="140">
        <v>1321.58</v>
      </c>
      <c r="AA22" s="155">
        <v>12200</v>
      </c>
    </row>
    <row r="23" spans="1:27" ht="13.5">
      <c r="A23" s="291" t="s">
        <v>206</v>
      </c>
      <c r="B23" s="142"/>
      <c r="C23" s="62"/>
      <c r="D23" s="156"/>
      <c r="E23" s="60">
        <v>10178000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v>676036</v>
      </c>
      <c r="T23" s="60">
        <v>601083</v>
      </c>
      <c r="U23" s="60"/>
      <c r="V23" s="60">
        <v>1277119</v>
      </c>
      <c r="W23" s="60">
        <v>1277119</v>
      </c>
      <c r="X23" s="60"/>
      <c r="Y23" s="60">
        <v>1277119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1771596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>
        <v>1949488</v>
      </c>
      <c r="D25" s="156"/>
      <c r="E25" s="60">
        <v>761854</v>
      </c>
      <c r="F25" s="60">
        <v>16854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5775</v>
      </c>
      <c r="T25" s="60"/>
      <c r="U25" s="60"/>
      <c r="V25" s="60">
        <v>5775</v>
      </c>
      <c r="W25" s="60">
        <v>5775</v>
      </c>
      <c r="X25" s="60">
        <v>16854</v>
      </c>
      <c r="Y25" s="60">
        <v>-11079</v>
      </c>
      <c r="Z25" s="140">
        <v>-65.74</v>
      </c>
      <c r="AA25" s="155">
        <v>16854</v>
      </c>
    </row>
    <row r="26" spans="1:27" ht="13.5">
      <c r="A26" s="292" t="s">
        <v>209</v>
      </c>
      <c r="B26" s="302"/>
      <c r="C26" s="293">
        <f aca="true" t="shared" si="3" ref="C26:Y26">SUM(C21:C25)</f>
        <v>3713668</v>
      </c>
      <c r="D26" s="294">
        <f t="shared" si="3"/>
        <v>0</v>
      </c>
      <c r="E26" s="295">
        <f t="shared" si="3"/>
        <v>13511450</v>
      </c>
      <c r="F26" s="295">
        <f t="shared" si="3"/>
        <v>11007054</v>
      </c>
      <c r="G26" s="295">
        <f t="shared" si="3"/>
        <v>23958</v>
      </c>
      <c r="H26" s="295">
        <f t="shared" si="3"/>
        <v>1688077</v>
      </c>
      <c r="I26" s="295">
        <f t="shared" si="3"/>
        <v>0</v>
      </c>
      <c r="J26" s="295">
        <f t="shared" si="3"/>
        <v>1712035</v>
      </c>
      <c r="K26" s="295">
        <f t="shared" si="3"/>
        <v>12180</v>
      </c>
      <c r="L26" s="295">
        <f t="shared" si="3"/>
        <v>0</v>
      </c>
      <c r="M26" s="295">
        <f t="shared" si="3"/>
        <v>1050644</v>
      </c>
      <c r="N26" s="295">
        <f t="shared" si="3"/>
        <v>1062824</v>
      </c>
      <c r="O26" s="295">
        <f t="shared" si="3"/>
        <v>0</v>
      </c>
      <c r="P26" s="295">
        <f t="shared" si="3"/>
        <v>0</v>
      </c>
      <c r="Q26" s="295">
        <f t="shared" si="3"/>
        <v>631854</v>
      </c>
      <c r="R26" s="295">
        <f t="shared" si="3"/>
        <v>631854</v>
      </c>
      <c r="S26" s="295">
        <f t="shared" si="3"/>
        <v>681811</v>
      </c>
      <c r="T26" s="295">
        <f t="shared" si="3"/>
        <v>648861</v>
      </c>
      <c r="U26" s="295">
        <f t="shared" si="3"/>
        <v>154296</v>
      </c>
      <c r="V26" s="295">
        <f t="shared" si="3"/>
        <v>1484968</v>
      </c>
      <c r="W26" s="295">
        <f t="shared" si="3"/>
        <v>4891681</v>
      </c>
      <c r="X26" s="295">
        <f t="shared" si="3"/>
        <v>11007054</v>
      </c>
      <c r="Y26" s="295">
        <f t="shared" si="3"/>
        <v>-6115373</v>
      </c>
      <c r="Z26" s="296">
        <f>+IF(X26&lt;&gt;0,+(Y26/X26)*100,0)</f>
        <v>-55.55867173905025</v>
      </c>
      <c r="AA26" s="297">
        <f>SUM(AA21:AA25)</f>
        <v>11007054</v>
      </c>
    </row>
    <row r="27" spans="1:27" ht="13.5">
      <c r="A27" s="298" t="s">
        <v>210</v>
      </c>
      <c r="B27" s="147"/>
      <c r="C27" s="62"/>
      <c r="D27" s="156"/>
      <c r="E27" s="60">
        <v>364944</v>
      </c>
      <c r="F27" s="60">
        <v>365169</v>
      </c>
      <c r="G27" s="60"/>
      <c r="H27" s="60"/>
      <c r="I27" s="60">
        <v>56125</v>
      </c>
      <c r="J27" s="60">
        <v>56125</v>
      </c>
      <c r="K27" s="60"/>
      <c r="L27" s="60"/>
      <c r="M27" s="60"/>
      <c r="N27" s="60"/>
      <c r="O27" s="60">
        <v>20861</v>
      </c>
      <c r="P27" s="60"/>
      <c r="Q27" s="60">
        <v>52470</v>
      </c>
      <c r="R27" s="60">
        <v>73331</v>
      </c>
      <c r="S27" s="60">
        <v>47705</v>
      </c>
      <c r="T27" s="60"/>
      <c r="U27" s="60">
        <v>307850</v>
      </c>
      <c r="V27" s="60">
        <v>355555</v>
      </c>
      <c r="W27" s="60">
        <v>485011</v>
      </c>
      <c r="X27" s="60">
        <v>365169</v>
      </c>
      <c r="Y27" s="60">
        <v>119842</v>
      </c>
      <c r="Z27" s="140">
        <v>32.82</v>
      </c>
      <c r="AA27" s="155">
        <v>365169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2274869</v>
      </c>
      <c r="D30" s="156"/>
      <c r="E30" s="60">
        <v>6552835</v>
      </c>
      <c r="F30" s="60">
        <v>3445060</v>
      </c>
      <c r="G30" s="60"/>
      <c r="H30" s="60">
        <v>155062</v>
      </c>
      <c r="I30" s="60">
        <v>1009</v>
      </c>
      <c r="J30" s="60">
        <v>156071</v>
      </c>
      <c r="K30" s="60">
        <v>188838</v>
      </c>
      <c r="L30" s="60">
        <v>445295</v>
      </c>
      <c r="M30" s="60">
        <v>147131</v>
      </c>
      <c r="N30" s="60">
        <v>781264</v>
      </c>
      <c r="O30" s="60">
        <v>44289</v>
      </c>
      <c r="P30" s="60">
        <v>96080</v>
      </c>
      <c r="Q30" s="60">
        <v>100194</v>
      </c>
      <c r="R30" s="60">
        <v>240563</v>
      </c>
      <c r="S30" s="60">
        <v>33084</v>
      </c>
      <c r="T30" s="60">
        <v>19313</v>
      </c>
      <c r="U30" s="60">
        <v>119033</v>
      </c>
      <c r="V30" s="60">
        <v>171430</v>
      </c>
      <c r="W30" s="60">
        <v>1349328</v>
      </c>
      <c r="X30" s="60">
        <v>3445060</v>
      </c>
      <c r="Y30" s="60">
        <v>-2095732</v>
      </c>
      <c r="Z30" s="140">
        <v>-60.83</v>
      </c>
      <c r="AA30" s="155">
        <v>3445060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2237993</v>
      </c>
      <c r="D33" s="276"/>
      <c r="E33" s="82"/>
      <c r="F33" s="82"/>
      <c r="G33" s="82"/>
      <c r="H33" s="82"/>
      <c r="I33" s="82"/>
      <c r="J33" s="82"/>
      <c r="K33" s="82">
        <v>26250</v>
      </c>
      <c r="L33" s="82">
        <v>-26250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3092179</v>
      </c>
      <c r="D36" s="156">
        <f t="shared" si="4"/>
        <v>0</v>
      </c>
      <c r="E36" s="60">
        <f t="shared" si="4"/>
        <v>3434000</v>
      </c>
      <c r="F36" s="60">
        <f t="shared" si="4"/>
        <v>18812000</v>
      </c>
      <c r="G36" s="60">
        <f t="shared" si="4"/>
        <v>23958</v>
      </c>
      <c r="H36" s="60">
        <f t="shared" si="4"/>
        <v>1688077</v>
      </c>
      <c r="I36" s="60">
        <f t="shared" si="4"/>
        <v>0</v>
      </c>
      <c r="J36" s="60">
        <f t="shared" si="4"/>
        <v>1712035</v>
      </c>
      <c r="K36" s="60">
        <f t="shared" si="4"/>
        <v>1337997</v>
      </c>
      <c r="L36" s="60">
        <f t="shared" si="4"/>
        <v>0</v>
      </c>
      <c r="M36" s="60">
        <f t="shared" si="4"/>
        <v>1050644</v>
      </c>
      <c r="N36" s="60">
        <f t="shared" si="4"/>
        <v>2388641</v>
      </c>
      <c r="O36" s="60">
        <f t="shared" si="4"/>
        <v>261459</v>
      </c>
      <c r="P36" s="60">
        <f t="shared" si="4"/>
        <v>20475</v>
      </c>
      <c r="Q36" s="60">
        <f t="shared" si="4"/>
        <v>470601</v>
      </c>
      <c r="R36" s="60">
        <f t="shared" si="4"/>
        <v>752535</v>
      </c>
      <c r="S36" s="60">
        <f t="shared" si="4"/>
        <v>0</v>
      </c>
      <c r="T36" s="60">
        <f t="shared" si="4"/>
        <v>1059487</v>
      </c>
      <c r="U36" s="60">
        <f t="shared" si="4"/>
        <v>154296</v>
      </c>
      <c r="V36" s="60">
        <f t="shared" si="4"/>
        <v>1213783</v>
      </c>
      <c r="W36" s="60">
        <f t="shared" si="4"/>
        <v>6066994</v>
      </c>
      <c r="X36" s="60">
        <f t="shared" si="4"/>
        <v>18812000</v>
      </c>
      <c r="Y36" s="60">
        <f t="shared" si="4"/>
        <v>-12745006</v>
      </c>
      <c r="Z36" s="140">
        <f aca="true" t="shared" si="5" ref="Z36:Z49">+IF(X36&lt;&gt;0,+(Y36/X36)*100,0)</f>
        <v>-67.74934084626834</v>
      </c>
      <c r="AA36" s="155">
        <f>AA6+AA21</f>
        <v>18812000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12200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12180</v>
      </c>
      <c r="L37" s="60">
        <f t="shared" si="4"/>
        <v>0</v>
      </c>
      <c r="M37" s="60">
        <f t="shared" si="4"/>
        <v>0</v>
      </c>
      <c r="N37" s="60">
        <f t="shared" si="4"/>
        <v>12180</v>
      </c>
      <c r="O37" s="60">
        <f t="shared" si="4"/>
        <v>0</v>
      </c>
      <c r="P37" s="60">
        <f t="shared" si="4"/>
        <v>0</v>
      </c>
      <c r="Q37" s="60">
        <f t="shared" si="4"/>
        <v>161253</v>
      </c>
      <c r="R37" s="60">
        <f t="shared" si="4"/>
        <v>161253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173433</v>
      </c>
      <c r="X37" s="60">
        <f t="shared" si="4"/>
        <v>12200</v>
      </c>
      <c r="Y37" s="60">
        <f t="shared" si="4"/>
        <v>161233</v>
      </c>
      <c r="Z37" s="140">
        <f t="shared" si="5"/>
        <v>1321.5819672131147</v>
      </c>
      <c r="AA37" s="155">
        <f>AA7+AA22</f>
        <v>12200</v>
      </c>
    </row>
    <row r="38" spans="1:27" ht="13.5">
      <c r="A38" s="291" t="s">
        <v>206</v>
      </c>
      <c r="B38" s="142"/>
      <c r="C38" s="62">
        <f t="shared" si="4"/>
        <v>8816514</v>
      </c>
      <c r="D38" s="156">
        <f t="shared" si="4"/>
        <v>0</v>
      </c>
      <c r="E38" s="60">
        <f t="shared" si="4"/>
        <v>10178000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676036</v>
      </c>
      <c r="T38" s="60">
        <f t="shared" si="4"/>
        <v>601083</v>
      </c>
      <c r="U38" s="60">
        <f t="shared" si="4"/>
        <v>0</v>
      </c>
      <c r="V38" s="60">
        <f t="shared" si="4"/>
        <v>1277119</v>
      </c>
      <c r="W38" s="60">
        <f t="shared" si="4"/>
        <v>1277119</v>
      </c>
      <c r="X38" s="60">
        <f t="shared" si="4"/>
        <v>0</v>
      </c>
      <c r="Y38" s="60">
        <f t="shared" si="4"/>
        <v>1277119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1771596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1949488</v>
      </c>
      <c r="D40" s="156">
        <f t="shared" si="4"/>
        <v>0</v>
      </c>
      <c r="E40" s="60">
        <f t="shared" si="4"/>
        <v>761854</v>
      </c>
      <c r="F40" s="60">
        <f t="shared" si="4"/>
        <v>16854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5775</v>
      </c>
      <c r="T40" s="60">
        <f t="shared" si="4"/>
        <v>0</v>
      </c>
      <c r="U40" s="60">
        <f t="shared" si="4"/>
        <v>525566</v>
      </c>
      <c r="V40" s="60">
        <f t="shared" si="4"/>
        <v>531341</v>
      </c>
      <c r="W40" s="60">
        <f t="shared" si="4"/>
        <v>531341</v>
      </c>
      <c r="X40" s="60">
        <f t="shared" si="4"/>
        <v>16854</v>
      </c>
      <c r="Y40" s="60">
        <f t="shared" si="4"/>
        <v>514487</v>
      </c>
      <c r="Z40" s="140">
        <f t="shared" si="5"/>
        <v>3052.610656224042</v>
      </c>
      <c r="AA40" s="155">
        <f>AA10+AA25</f>
        <v>16854</v>
      </c>
    </row>
    <row r="41" spans="1:27" ht="13.5">
      <c r="A41" s="292" t="s">
        <v>209</v>
      </c>
      <c r="B41" s="142"/>
      <c r="C41" s="293">
        <f aca="true" t="shared" si="6" ref="C41:Y41">SUM(C36:C40)</f>
        <v>13858181</v>
      </c>
      <c r="D41" s="294">
        <f t="shared" si="6"/>
        <v>0</v>
      </c>
      <c r="E41" s="295">
        <f t="shared" si="6"/>
        <v>16145450</v>
      </c>
      <c r="F41" s="295">
        <f t="shared" si="6"/>
        <v>18841054</v>
      </c>
      <c r="G41" s="295">
        <f t="shared" si="6"/>
        <v>23958</v>
      </c>
      <c r="H41" s="295">
        <f t="shared" si="6"/>
        <v>1688077</v>
      </c>
      <c r="I41" s="295">
        <f t="shared" si="6"/>
        <v>0</v>
      </c>
      <c r="J41" s="295">
        <f t="shared" si="6"/>
        <v>1712035</v>
      </c>
      <c r="K41" s="295">
        <f t="shared" si="6"/>
        <v>1350177</v>
      </c>
      <c r="L41" s="295">
        <f t="shared" si="6"/>
        <v>0</v>
      </c>
      <c r="M41" s="295">
        <f t="shared" si="6"/>
        <v>1050644</v>
      </c>
      <c r="N41" s="295">
        <f t="shared" si="6"/>
        <v>2400821</v>
      </c>
      <c r="O41" s="295">
        <f t="shared" si="6"/>
        <v>261459</v>
      </c>
      <c r="P41" s="295">
        <f t="shared" si="6"/>
        <v>20475</v>
      </c>
      <c r="Q41" s="295">
        <f t="shared" si="6"/>
        <v>631854</v>
      </c>
      <c r="R41" s="295">
        <f t="shared" si="6"/>
        <v>913788</v>
      </c>
      <c r="S41" s="295">
        <f t="shared" si="6"/>
        <v>681811</v>
      </c>
      <c r="T41" s="295">
        <f t="shared" si="6"/>
        <v>1660570</v>
      </c>
      <c r="U41" s="295">
        <f t="shared" si="6"/>
        <v>679862</v>
      </c>
      <c r="V41" s="295">
        <f t="shared" si="6"/>
        <v>3022243</v>
      </c>
      <c r="W41" s="295">
        <f t="shared" si="6"/>
        <v>8048887</v>
      </c>
      <c r="X41" s="295">
        <f t="shared" si="6"/>
        <v>18841054</v>
      </c>
      <c r="Y41" s="295">
        <f t="shared" si="6"/>
        <v>-10792167</v>
      </c>
      <c r="Z41" s="296">
        <f t="shared" si="5"/>
        <v>-57.28005980981743</v>
      </c>
      <c r="AA41" s="297">
        <f>SUM(AA36:AA40)</f>
        <v>18841054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364944</v>
      </c>
      <c r="F42" s="54">
        <f t="shared" si="7"/>
        <v>1128169</v>
      </c>
      <c r="G42" s="54">
        <f t="shared" si="7"/>
        <v>0</v>
      </c>
      <c r="H42" s="54">
        <f t="shared" si="7"/>
        <v>0</v>
      </c>
      <c r="I42" s="54">
        <f t="shared" si="7"/>
        <v>56125</v>
      </c>
      <c r="J42" s="54">
        <f t="shared" si="7"/>
        <v>56125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20861</v>
      </c>
      <c r="P42" s="54">
        <f t="shared" si="7"/>
        <v>0</v>
      </c>
      <c r="Q42" s="54">
        <f t="shared" si="7"/>
        <v>89890</v>
      </c>
      <c r="R42" s="54">
        <f t="shared" si="7"/>
        <v>110751</v>
      </c>
      <c r="S42" s="54">
        <f t="shared" si="7"/>
        <v>47705</v>
      </c>
      <c r="T42" s="54">
        <f t="shared" si="7"/>
        <v>73440</v>
      </c>
      <c r="U42" s="54">
        <f t="shared" si="7"/>
        <v>307850</v>
      </c>
      <c r="V42" s="54">
        <f t="shared" si="7"/>
        <v>428995</v>
      </c>
      <c r="W42" s="54">
        <f t="shared" si="7"/>
        <v>595871</v>
      </c>
      <c r="X42" s="54">
        <f t="shared" si="7"/>
        <v>1128169</v>
      </c>
      <c r="Y42" s="54">
        <f t="shared" si="7"/>
        <v>-532298</v>
      </c>
      <c r="Z42" s="184">
        <f t="shared" si="5"/>
        <v>-47.18247000227802</v>
      </c>
      <c r="AA42" s="130">
        <f aca="true" t="shared" si="8" ref="AA42:AA48">AA12+AA27</f>
        <v>1128169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2446426</v>
      </c>
      <c r="D45" s="129">
        <f t="shared" si="7"/>
        <v>0</v>
      </c>
      <c r="E45" s="54">
        <f t="shared" si="7"/>
        <v>7609735</v>
      </c>
      <c r="F45" s="54">
        <f t="shared" si="7"/>
        <v>3445060</v>
      </c>
      <c r="G45" s="54">
        <f t="shared" si="7"/>
        <v>0</v>
      </c>
      <c r="H45" s="54">
        <f t="shared" si="7"/>
        <v>155062</v>
      </c>
      <c r="I45" s="54">
        <f t="shared" si="7"/>
        <v>1009</v>
      </c>
      <c r="J45" s="54">
        <f t="shared" si="7"/>
        <v>156071</v>
      </c>
      <c r="K45" s="54">
        <f t="shared" si="7"/>
        <v>188838</v>
      </c>
      <c r="L45" s="54">
        <f t="shared" si="7"/>
        <v>445295</v>
      </c>
      <c r="M45" s="54">
        <f t="shared" si="7"/>
        <v>147131</v>
      </c>
      <c r="N45" s="54">
        <f t="shared" si="7"/>
        <v>781264</v>
      </c>
      <c r="O45" s="54">
        <f t="shared" si="7"/>
        <v>44289</v>
      </c>
      <c r="P45" s="54">
        <f t="shared" si="7"/>
        <v>96080</v>
      </c>
      <c r="Q45" s="54">
        <f t="shared" si="7"/>
        <v>100194</v>
      </c>
      <c r="R45" s="54">
        <f t="shared" si="7"/>
        <v>240563</v>
      </c>
      <c r="S45" s="54">
        <f t="shared" si="7"/>
        <v>33084</v>
      </c>
      <c r="T45" s="54">
        <f t="shared" si="7"/>
        <v>37731</v>
      </c>
      <c r="U45" s="54">
        <f t="shared" si="7"/>
        <v>119033</v>
      </c>
      <c r="V45" s="54">
        <f t="shared" si="7"/>
        <v>189848</v>
      </c>
      <c r="W45" s="54">
        <f t="shared" si="7"/>
        <v>1367746</v>
      </c>
      <c r="X45" s="54">
        <f t="shared" si="7"/>
        <v>3445060</v>
      </c>
      <c r="Y45" s="54">
        <f t="shared" si="7"/>
        <v>-2077314</v>
      </c>
      <c r="Z45" s="184">
        <f t="shared" si="5"/>
        <v>-60.29834023210046</v>
      </c>
      <c r="AA45" s="130">
        <f t="shared" si="8"/>
        <v>3445060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2237993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26250</v>
      </c>
      <c r="L48" s="54">
        <f t="shared" si="7"/>
        <v>-26250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18542600</v>
      </c>
      <c r="D49" s="218">
        <f t="shared" si="9"/>
        <v>0</v>
      </c>
      <c r="E49" s="220">
        <f t="shared" si="9"/>
        <v>24120129</v>
      </c>
      <c r="F49" s="220">
        <f t="shared" si="9"/>
        <v>23414283</v>
      </c>
      <c r="G49" s="220">
        <f t="shared" si="9"/>
        <v>23958</v>
      </c>
      <c r="H49" s="220">
        <f t="shared" si="9"/>
        <v>1843139</v>
      </c>
      <c r="I49" s="220">
        <f t="shared" si="9"/>
        <v>57134</v>
      </c>
      <c r="J49" s="220">
        <f t="shared" si="9"/>
        <v>1924231</v>
      </c>
      <c r="K49" s="220">
        <f t="shared" si="9"/>
        <v>1565265</v>
      </c>
      <c r="L49" s="220">
        <f t="shared" si="9"/>
        <v>419045</v>
      </c>
      <c r="M49" s="220">
        <f t="shared" si="9"/>
        <v>1197775</v>
      </c>
      <c r="N49" s="220">
        <f t="shared" si="9"/>
        <v>3182085</v>
      </c>
      <c r="O49" s="220">
        <f t="shared" si="9"/>
        <v>326609</v>
      </c>
      <c r="P49" s="220">
        <f t="shared" si="9"/>
        <v>116555</v>
      </c>
      <c r="Q49" s="220">
        <f t="shared" si="9"/>
        <v>821938</v>
      </c>
      <c r="R49" s="220">
        <f t="shared" si="9"/>
        <v>1265102</v>
      </c>
      <c r="S49" s="220">
        <f t="shared" si="9"/>
        <v>762600</v>
      </c>
      <c r="T49" s="220">
        <f t="shared" si="9"/>
        <v>1771741</v>
      </c>
      <c r="U49" s="220">
        <f t="shared" si="9"/>
        <v>1106745</v>
      </c>
      <c r="V49" s="220">
        <f t="shared" si="9"/>
        <v>3641086</v>
      </c>
      <c r="W49" s="220">
        <f t="shared" si="9"/>
        <v>10012504</v>
      </c>
      <c r="X49" s="220">
        <f t="shared" si="9"/>
        <v>23414283</v>
      </c>
      <c r="Y49" s="220">
        <f t="shared" si="9"/>
        <v>-13401779</v>
      </c>
      <c r="Z49" s="221">
        <f t="shared" si="5"/>
        <v>-57.23762286464207</v>
      </c>
      <c r="AA49" s="222">
        <f>SUM(AA41:AA48)</f>
        <v>23414283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867922</v>
      </c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4352002</v>
      </c>
      <c r="D66" s="274">
        <v>7175069</v>
      </c>
      <c r="E66" s="275">
        <v>7274475</v>
      </c>
      <c r="F66" s="275">
        <v>7274475</v>
      </c>
      <c r="G66" s="275">
        <v>56611</v>
      </c>
      <c r="H66" s="275">
        <v>402493</v>
      </c>
      <c r="I66" s="275">
        <v>402940</v>
      </c>
      <c r="J66" s="275">
        <v>862044</v>
      </c>
      <c r="K66" s="275">
        <v>620850</v>
      </c>
      <c r="L66" s="275">
        <v>478996</v>
      </c>
      <c r="M66" s="275">
        <v>216018</v>
      </c>
      <c r="N66" s="275">
        <v>1315864</v>
      </c>
      <c r="O66" s="275">
        <v>475002</v>
      </c>
      <c r="P66" s="275">
        <v>487368</v>
      </c>
      <c r="Q66" s="275">
        <v>568444</v>
      </c>
      <c r="R66" s="275">
        <v>1530814</v>
      </c>
      <c r="S66" s="275">
        <v>441327</v>
      </c>
      <c r="T66" s="275">
        <v>835747</v>
      </c>
      <c r="U66" s="275">
        <v>759093</v>
      </c>
      <c r="V66" s="275">
        <v>2036167</v>
      </c>
      <c r="W66" s="275">
        <v>5744889</v>
      </c>
      <c r="X66" s="275">
        <v>7274475</v>
      </c>
      <c r="Y66" s="275">
        <v>-1529586</v>
      </c>
      <c r="Z66" s="140">
        <v>-21.03</v>
      </c>
      <c r="AA66" s="277"/>
    </row>
    <row r="67" spans="1:27" ht="13.5">
      <c r="A67" s="311" t="s">
        <v>224</v>
      </c>
      <c r="B67" s="316"/>
      <c r="C67" s="62">
        <v>3459302</v>
      </c>
      <c r="D67" s="156">
        <v>3657466</v>
      </c>
      <c r="E67" s="60">
        <v>3742620</v>
      </c>
      <c r="F67" s="60">
        <v>3642620</v>
      </c>
      <c r="G67" s="60">
        <v>30782</v>
      </c>
      <c r="H67" s="60">
        <v>80320</v>
      </c>
      <c r="I67" s="60">
        <v>149521</v>
      </c>
      <c r="J67" s="60">
        <v>260623</v>
      </c>
      <c r="K67" s="60">
        <v>60691</v>
      </c>
      <c r="L67" s="60">
        <v>243124</v>
      </c>
      <c r="M67" s="60">
        <v>14621</v>
      </c>
      <c r="N67" s="60">
        <v>318436</v>
      </c>
      <c r="O67" s="60">
        <v>159545</v>
      </c>
      <c r="P67" s="60">
        <v>369431</v>
      </c>
      <c r="Q67" s="60">
        <v>187387</v>
      </c>
      <c r="R67" s="60">
        <v>716363</v>
      </c>
      <c r="S67" s="60">
        <v>141968</v>
      </c>
      <c r="T67" s="60">
        <v>387267</v>
      </c>
      <c r="U67" s="60">
        <v>127492</v>
      </c>
      <c r="V67" s="60">
        <v>656727</v>
      </c>
      <c r="W67" s="60">
        <v>1952149</v>
      </c>
      <c r="X67" s="60">
        <v>3642620</v>
      </c>
      <c r="Y67" s="60">
        <v>-1690471</v>
      </c>
      <c r="Z67" s="140">
        <v>-46.41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8679226</v>
      </c>
      <c r="D69" s="218">
        <f t="shared" si="12"/>
        <v>10832535</v>
      </c>
      <c r="E69" s="220">
        <f t="shared" si="12"/>
        <v>11017095</v>
      </c>
      <c r="F69" s="220">
        <f t="shared" si="12"/>
        <v>10917095</v>
      </c>
      <c r="G69" s="220">
        <f t="shared" si="12"/>
        <v>87393</v>
      </c>
      <c r="H69" s="220">
        <f t="shared" si="12"/>
        <v>482813</v>
      </c>
      <c r="I69" s="220">
        <f t="shared" si="12"/>
        <v>552461</v>
      </c>
      <c r="J69" s="220">
        <f t="shared" si="12"/>
        <v>1122667</v>
      </c>
      <c r="K69" s="220">
        <f t="shared" si="12"/>
        <v>681541</v>
      </c>
      <c r="L69" s="220">
        <f t="shared" si="12"/>
        <v>722120</v>
      </c>
      <c r="M69" s="220">
        <f t="shared" si="12"/>
        <v>230639</v>
      </c>
      <c r="N69" s="220">
        <f t="shared" si="12"/>
        <v>1634300</v>
      </c>
      <c r="O69" s="220">
        <f t="shared" si="12"/>
        <v>634547</v>
      </c>
      <c r="P69" s="220">
        <f t="shared" si="12"/>
        <v>856799</v>
      </c>
      <c r="Q69" s="220">
        <f t="shared" si="12"/>
        <v>755831</v>
      </c>
      <c r="R69" s="220">
        <f t="shared" si="12"/>
        <v>2247177</v>
      </c>
      <c r="S69" s="220">
        <f t="shared" si="12"/>
        <v>583295</v>
      </c>
      <c r="T69" s="220">
        <f t="shared" si="12"/>
        <v>1223014</v>
      </c>
      <c r="U69" s="220">
        <f t="shared" si="12"/>
        <v>886585</v>
      </c>
      <c r="V69" s="220">
        <f t="shared" si="12"/>
        <v>2692894</v>
      </c>
      <c r="W69" s="220">
        <f t="shared" si="12"/>
        <v>7697038</v>
      </c>
      <c r="X69" s="220">
        <f t="shared" si="12"/>
        <v>10917095</v>
      </c>
      <c r="Y69" s="220">
        <f t="shared" si="12"/>
        <v>-3220057</v>
      </c>
      <c r="Z69" s="221">
        <f>+IF(X69&lt;&gt;0,+(Y69/X69)*100,0)</f>
        <v>-29.495548037275483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10144513</v>
      </c>
      <c r="D5" s="357">
        <f t="shared" si="0"/>
        <v>0</v>
      </c>
      <c r="E5" s="356">
        <f t="shared" si="0"/>
        <v>2634000</v>
      </c>
      <c r="F5" s="358">
        <f t="shared" si="0"/>
        <v>7834000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1337997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261459</v>
      </c>
      <c r="P5" s="356">
        <f t="shared" si="0"/>
        <v>20475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1011709</v>
      </c>
      <c r="U5" s="356">
        <f t="shared" si="0"/>
        <v>525566</v>
      </c>
      <c r="V5" s="358">
        <f t="shared" si="0"/>
        <v>0</v>
      </c>
      <c r="W5" s="358">
        <f t="shared" si="0"/>
        <v>0</v>
      </c>
      <c r="X5" s="356">
        <f t="shared" si="0"/>
        <v>7834000</v>
      </c>
      <c r="Y5" s="358">
        <f t="shared" si="0"/>
        <v>-7834000</v>
      </c>
      <c r="Z5" s="359">
        <f>+IF(X5&lt;&gt;0,+(Y5/X5)*100,0)</f>
        <v>-100</v>
      </c>
      <c r="AA5" s="360">
        <f>+AA6+AA8+AA11+AA13+AA15</f>
        <v>7834000</v>
      </c>
    </row>
    <row r="6" spans="1:27" ht="13.5">
      <c r="A6" s="361" t="s">
        <v>204</v>
      </c>
      <c r="B6" s="142"/>
      <c r="C6" s="60">
        <f>+C7</f>
        <v>1327999</v>
      </c>
      <c r="D6" s="340">
        <f aca="true" t="shared" si="1" ref="D6:AA6">+D7</f>
        <v>0</v>
      </c>
      <c r="E6" s="60">
        <f t="shared" si="1"/>
        <v>2634000</v>
      </c>
      <c r="F6" s="59">
        <f t="shared" si="1"/>
        <v>7834000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1337997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261459</v>
      </c>
      <c r="P6" s="60">
        <f t="shared" si="1"/>
        <v>20475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1011709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7834000</v>
      </c>
      <c r="Y6" s="59">
        <f t="shared" si="1"/>
        <v>-7834000</v>
      </c>
      <c r="Z6" s="61">
        <f>+IF(X6&lt;&gt;0,+(Y6/X6)*100,0)</f>
        <v>-100</v>
      </c>
      <c r="AA6" s="62">
        <f t="shared" si="1"/>
        <v>7834000</v>
      </c>
    </row>
    <row r="7" spans="1:27" ht="13.5">
      <c r="A7" s="291" t="s">
        <v>228</v>
      </c>
      <c r="B7" s="142"/>
      <c r="C7" s="60">
        <v>1327999</v>
      </c>
      <c r="D7" s="340"/>
      <c r="E7" s="60">
        <v>2634000</v>
      </c>
      <c r="F7" s="59">
        <v>7834000</v>
      </c>
      <c r="G7" s="59"/>
      <c r="H7" s="60"/>
      <c r="I7" s="60"/>
      <c r="J7" s="59"/>
      <c r="K7" s="59">
        <v>1337997</v>
      </c>
      <c r="L7" s="60"/>
      <c r="M7" s="60"/>
      <c r="N7" s="59"/>
      <c r="O7" s="59">
        <v>261459</v>
      </c>
      <c r="P7" s="60">
        <v>20475</v>
      </c>
      <c r="Q7" s="60"/>
      <c r="R7" s="59"/>
      <c r="S7" s="59"/>
      <c r="T7" s="60">
        <v>1011709</v>
      </c>
      <c r="U7" s="60"/>
      <c r="V7" s="59"/>
      <c r="W7" s="59"/>
      <c r="X7" s="60">
        <v>7834000</v>
      </c>
      <c r="Y7" s="59">
        <v>-7834000</v>
      </c>
      <c r="Z7" s="61">
        <v>-100</v>
      </c>
      <c r="AA7" s="62">
        <v>7834000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8816514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8816514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525566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525566</v>
      </c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763000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37420</v>
      </c>
      <c r="R22" s="345">
        <f t="shared" si="6"/>
        <v>0</v>
      </c>
      <c r="S22" s="345">
        <f t="shared" si="6"/>
        <v>0</v>
      </c>
      <c r="T22" s="343">
        <f t="shared" si="6"/>
        <v>73440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763000</v>
      </c>
      <c r="Y22" s="345">
        <f t="shared" si="6"/>
        <v>-763000</v>
      </c>
      <c r="Z22" s="336">
        <f>+IF(X22&lt;&gt;0,+(Y22/X22)*100,0)</f>
        <v>-100</v>
      </c>
      <c r="AA22" s="350">
        <f>SUM(AA23:AA32)</f>
        <v>763000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763000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37420</v>
      </c>
      <c r="R32" s="59"/>
      <c r="S32" s="59"/>
      <c r="T32" s="60">
        <v>73440</v>
      </c>
      <c r="U32" s="60"/>
      <c r="V32" s="59"/>
      <c r="W32" s="59"/>
      <c r="X32" s="60">
        <v>763000</v>
      </c>
      <c r="Y32" s="59">
        <v>-763000</v>
      </c>
      <c r="Z32" s="61">
        <v>-100</v>
      </c>
      <c r="AA32" s="62">
        <v>763000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171557</v>
      </c>
      <c r="D40" s="344">
        <f t="shared" si="9"/>
        <v>0</v>
      </c>
      <c r="E40" s="343">
        <f t="shared" si="9"/>
        <v>1056900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18418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171557</v>
      </c>
      <c r="D43" s="369"/>
      <c r="E43" s="305">
        <v>1056900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>
        <v>18418</v>
      </c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10316070</v>
      </c>
      <c r="D60" s="346">
        <f t="shared" si="14"/>
        <v>0</v>
      </c>
      <c r="E60" s="219">
        <f t="shared" si="14"/>
        <v>3690900</v>
      </c>
      <c r="F60" s="264">
        <f t="shared" si="14"/>
        <v>8597000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1337997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261459</v>
      </c>
      <c r="P60" s="219">
        <f t="shared" si="14"/>
        <v>20475</v>
      </c>
      <c r="Q60" s="219">
        <f t="shared" si="14"/>
        <v>37420</v>
      </c>
      <c r="R60" s="264">
        <f t="shared" si="14"/>
        <v>0</v>
      </c>
      <c r="S60" s="264">
        <f t="shared" si="14"/>
        <v>0</v>
      </c>
      <c r="T60" s="219">
        <f t="shared" si="14"/>
        <v>1103567</v>
      </c>
      <c r="U60" s="219">
        <f t="shared" si="14"/>
        <v>525566</v>
      </c>
      <c r="V60" s="264">
        <f t="shared" si="14"/>
        <v>0</v>
      </c>
      <c r="W60" s="264">
        <f t="shared" si="14"/>
        <v>0</v>
      </c>
      <c r="X60" s="219">
        <f t="shared" si="14"/>
        <v>8597000</v>
      </c>
      <c r="Y60" s="264">
        <f t="shared" si="14"/>
        <v>-8597000</v>
      </c>
      <c r="Z60" s="337">
        <f>+IF(X60&lt;&gt;0,+(Y60/X60)*100,0)</f>
        <v>-100</v>
      </c>
      <c r="AA60" s="232">
        <f>+AA57+AA54+AA51+AA40+AA37+AA34+AA22+AA5</f>
        <v>8597000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3713668</v>
      </c>
      <c r="D5" s="357">
        <f t="shared" si="0"/>
        <v>0</v>
      </c>
      <c r="E5" s="356">
        <f t="shared" si="0"/>
        <v>13511450</v>
      </c>
      <c r="F5" s="358">
        <f t="shared" si="0"/>
        <v>11007054</v>
      </c>
      <c r="G5" s="358">
        <f t="shared" si="0"/>
        <v>23958</v>
      </c>
      <c r="H5" s="356">
        <f t="shared" si="0"/>
        <v>1688077</v>
      </c>
      <c r="I5" s="356">
        <f t="shared" si="0"/>
        <v>0</v>
      </c>
      <c r="J5" s="358">
        <f t="shared" si="0"/>
        <v>0</v>
      </c>
      <c r="K5" s="358">
        <f t="shared" si="0"/>
        <v>12180</v>
      </c>
      <c r="L5" s="356">
        <f t="shared" si="0"/>
        <v>0</v>
      </c>
      <c r="M5" s="356">
        <f t="shared" si="0"/>
        <v>1050644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631854</v>
      </c>
      <c r="R5" s="358">
        <f t="shared" si="0"/>
        <v>0</v>
      </c>
      <c r="S5" s="358">
        <f t="shared" si="0"/>
        <v>681811</v>
      </c>
      <c r="T5" s="356">
        <f t="shared" si="0"/>
        <v>648861</v>
      </c>
      <c r="U5" s="356">
        <f t="shared" si="0"/>
        <v>154296</v>
      </c>
      <c r="V5" s="358">
        <f t="shared" si="0"/>
        <v>0</v>
      </c>
      <c r="W5" s="358">
        <f t="shared" si="0"/>
        <v>0</v>
      </c>
      <c r="X5" s="356">
        <f t="shared" si="0"/>
        <v>11007054</v>
      </c>
      <c r="Y5" s="358">
        <f t="shared" si="0"/>
        <v>-11007054</v>
      </c>
      <c r="Z5" s="359">
        <f>+IF(X5&lt;&gt;0,+(Y5/X5)*100,0)</f>
        <v>-100</v>
      </c>
      <c r="AA5" s="360">
        <f>+AA6+AA8+AA11+AA13+AA15</f>
        <v>11007054</v>
      </c>
    </row>
    <row r="6" spans="1:27" ht="13.5">
      <c r="A6" s="361" t="s">
        <v>204</v>
      </c>
      <c r="B6" s="142"/>
      <c r="C6" s="60">
        <f>+C7</f>
        <v>1764180</v>
      </c>
      <c r="D6" s="340">
        <f aca="true" t="shared" si="1" ref="D6:AA6">+D7</f>
        <v>0</v>
      </c>
      <c r="E6" s="60">
        <f t="shared" si="1"/>
        <v>800000</v>
      </c>
      <c r="F6" s="59">
        <f t="shared" si="1"/>
        <v>10978000</v>
      </c>
      <c r="G6" s="59">
        <f t="shared" si="1"/>
        <v>23958</v>
      </c>
      <c r="H6" s="60">
        <f t="shared" si="1"/>
        <v>1688077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1050644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470601</v>
      </c>
      <c r="R6" s="59">
        <f t="shared" si="1"/>
        <v>0</v>
      </c>
      <c r="S6" s="59">
        <f t="shared" si="1"/>
        <v>0</v>
      </c>
      <c r="T6" s="60">
        <f t="shared" si="1"/>
        <v>47778</v>
      </c>
      <c r="U6" s="60">
        <f t="shared" si="1"/>
        <v>154296</v>
      </c>
      <c r="V6" s="59">
        <f t="shared" si="1"/>
        <v>0</v>
      </c>
      <c r="W6" s="59">
        <f t="shared" si="1"/>
        <v>0</v>
      </c>
      <c r="X6" s="60">
        <f t="shared" si="1"/>
        <v>10978000</v>
      </c>
      <c r="Y6" s="59">
        <f t="shared" si="1"/>
        <v>-10978000</v>
      </c>
      <c r="Z6" s="61">
        <f>+IF(X6&lt;&gt;0,+(Y6/X6)*100,0)</f>
        <v>-100</v>
      </c>
      <c r="AA6" s="62">
        <f t="shared" si="1"/>
        <v>10978000</v>
      </c>
    </row>
    <row r="7" spans="1:27" ht="13.5">
      <c r="A7" s="291" t="s">
        <v>228</v>
      </c>
      <c r="B7" s="142"/>
      <c r="C7" s="60">
        <v>1764180</v>
      </c>
      <c r="D7" s="340"/>
      <c r="E7" s="60">
        <v>800000</v>
      </c>
      <c r="F7" s="59">
        <v>10978000</v>
      </c>
      <c r="G7" s="59">
        <v>23958</v>
      </c>
      <c r="H7" s="60">
        <v>1688077</v>
      </c>
      <c r="I7" s="60"/>
      <c r="J7" s="59"/>
      <c r="K7" s="59"/>
      <c r="L7" s="60"/>
      <c r="M7" s="60">
        <v>1050644</v>
      </c>
      <c r="N7" s="59"/>
      <c r="O7" s="59"/>
      <c r="P7" s="60"/>
      <c r="Q7" s="60">
        <v>470601</v>
      </c>
      <c r="R7" s="59"/>
      <c r="S7" s="59"/>
      <c r="T7" s="60">
        <v>47778</v>
      </c>
      <c r="U7" s="60">
        <v>154296</v>
      </c>
      <c r="V7" s="59"/>
      <c r="W7" s="59"/>
      <c r="X7" s="60">
        <v>10978000</v>
      </c>
      <c r="Y7" s="59">
        <v>-10978000</v>
      </c>
      <c r="Z7" s="61">
        <v>-100</v>
      </c>
      <c r="AA7" s="62">
        <v>10978000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12200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12180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161253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12200</v>
      </c>
      <c r="Y8" s="59">
        <f t="shared" si="2"/>
        <v>-12200</v>
      </c>
      <c r="Z8" s="61">
        <f>+IF(X8&lt;&gt;0,+(Y8/X8)*100,0)</f>
        <v>-100</v>
      </c>
      <c r="AA8" s="62">
        <f>SUM(AA9:AA10)</f>
        <v>12200</v>
      </c>
    </row>
    <row r="9" spans="1:27" ht="13.5">
      <c r="A9" s="291" t="s">
        <v>229</v>
      </c>
      <c r="B9" s="142"/>
      <c r="C9" s="60"/>
      <c r="D9" s="340"/>
      <c r="E9" s="60"/>
      <c r="F9" s="59">
        <v>12200</v>
      </c>
      <c r="G9" s="59"/>
      <c r="H9" s="60"/>
      <c r="I9" s="60"/>
      <c r="J9" s="59"/>
      <c r="K9" s="59">
        <v>12180</v>
      </c>
      <c r="L9" s="60"/>
      <c r="M9" s="60"/>
      <c r="N9" s="59"/>
      <c r="O9" s="59"/>
      <c r="P9" s="60"/>
      <c r="Q9" s="60">
        <v>161253</v>
      </c>
      <c r="R9" s="59"/>
      <c r="S9" s="59"/>
      <c r="T9" s="60"/>
      <c r="U9" s="60"/>
      <c r="V9" s="59"/>
      <c r="W9" s="59"/>
      <c r="X9" s="60">
        <v>12200</v>
      </c>
      <c r="Y9" s="59">
        <v>-12200</v>
      </c>
      <c r="Z9" s="61">
        <v>-100</v>
      </c>
      <c r="AA9" s="62">
        <v>12200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10178000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676036</v>
      </c>
      <c r="T11" s="362">
        <f t="shared" si="3"/>
        <v>601083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10178000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>
        <v>676036</v>
      </c>
      <c r="T12" s="60">
        <v>601083</v>
      </c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1771596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1771596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1949488</v>
      </c>
      <c r="D15" s="340">
        <f t="shared" si="5"/>
        <v>0</v>
      </c>
      <c r="E15" s="60">
        <f t="shared" si="5"/>
        <v>761854</v>
      </c>
      <c r="F15" s="59">
        <f t="shared" si="5"/>
        <v>16854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5775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16854</v>
      </c>
      <c r="Y15" s="59">
        <f t="shared" si="5"/>
        <v>-16854</v>
      </c>
      <c r="Z15" s="61">
        <f>+IF(X15&lt;&gt;0,+(Y15/X15)*100,0)</f>
        <v>-100</v>
      </c>
      <c r="AA15" s="62">
        <f>SUM(AA16:AA20)</f>
        <v>16854</v>
      </c>
    </row>
    <row r="16" spans="1:27" ht="13.5">
      <c r="A16" s="291" t="s">
        <v>233</v>
      </c>
      <c r="B16" s="300"/>
      <c r="C16" s="60"/>
      <c r="D16" s="340"/>
      <c r="E16" s="60">
        <v>52000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1949488</v>
      </c>
      <c r="D20" s="340"/>
      <c r="E20" s="60">
        <v>709854</v>
      </c>
      <c r="F20" s="59">
        <v>16854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5775</v>
      </c>
      <c r="T20" s="60"/>
      <c r="U20" s="60"/>
      <c r="V20" s="59"/>
      <c r="W20" s="59"/>
      <c r="X20" s="60">
        <v>16854</v>
      </c>
      <c r="Y20" s="59">
        <v>-16854</v>
      </c>
      <c r="Z20" s="61">
        <v>-100</v>
      </c>
      <c r="AA20" s="62">
        <v>16854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364944</v>
      </c>
      <c r="F22" s="345">
        <f t="shared" si="6"/>
        <v>365169</v>
      </c>
      <c r="G22" s="345">
        <f t="shared" si="6"/>
        <v>0</v>
      </c>
      <c r="H22" s="343">
        <f t="shared" si="6"/>
        <v>0</v>
      </c>
      <c r="I22" s="343">
        <f t="shared" si="6"/>
        <v>56125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20861</v>
      </c>
      <c r="P22" s="343">
        <f t="shared" si="6"/>
        <v>0</v>
      </c>
      <c r="Q22" s="343">
        <f t="shared" si="6"/>
        <v>52470</v>
      </c>
      <c r="R22" s="345">
        <f t="shared" si="6"/>
        <v>0</v>
      </c>
      <c r="S22" s="345">
        <f t="shared" si="6"/>
        <v>47705</v>
      </c>
      <c r="T22" s="343">
        <f t="shared" si="6"/>
        <v>0</v>
      </c>
      <c r="U22" s="343">
        <f t="shared" si="6"/>
        <v>307850</v>
      </c>
      <c r="V22" s="345">
        <f t="shared" si="6"/>
        <v>0</v>
      </c>
      <c r="W22" s="345">
        <f t="shared" si="6"/>
        <v>0</v>
      </c>
      <c r="X22" s="343">
        <f t="shared" si="6"/>
        <v>365169</v>
      </c>
      <c r="Y22" s="345">
        <f t="shared" si="6"/>
        <v>-365169</v>
      </c>
      <c r="Z22" s="336">
        <f>+IF(X22&lt;&gt;0,+(Y22/X22)*100,0)</f>
        <v>-100</v>
      </c>
      <c r="AA22" s="350">
        <f>SUM(AA23:AA32)</f>
        <v>365169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3289</v>
      </c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>
        <v>300000</v>
      </c>
      <c r="G25" s="59"/>
      <c r="H25" s="60"/>
      <c r="I25" s="60">
        <v>56125</v>
      </c>
      <c r="J25" s="59"/>
      <c r="K25" s="59"/>
      <c r="L25" s="60"/>
      <c r="M25" s="60"/>
      <c r="N25" s="59"/>
      <c r="O25" s="59">
        <v>20861</v>
      </c>
      <c r="P25" s="60"/>
      <c r="Q25" s="60"/>
      <c r="R25" s="59"/>
      <c r="S25" s="59"/>
      <c r="T25" s="60"/>
      <c r="U25" s="60"/>
      <c r="V25" s="59"/>
      <c r="W25" s="59"/>
      <c r="X25" s="60">
        <v>300000</v>
      </c>
      <c r="Y25" s="59">
        <v>-300000</v>
      </c>
      <c r="Z25" s="61">
        <v>-100</v>
      </c>
      <c r="AA25" s="62">
        <v>300000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>
        <v>20225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20225</v>
      </c>
      <c r="Y30" s="59">
        <v>-20225</v>
      </c>
      <c r="Z30" s="61">
        <v>-100</v>
      </c>
      <c r="AA30" s="62">
        <v>20225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364944</v>
      </c>
      <c r="F32" s="59">
        <v>44944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52470</v>
      </c>
      <c r="R32" s="59"/>
      <c r="S32" s="59">
        <v>47705</v>
      </c>
      <c r="T32" s="60"/>
      <c r="U32" s="60">
        <v>304561</v>
      </c>
      <c r="V32" s="59"/>
      <c r="W32" s="59"/>
      <c r="X32" s="60">
        <v>44944</v>
      </c>
      <c r="Y32" s="59">
        <v>-44944</v>
      </c>
      <c r="Z32" s="61">
        <v>-100</v>
      </c>
      <c r="AA32" s="62">
        <v>44944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2274869</v>
      </c>
      <c r="D40" s="344">
        <f t="shared" si="9"/>
        <v>0</v>
      </c>
      <c r="E40" s="343">
        <f t="shared" si="9"/>
        <v>6552835</v>
      </c>
      <c r="F40" s="345">
        <f t="shared" si="9"/>
        <v>3445060</v>
      </c>
      <c r="G40" s="345">
        <f t="shared" si="9"/>
        <v>0</v>
      </c>
      <c r="H40" s="343">
        <f t="shared" si="9"/>
        <v>155062</v>
      </c>
      <c r="I40" s="343">
        <f t="shared" si="9"/>
        <v>1009</v>
      </c>
      <c r="J40" s="345">
        <f t="shared" si="9"/>
        <v>0</v>
      </c>
      <c r="K40" s="345">
        <f t="shared" si="9"/>
        <v>188838</v>
      </c>
      <c r="L40" s="343">
        <f t="shared" si="9"/>
        <v>445295</v>
      </c>
      <c r="M40" s="343">
        <f t="shared" si="9"/>
        <v>147131</v>
      </c>
      <c r="N40" s="345">
        <f t="shared" si="9"/>
        <v>688371</v>
      </c>
      <c r="O40" s="345">
        <f t="shared" si="9"/>
        <v>44289</v>
      </c>
      <c r="P40" s="343">
        <f t="shared" si="9"/>
        <v>96080</v>
      </c>
      <c r="Q40" s="343">
        <f t="shared" si="9"/>
        <v>100194</v>
      </c>
      <c r="R40" s="345">
        <f t="shared" si="9"/>
        <v>187938</v>
      </c>
      <c r="S40" s="345">
        <f t="shared" si="9"/>
        <v>33084</v>
      </c>
      <c r="T40" s="343">
        <f t="shared" si="9"/>
        <v>19313</v>
      </c>
      <c r="U40" s="343">
        <f t="shared" si="9"/>
        <v>119033</v>
      </c>
      <c r="V40" s="345">
        <f t="shared" si="9"/>
        <v>217287</v>
      </c>
      <c r="W40" s="345">
        <f t="shared" si="9"/>
        <v>0</v>
      </c>
      <c r="X40" s="343">
        <f t="shared" si="9"/>
        <v>3445060</v>
      </c>
      <c r="Y40" s="345">
        <f t="shared" si="9"/>
        <v>-3445060</v>
      </c>
      <c r="Z40" s="336">
        <f>+IF(X40&lt;&gt;0,+(Y40/X40)*100,0)</f>
        <v>-100</v>
      </c>
      <c r="AA40" s="350">
        <f>SUM(AA41:AA49)</f>
        <v>3445060</v>
      </c>
    </row>
    <row r="41" spans="1:27" ht="13.5">
      <c r="A41" s="361" t="s">
        <v>247</v>
      </c>
      <c r="B41" s="142"/>
      <c r="C41" s="362"/>
      <c r="D41" s="363"/>
      <c r="E41" s="362">
        <v>1665000</v>
      </c>
      <c r="F41" s="364">
        <v>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600000</v>
      </c>
      <c r="Y41" s="364">
        <v>-600000</v>
      </c>
      <c r="Z41" s="365">
        <v>-100</v>
      </c>
      <c r="AA41" s="366">
        <v>600000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888953</v>
      </c>
      <c r="D43" s="369"/>
      <c r="E43" s="305">
        <v>2237137</v>
      </c>
      <c r="F43" s="370">
        <v>400000</v>
      </c>
      <c r="G43" s="370"/>
      <c r="H43" s="305"/>
      <c r="I43" s="305"/>
      <c r="J43" s="370"/>
      <c r="K43" s="370"/>
      <c r="L43" s="305">
        <v>26023</v>
      </c>
      <c r="M43" s="305"/>
      <c r="N43" s="370"/>
      <c r="O43" s="370">
        <v>11023</v>
      </c>
      <c r="P43" s="305">
        <v>41602</v>
      </c>
      <c r="Q43" s="305"/>
      <c r="R43" s="370"/>
      <c r="S43" s="370"/>
      <c r="T43" s="305"/>
      <c r="U43" s="305"/>
      <c r="V43" s="370"/>
      <c r="W43" s="370"/>
      <c r="X43" s="305">
        <v>400000</v>
      </c>
      <c r="Y43" s="370">
        <v>-400000</v>
      </c>
      <c r="Z43" s="371">
        <v>-100</v>
      </c>
      <c r="AA43" s="303">
        <v>400000</v>
      </c>
    </row>
    <row r="44" spans="1:27" ht="13.5">
      <c r="A44" s="361" t="s">
        <v>250</v>
      </c>
      <c r="B44" s="136"/>
      <c r="C44" s="60">
        <v>436879</v>
      </c>
      <c r="D44" s="368"/>
      <c r="E44" s="54">
        <v>911472</v>
      </c>
      <c r="F44" s="53">
        <v>563283</v>
      </c>
      <c r="G44" s="53"/>
      <c r="H44" s="54">
        <v>4185</v>
      </c>
      <c r="I44" s="54"/>
      <c r="J44" s="53"/>
      <c r="K44" s="53"/>
      <c r="L44" s="54">
        <v>10870</v>
      </c>
      <c r="M44" s="54"/>
      <c r="N44" s="53"/>
      <c r="O44" s="53">
        <v>29839</v>
      </c>
      <c r="P44" s="54">
        <v>7042</v>
      </c>
      <c r="Q44" s="54">
        <v>83221</v>
      </c>
      <c r="R44" s="53">
        <v>120102</v>
      </c>
      <c r="S44" s="53">
        <v>13724</v>
      </c>
      <c r="T44" s="54">
        <v>19313</v>
      </c>
      <c r="U44" s="54">
        <v>184250</v>
      </c>
      <c r="V44" s="53">
        <v>217287</v>
      </c>
      <c r="W44" s="53"/>
      <c r="X44" s="54">
        <v>563283</v>
      </c>
      <c r="Y44" s="53">
        <v>-563283</v>
      </c>
      <c r="Z44" s="94">
        <v>-100</v>
      </c>
      <c r="AA44" s="95">
        <v>563283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184833</v>
      </c>
      <c r="D48" s="368"/>
      <c r="E48" s="54">
        <v>409102</v>
      </c>
      <c r="F48" s="53">
        <v>347192</v>
      </c>
      <c r="G48" s="53"/>
      <c r="H48" s="54"/>
      <c r="I48" s="54"/>
      <c r="J48" s="53"/>
      <c r="K48" s="53"/>
      <c r="L48" s="54">
        <v>56000</v>
      </c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347192</v>
      </c>
      <c r="Y48" s="53">
        <v>-347192</v>
      </c>
      <c r="Z48" s="94">
        <v>-100</v>
      </c>
      <c r="AA48" s="95">
        <v>347192</v>
      </c>
    </row>
    <row r="49" spans="1:27" ht="13.5">
      <c r="A49" s="361" t="s">
        <v>93</v>
      </c>
      <c r="B49" s="136"/>
      <c r="C49" s="54">
        <v>764204</v>
      </c>
      <c r="D49" s="368"/>
      <c r="E49" s="54">
        <v>1330124</v>
      </c>
      <c r="F49" s="53">
        <v>1534585</v>
      </c>
      <c r="G49" s="53"/>
      <c r="H49" s="54">
        <v>150877</v>
      </c>
      <c r="I49" s="54">
        <v>1009</v>
      </c>
      <c r="J49" s="53"/>
      <c r="K49" s="53">
        <v>188838</v>
      </c>
      <c r="L49" s="54">
        <v>352402</v>
      </c>
      <c r="M49" s="54">
        <v>147131</v>
      </c>
      <c r="N49" s="53">
        <v>688371</v>
      </c>
      <c r="O49" s="53">
        <v>3427</v>
      </c>
      <c r="P49" s="54">
        <v>47436</v>
      </c>
      <c r="Q49" s="54">
        <v>16973</v>
      </c>
      <c r="R49" s="53">
        <v>67836</v>
      </c>
      <c r="S49" s="53">
        <v>19360</v>
      </c>
      <c r="T49" s="54"/>
      <c r="U49" s="54">
        <v>-65217</v>
      </c>
      <c r="V49" s="53"/>
      <c r="W49" s="53"/>
      <c r="X49" s="54">
        <v>1534585</v>
      </c>
      <c r="Y49" s="53">
        <v>-1534585</v>
      </c>
      <c r="Z49" s="94">
        <v>-100</v>
      </c>
      <c r="AA49" s="95">
        <v>1534585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2237993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26250</v>
      </c>
      <c r="L57" s="343">
        <f t="shared" si="13"/>
        <v>-26250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2237993</v>
      </c>
      <c r="D58" s="340"/>
      <c r="E58" s="60"/>
      <c r="F58" s="59"/>
      <c r="G58" s="59"/>
      <c r="H58" s="60"/>
      <c r="I58" s="60"/>
      <c r="J58" s="59"/>
      <c r="K58" s="59">
        <v>26250</v>
      </c>
      <c r="L58" s="60">
        <v>-26250</v>
      </c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8226530</v>
      </c>
      <c r="D60" s="346">
        <f t="shared" si="14"/>
        <v>0</v>
      </c>
      <c r="E60" s="219">
        <f t="shared" si="14"/>
        <v>20429229</v>
      </c>
      <c r="F60" s="264">
        <f t="shared" si="14"/>
        <v>14817283</v>
      </c>
      <c r="G60" s="264">
        <f t="shared" si="14"/>
        <v>23958</v>
      </c>
      <c r="H60" s="219">
        <f t="shared" si="14"/>
        <v>1843139</v>
      </c>
      <c r="I60" s="219">
        <f t="shared" si="14"/>
        <v>57134</v>
      </c>
      <c r="J60" s="264">
        <f t="shared" si="14"/>
        <v>0</v>
      </c>
      <c r="K60" s="264">
        <f t="shared" si="14"/>
        <v>227268</v>
      </c>
      <c r="L60" s="219">
        <f t="shared" si="14"/>
        <v>419045</v>
      </c>
      <c r="M60" s="219">
        <f t="shared" si="14"/>
        <v>1197775</v>
      </c>
      <c r="N60" s="264">
        <f t="shared" si="14"/>
        <v>688371</v>
      </c>
      <c r="O60" s="264">
        <f t="shared" si="14"/>
        <v>65150</v>
      </c>
      <c r="P60" s="219">
        <f t="shared" si="14"/>
        <v>96080</v>
      </c>
      <c r="Q60" s="219">
        <f t="shared" si="14"/>
        <v>784518</v>
      </c>
      <c r="R60" s="264">
        <f t="shared" si="14"/>
        <v>187938</v>
      </c>
      <c r="S60" s="264">
        <f t="shared" si="14"/>
        <v>762600</v>
      </c>
      <c r="T60" s="219">
        <f t="shared" si="14"/>
        <v>668174</v>
      </c>
      <c r="U60" s="219">
        <f t="shared" si="14"/>
        <v>581179</v>
      </c>
      <c r="V60" s="264">
        <f t="shared" si="14"/>
        <v>217287</v>
      </c>
      <c r="W60" s="264">
        <f t="shared" si="14"/>
        <v>0</v>
      </c>
      <c r="X60" s="219">
        <f t="shared" si="14"/>
        <v>14817283</v>
      </c>
      <c r="Y60" s="264">
        <f t="shared" si="14"/>
        <v>-14817283</v>
      </c>
      <c r="Z60" s="337">
        <f>+IF(X60&lt;&gt;0,+(Y60/X60)*100,0)</f>
        <v>-100</v>
      </c>
      <c r="AA60" s="232">
        <f>+AA57+AA54+AA51+AA40+AA37+AA34+AA22+AA5</f>
        <v>14817283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2013-08-28T14:23:50Z</dcterms:created>
  <dcterms:modified xsi:type="dcterms:W3CDTF">2013-08-28T14:23:53Z</dcterms:modified>
  <cp:category/>
  <cp:version/>
  <cp:contentType/>
  <cp:contentStatus/>
</cp:coreProperties>
</file>