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<sst xmlns="http://schemas.openxmlformats.org/spreadsheetml/2006/main" count="855" uniqueCount="302">
  <si>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Northern Cape: Renosterberg(NC075)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</si>
  <si>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</si>
  <si>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</si>
  <si>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</si>
  <si>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</si>
  <si>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</si>
  <si>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</si>
  <si>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</si>
  <si>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</si>
  <si>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</si>
  <si>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</si>
  <si>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</si>
  <si>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</si>
  <si>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</si>
  <si>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</si>
  <si>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</si>
  <si>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</si>
  <si>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</si>
  <si>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</si>
  <si>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</si>
  <si>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</si>
  <si>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</si>
  <si>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</si>
  <si>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</si>
  <si>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</si>
  <si>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</si>
  <si>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</si>
  <si>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</si>
  <si>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</si>
  <si>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</si>
  <si>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</si>
  <si>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</si>
  <si>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</si>
  <si>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</si>
  <si>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</si>
  <si>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</si>
  <si>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</si>
  <si>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</si>
  <si>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</si>
  <si>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</si>
  <si>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</si>
  <si>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</si>
  <si>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</si>
  <si>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</si>
  <si>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</si>
  <si>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</si>
  <si>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</si>
  <si>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</si>
  <si>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</si>
  <si>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</si>
  <si>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</si>
  <si>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</si>
  <si>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</si>
  <si>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</si>
  <si>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</si>
  <si>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</si>
  <si>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</si>
  <si>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</si>
  <si>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</si>
  <si>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</si>
  <si>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</si>
  <si>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</si>
  <si>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</si>
  <si>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</si>
  <si>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</si>
  <si>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</si>
  <si>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</si>
  <si>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</si>
  <si>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</si>
  <si>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</si>
  <si>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Renosterberg(NC075)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</si>
  <si>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</si>
  <si>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</si>
  <si>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</si>
  <si>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</si>
  <si>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</si>
  <si>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</si>
  <si>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</si>
  <si>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</si>
  <si>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</si>
  <si>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</si>
  <si>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</si>
  <si>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</si>
  <si>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</si>
  <si>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</si>
  <si>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</si>
  <si>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</si>
  <si>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</si>
  <si>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</si>
  <si>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</si>
  <si>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</si>
  <si>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</si>
  <si>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</si>
  <si>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</si>
  <si>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</si>
  <si>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</si>
  <si>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</si>
  <si>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</si>
  <si>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</si>
  <si>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</si>
  <si>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Renosterberg(NC075)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</si>
  <si>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</si>
  <si>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</si>
  <si>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</si>
  <si>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</si>
  <si>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</si>
  <si>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</si>
  <si>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</si>
  <si>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</si>
  <si>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</si>
  <si>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</si>
  <si>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</si>
  <si>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</si>
  <si>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</si>
  <si>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</si>
  <si>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</si>
  <si>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</si>
  <si>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</si>
  <si>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</si>
  <si>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</si>
  <si>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</si>
  <si>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</si>
  <si>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</si>
  <si>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</si>
  <si>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</si>
  <si>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</si>
  <si>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</si>
  <si>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</si>
  <si>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</si>
  <si>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Renosterberg(NC075)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</si>
  <si>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</si>
  <si>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</si>
  <si>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</si>
  <si>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</si>
  <si>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</si>
  <si>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</si>
  <si>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</si>
  <si>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</si>
  <si>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</si>
  <si>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</si>
  <si>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Renosterberg(NC075)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</si>
  <si>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</si>
  <si>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</si>
  <si>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</si>
  <si>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</si>
  <si>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</si>
  <si>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</si>
  <si>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</si>
  <si>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</si>
  <si>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</si>
  <si>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</si>
  <si>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</si>
  <si>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</si>
  <si>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</si>
  <si>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</si>
  <si>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</si>
  <si>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</si>
  <si>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</si>
  <si>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</si>
  <si>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</si>
  <si>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</si>
  <si>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</si>
  <si>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</si>
  <si>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</si>
  <si>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</si>
  <si>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</si>
  <si>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</si>
  <si>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</si>
  <si>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</si>
  <si>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</si>
  <si>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</si>
  <si>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</si>
  <si>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</si>
  <si>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</si>
  <si>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Renosterberg(NC075)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</si>
  <si>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</si>
  <si>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</si>
  <si>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</si>
  <si>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</si>
  <si>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</si>
  <si>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</si>
  <si>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</si>
  <si>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</si>
  <si>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</si>
  <si>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</si>
  <si>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</si>
  <si>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</si>
  <si>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</si>
  <si>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</si>
  <si>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</si>
  <si>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</si>
  <si>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</si>
  <si>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</si>
  <si>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</si>
  <si>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</si>
  <si>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</si>
  <si>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</si>
  <si>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</si>
  <si>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</si>
  <si>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</si>
  <si>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</si>
  <si>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Renosterberg(NC075)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</si>
  <si>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</si>
  <si>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</si>
  <si>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</si>
  <si>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</si>
  <si>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</si>
  <si>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</si>
  <si>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</si>
  <si>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</si>
  <si>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</si>
  <si>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</si>
  <si>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</si>
  <si>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</si>
  <si>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</si>
  <si>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</si>
  <si>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</si>
  <si>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</si>
  <si>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</si>
  <si>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</si>
  <si>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</si>
  <si>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</si>
  <si>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</si>
  <si>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</si>
  <si>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</si>
  <si>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</si>
  <si>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Renosterberg(NC075)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</si>
  <si>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</si>
  <si>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</si>
  <si>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</si>
  <si>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</si>
  <si>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</si>
  <si>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</si>
  <si>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</si>
  <si>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</si>
  <si>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</si>
  <si>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</si>
  <si>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</si>
  <si>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</si>
  <si>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</si>
  <si>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</si>
  <si>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</si>
  <si>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</si>
  <si>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</si>
  <si>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</si>
  <si>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</si>
  <si>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</si>
  <si>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</si>
  <si>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</si>
  <si>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</si>
  <si>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</si>
  <si>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</si>
  <si>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</si>
  <si>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</si>
  <si>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</si>
  <si>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</si>
  <si>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</si>
  <si>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</si>
  <si>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</si>
  <si>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</si>
  <si>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</si>
  <si>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</si>
  <si>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Renosterberg(NC075)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</si>
  <si>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</si>
  <si>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</si>
  <si>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Northern Cape: Renosterberg(NC075)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</si>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</sst>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2212476</v>
      </c>
      <c r="C5" s="19"/>
      <c r="D5" s="59">
        <v>4760000</v>
      </c>
      <c r="E5" s="60">
        <v>4760000</v>
      </c>
      <c r="F5" s="60">
        <v>976898</v>
      </c>
      <c r="G5" s="60">
        <v>152159</v>
      </c>
      <c r="H5" s="60">
        <v>69551</v>
      </c>
      <c r="I5" s="60">
        <v>1198608</v>
      </c>
      <c r="J5" s="60">
        <v>143103</v>
      </c>
      <c r="K5" s="60">
        <v>0</v>
      </c>
      <c r="L5" s="60">
        <v>152115</v>
      </c>
      <c r="M5" s="60">
        <v>295218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138716</v>
      </c>
      <c r="T5" s="60">
        <v>346548</v>
      </c>
      <c r="U5" s="60">
        <v>485264</v>
      </c>
      <c r="V5" s="60">
        <v>1979090</v>
      </c>
      <c r="W5" s="60">
        <v>4760000</v>
      </c>
      <c r="X5" s="60">
        <v>-2780910</v>
      </c>
      <c r="Y5" s="61">
        <v>-58.42</v>
      </c>
      <c r="Z5" s="62">
        <v>4760000</v>
      </c>
    </row>
    <row r="6" spans="1:26" ht="13.5">
      <c r="A6" s="58" t="s">
        <v>32</v>
      </c>
      <c r="B6" s="19">
        <v>8974920</v>
      </c>
      <c r="C6" s="19"/>
      <c r="D6" s="59">
        <v>9426000</v>
      </c>
      <c r="E6" s="60">
        <v>9426000</v>
      </c>
      <c r="F6" s="60">
        <v>2055737</v>
      </c>
      <c r="G6" s="60">
        <v>792066</v>
      </c>
      <c r="H6" s="60">
        <v>204309</v>
      </c>
      <c r="I6" s="60">
        <v>3052112</v>
      </c>
      <c r="J6" s="60">
        <v>1015049</v>
      </c>
      <c r="K6" s="60">
        <v>0</v>
      </c>
      <c r="L6" s="60">
        <v>692402</v>
      </c>
      <c r="M6" s="60">
        <v>1707451</v>
      </c>
      <c r="N6" s="60">
        <v>916668</v>
      </c>
      <c r="O6" s="60">
        <v>867474</v>
      </c>
      <c r="P6" s="60">
        <v>0</v>
      </c>
      <c r="Q6" s="60">
        <v>1784142</v>
      </c>
      <c r="R6" s="60">
        <v>0</v>
      </c>
      <c r="S6" s="60">
        <v>895544</v>
      </c>
      <c r="T6" s="60">
        <v>1125187</v>
      </c>
      <c r="U6" s="60">
        <v>2020731</v>
      </c>
      <c r="V6" s="60">
        <v>8564436</v>
      </c>
      <c r="W6" s="60">
        <v>9426000</v>
      </c>
      <c r="X6" s="60">
        <v>-861564</v>
      </c>
      <c r="Y6" s="61">
        <v>-9.14</v>
      </c>
      <c r="Z6" s="62">
        <v>9426000</v>
      </c>
    </row>
    <row r="7" spans="1:26" ht="13.5">
      <c r="A7" s="58" t="s">
        <v>33</v>
      </c>
      <c r="B7" s="19">
        <v>258100</v>
      </c>
      <c r="C7" s="19"/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38715</v>
      </c>
      <c r="U7" s="60">
        <v>38715</v>
      </c>
      <c r="V7" s="60">
        <v>38715</v>
      </c>
      <c r="W7" s="60">
        <v>0</v>
      </c>
      <c r="X7" s="60">
        <v>38715</v>
      </c>
      <c r="Y7" s="61">
        <v>0</v>
      </c>
      <c r="Z7" s="62">
        <v>0</v>
      </c>
    </row>
    <row r="8" spans="1:26" ht="13.5">
      <c r="A8" s="58" t="s">
        <v>34</v>
      </c>
      <c r="B8" s="19">
        <v>15461000</v>
      </c>
      <c r="C8" s="19"/>
      <c r="D8" s="59">
        <v>17630000</v>
      </c>
      <c r="E8" s="60">
        <v>17630000</v>
      </c>
      <c r="F8" s="60">
        <v>0</v>
      </c>
      <c r="G8" s="60">
        <v>9046113</v>
      </c>
      <c r="H8" s="60">
        <v>0</v>
      </c>
      <c r="I8" s="60">
        <v>9046113</v>
      </c>
      <c r="J8" s="60">
        <v>0</v>
      </c>
      <c r="K8" s="60">
        <v>3367000</v>
      </c>
      <c r="L8" s="60">
        <v>0</v>
      </c>
      <c r="M8" s="60">
        <v>3367000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12413113</v>
      </c>
      <c r="W8" s="60">
        <v>17630000</v>
      </c>
      <c r="X8" s="60">
        <v>-5216887</v>
      </c>
      <c r="Y8" s="61">
        <v>-29.59</v>
      </c>
      <c r="Z8" s="62">
        <v>17630000</v>
      </c>
    </row>
    <row r="9" spans="1:26" ht="13.5">
      <c r="A9" s="58" t="s">
        <v>35</v>
      </c>
      <c r="B9" s="19">
        <v>736824</v>
      </c>
      <c r="C9" s="19"/>
      <c r="D9" s="59">
        <v>486000</v>
      </c>
      <c r="E9" s="60">
        <v>486000</v>
      </c>
      <c r="F9" s="60">
        <v>0</v>
      </c>
      <c r="G9" s="60">
        <v>2022</v>
      </c>
      <c r="H9" s="60">
        <v>388689</v>
      </c>
      <c r="I9" s="60">
        <v>390711</v>
      </c>
      <c r="J9" s="60">
        <v>0</v>
      </c>
      <c r="K9" s="60">
        <v>0</v>
      </c>
      <c r="L9" s="60">
        <v>6396</v>
      </c>
      <c r="M9" s="60">
        <v>6396</v>
      </c>
      <c r="N9" s="60">
        <v>413696</v>
      </c>
      <c r="O9" s="60">
        <v>38633</v>
      </c>
      <c r="P9" s="60">
        <v>0</v>
      </c>
      <c r="Q9" s="60">
        <v>452329</v>
      </c>
      <c r="R9" s="60">
        <v>37295</v>
      </c>
      <c r="S9" s="60">
        <v>12411</v>
      </c>
      <c r="T9" s="60">
        <v>18046</v>
      </c>
      <c r="U9" s="60">
        <v>67752</v>
      </c>
      <c r="V9" s="60">
        <v>917188</v>
      </c>
      <c r="W9" s="60">
        <v>486000</v>
      </c>
      <c r="X9" s="60">
        <v>431188</v>
      </c>
      <c r="Y9" s="61">
        <v>88.72</v>
      </c>
      <c r="Z9" s="62">
        <v>486000</v>
      </c>
    </row>
    <row r="10" spans="1:26" ht="25.5">
      <c r="A10" s="63" t="s">
        <v>277</v>
      </c>
      <c r="B10" s="64">
        <f>SUM(B5:B9)</f>
        <v>27643320</v>
      </c>
      <c r="C10" s="64">
        <f>SUM(C5:C9)</f>
        <v>0</v>
      </c>
      <c r="D10" s="65">
        <f aca="true" t="shared" si="0" ref="D10:Z10">SUM(D5:D9)</f>
        <v>32302000</v>
      </c>
      <c r="E10" s="66">
        <f t="shared" si="0"/>
        <v>32302000</v>
      </c>
      <c r="F10" s="66">
        <f t="shared" si="0"/>
        <v>3032635</v>
      </c>
      <c r="G10" s="66">
        <f t="shared" si="0"/>
        <v>9992360</v>
      </c>
      <c r="H10" s="66">
        <f t="shared" si="0"/>
        <v>662549</v>
      </c>
      <c r="I10" s="66">
        <f t="shared" si="0"/>
        <v>13687544</v>
      </c>
      <c r="J10" s="66">
        <f t="shared" si="0"/>
        <v>1158152</v>
      </c>
      <c r="K10" s="66">
        <f t="shared" si="0"/>
        <v>3367000</v>
      </c>
      <c r="L10" s="66">
        <f t="shared" si="0"/>
        <v>850913</v>
      </c>
      <c r="M10" s="66">
        <f t="shared" si="0"/>
        <v>5376065</v>
      </c>
      <c r="N10" s="66">
        <f t="shared" si="0"/>
        <v>1330364</v>
      </c>
      <c r="O10" s="66">
        <f t="shared" si="0"/>
        <v>906107</v>
      </c>
      <c r="P10" s="66">
        <f t="shared" si="0"/>
        <v>0</v>
      </c>
      <c r="Q10" s="66">
        <f t="shared" si="0"/>
        <v>2236471</v>
      </c>
      <c r="R10" s="66">
        <f t="shared" si="0"/>
        <v>37295</v>
      </c>
      <c r="S10" s="66">
        <f t="shared" si="0"/>
        <v>1046671</v>
      </c>
      <c r="T10" s="66">
        <f t="shared" si="0"/>
        <v>1528496</v>
      </c>
      <c r="U10" s="66">
        <f t="shared" si="0"/>
        <v>2612462</v>
      </c>
      <c r="V10" s="66">
        <f t="shared" si="0"/>
        <v>23912542</v>
      </c>
      <c r="W10" s="66">
        <f t="shared" si="0"/>
        <v>32302000</v>
      </c>
      <c r="X10" s="66">
        <f t="shared" si="0"/>
        <v>-8389458</v>
      </c>
      <c r="Y10" s="67">
        <f>+IF(W10&lt;&gt;0,(X10/W10)*100,0)</f>
        <v>-25.971946009535014</v>
      </c>
      <c r="Z10" s="68">
        <f t="shared" si="0"/>
        <v>32302000</v>
      </c>
    </row>
    <row r="11" spans="1:26" ht="13.5">
      <c r="A11" s="58" t="s">
        <v>37</v>
      </c>
      <c r="B11" s="19">
        <v>11575646</v>
      </c>
      <c r="C11" s="19"/>
      <c r="D11" s="59">
        <v>13880500</v>
      </c>
      <c r="E11" s="60">
        <v>13880500</v>
      </c>
      <c r="F11" s="60">
        <v>917313</v>
      </c>
      <c r="G11" s="60">
        <v>1129261</v>
      </c>
      <c r="H11" s="60">
        <v>962014</v>
      </c>
      <c r="I11" s="60">
        <v>3008588</v>
      </c>
      <c r="J11" s="60">
        <v>966547</v>
      </c>
      <c r="K11" s="60">
        <v>389671</v>
      </c>
      <c r="L11" s="60">
        <v>978113</v>
      </c>
      <c r="M11" s="60">
        <v>2334331</v>
      </c>
      <c r="N11" s="60">
        <v>1010763</v>
      </c>
      <c r="O11" s="60">
        <v>1044112</v>
      </c>
      <c r="P11" s="60">
        <v>0</v>
      </c>
      <c r="Q11" s="60">
        <v>2054875</v>
      </c>
      <c r="R11" s="60">
        <v>1060759</v>
      </c>
      <c r="S11" s="60">
        <v>1060759</v>
      </c>
      <c r="T11" s="60">
        <v>1024748</v>
      </c>
      <c r="U11" s="60">
        <v>3146266</v>
      </c>
      <c r="V11" s="60">
        <v>10544060</v>
      </c>
      <c r="W11" s="60">
        <v>13880500</v>
      </c>
      <c r="X11" s="60">
        <v>-3336440</v>
      </c>
      <c r="Y11" s="61">
        <v>-24.04</v>
      </c>
      <c r="Z11" s="62">
        <v>13880500</v>
      </c>
    </row>
    <row r="12" spans="1:26" ht="13.5">
      <c r="A12" s="58" t="s">
        <v>38</v>
      </c>
      <c r="B12" s="19">
        <v>1877990</v>
      </c>
      <c r="C12" s="19"/>
      <c r="D12" s="59">
        <v>1427000</v>
      </c>
      <c r="E12" s="60">
        <v>1427000</v>
      </c>
      <c r="F12" s="60">
        <v>112590</v>
      </c>
      <c r="G12" s="60">
        <v>102977</v>
      </c>
      <c r="H12" s="60">
        <v>0</v>
      </c>
      <c r="I12" s="60">
        <v>215567</v>
      </c>
      <c r="J12" s="60">
        <v>205934</v>
      </c>
      <c r="K12" s="60">
        <v>0</v>
      </c>
      <c r="L12" s="60">
        <v>205954</v>
      </c>
      <c r="M12" s="60">
        <v>411888</v>
      </c>
      <c r="N12" s="60">
        <v>0</v>
      </c>
      <c r="O12" s="60">
        <v>172157</v>
      </c>
      <c r="P12" s="60">
        <v>0</v>
      </c>
      <c r="Q12" s="60">
        <v>172157</v>
      </c>
      <c r="R12" s="60">
        <v>0</v>
      </c>
      <c r="S12" s="60">
        <v>0</v>
      </c>
      <c r="T12" s="60">
        <v>0</v>
      </c>
      <c r="U12" s="60">
        <v>0</v>
      </c>
      <c r="V12" s="60">
        <v>799612</v>
      </c>
      <c r="W12" s="60">
        <v>1427000</v>
      </c>
      <c r="X12" s="60">
        <v>-627388</v>
      </c>
      <c r="Y12" s="61">
        <v>-43.97</v>
      </c>
      <c r="Z12" s="62">
        <v>1427000</v>
      </c>
    </row>
    <row r="13" spans="1:26" ht="13.5">
      <c r="A13" s="58" t="s">
        <v>278</v>
      </c>
      <c r="B13" s="19">
        <v>23796779</v>
      </c>
      <c r="C13" s="19"/>
      <c r="D13" s="59">
        <v>4272000</v>
      </c>
      <c r="E13" s="60">
        <v>4272000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4272000</v>
      </c>
      <c r="X13" s="60">
        <v>-4272000</v>
      </c>
      <c r="Y13" s="61">
        <v>-100</v>
      </c>
      <c r="Z13" s="62">
        <v>4272000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3770058</v>
      </c>
      <c r="C15" s="19"/>
      <c r="D15" s="59">
        <v>6330000</v>
      </c>
      <c r="E15" s="60">
        <v>6330000</v>
      </c>
      <c r="F15" s="60">
        <v>1420720</v>
      </c>
      <c r="G15" s="60">
        <v>5364</v>
      </c>
      <c r="H15" s="60">
        <v>0</v>
      </c>
      <c r="I15" s="60">
        <v>1426084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1000000</v>
      </c>
      <c r="S15" s="60">
        <v>0</v>
      </c>
      <c r="T15" s="60">
        <v>0</v>
      </c>
      <c r="U15" s="60">
        <v>1000000</v>
      </c>
      <c r="V15" s="60">
        <v>2426084</v>
      </c>
      <c r="W15" s="60">
        <v>6330000</v>
      </c>
      <c r="X15" s="60">
        <v>-3903916</v>
      </c>
      <c r="Y15" s="61">
        <v>-61.67</v>
      </c>
      <c r="Z15" s="62">
        <v>6330000</v>
      </c>
    </row>
    <row r="16" spans="1:26" ht="13.5">
      <c r="A16" s="69" t="s">
        <v>42</v>
      </c>
      <c r="B16" s="19">
        <v>0</v>
      </c>
      <c r="C16" s="19"/>
      <c r="D16" s="59">
        <v>12717336</v>
      </c>
      <c r="E16" s="60">
        <v>12717336</v>
      </c>
      <c r="F16" s="60">
        <v>380405</v>
      </c>
      <c r="G16" s="60">
        <v>85564</v>
      </c>
      <c r="H16" s="60">
        <v>0</v>
      </c>
      <c r="I16" s="60">
        <v>465969</v>
      </c>
      <c r="J16" s="60">
        <v>109448</v>
      </c>
      <c r="K16" s="60">
        <v>0</v>
      </c>
      <c r="L16" s="60">
        <v>0</v>
      </c>
      <c r="M16" s="60">
        <v>109448</v>
      </c>
      <c r="N16" s="60">
        <v>0</v>
      </c>
      <c r="O16" s="60">
        <v>14580</v>
      </c>
      <c r="P16" s="60">
        <v>0</v>
      </c>
      <c r="Q16" s="60">
        <v>14580</v>
      </c>
      <c r="R16" s="60">
        <v>0</v>
      </c>
      <c r="S16" s="60">
        <v>14614</v>
      </c>
      <c r="T16" s="60">
        <v>2116</v>
      </c>
      <c r="U16" s="60">
        <v>16730</v>
      </c>
      <c r="V16" s="60">
        <v>606727</v>
      </c>
      <c r="W16" s="60">
        <v>12717336</v>
      </c>
      <c r="X16" s="60">
        <v>-12110609</v>
      </c>
      <c r="Y16" s="61">
        <v>-95.23</v>
      </c>
      <c r="Z16" s="62">
        <v>12717336</v>
      </c>
    </row>
    <row r="17" spans="1:26" ht="13.5">
      <c r="A17" s="58" t="s">
        <v>43</v>
      </c>
      <c r="B17" s="19">
        <v>12565334</v>
      </c>
      <c r="C17" s="19"/>
      <c r="D17" s="59">
        <v>10911300</v>
      </c>
      <c r="E17" s="60">
        <v>10911300</v>
      </c>
      <c r="F17" s="60">
        <v>96333</v>
      </c>
      <c r="G17" s="60">
        <v>250318</v>
      </c>
      <c r="H17" s="60">
        <v>116596</v>
      </c>
      <c r="I17" s="60">
        <v>463247</v>
      </c>
      <c r="J17" s="60">
        <v>129787</v>
      </c>
      <c r="K17" s="60">
        <v>0</v>
      </c>
      <c r="L17" s="60">
        <v>34525</v>
      </c>
      <c r="M17" s="60">
        <v>164312</v>
      </c>
      <c r="N17" s="60">
        <v>0</v>
      </c>
      <c r="O17" s="60">
        <v>41450</v>
      </c>
      <c r="P17" s="60">
        <v>0</v>
      </c>
      <c r="Q17" s="60">
        <v>41450</v>
      </c>
      <c r="R17" s="60">
        <v>673112</v>
      </c>
      <c r="S17" s="60">
        <v>3880541</v>
      </c>
      <c r="T17" s="60">
        <v>1874356</v>
      </c>
      <c r="U17" s="60">
        <v>6428009</v>
      </c>
      <c r="V17" s="60">
        <v>7097018</v>
      </c>
      <c r="W17" s="60">
        <v>10911300</v>
      </c>
      <c r="X17" s="60">
        <v>-3814282</v>
      </c>
      <c r="Y17" s="61">
        <v>-34.96</v>
      </c>
      <c r="Z17" s="62">
        <v>10911300</v>
      </c>
    </row>
    <row r="18" spans="1:26" ht="13.5">
      <c r="A18" s="70" t="s">
        <v>44</v>
      </c>
      <c r="B18" s="71">
        <f>SUM(B11:B17)</f>
        <v>53585807</v>
      </c>
      <c r="C18" s="71">
        <f>SUM(C11:C17)</f>
        <v>0</v>
      </c>
      <c r="D18" s="72">
        <f aca="true" t="shared" si="1" ref="D18:Z18">SUM(D11:D17)</f>
        <v>49538136</v>
      </c>
      <c r="E18" s="73">
        <f t="shared" si="1"/>
        <v>49538136</v>
      </c>
      <c r="F18" s="73">
        <f t="shared" si="1"/>
        <v>2927361</v>
      </c>
      <c r="G18" s="73">
        <f t="shared" si="1"/>
        <v>1573484</v>
      </c>
      <c r="H18" s="73">
        <f t="shared" si="1"/>
        <v>1078610</v>
      </c>
      <c r="I18" s="73">
        <f t="shared" si="1"/>
        <v>5579455</v>
      </c>
      <c r="J18" s="73">
        <f t="shared" si="1"/>
        <v>1411716</v>
      </c>
      <c r="K18" s="73">
        <f t="shared" si="1"/>
        <v>389671</v>
      </c>
      <c r="L18" s="73">
        <f t="shared" si="1"/>
        <v>1218592</v>
      </c>
      <c r="M18" s="73">
        <f t="shared" si="1"/>
        <v>3019979</v>
      </c>
      <c r="N18" s="73">
        <f t="shared" si="1"/>
        <v>1010763</v>
      </c>
      <c r="O18" s="73">
        <f t="shared" si="1"/>
        <v>1272299</v>
      </c>
      <c r="P18" s="73">
        <f t="shared" si="1"/>
        <v>0</v>
      </c>
      <c r="Q18" s="73">
        <f t="shared" si="1"/>
        <v>2283062</v>
      </c>
      <c r="R18" s="73">
        <f t="shared" si="1"/>
        <v>2733871</v>
      </c>
      <c r="S18" s="73">
        <f t="shared" si="1"/>
        <v>4955914</v>
      </c>
      <c r="T18" s="73">
        <f t="shared" si="1"/>
        <v>2901220</v>
      </c>
      <c r="U18" s="73">
        <f t="shared" si="1"/>
        <v>10591005</v>
      </c>
      <c r="V18" s="73">
        <f t="shared" si="1"/>
        <v>21473501</v>
      </c>
      <c r="W18" s="73">
        <f t="shared" si="1"/>
        <v>49538136</v>
      </c>
      <c r="X18" s="73">
        <f t="shared" si="1"/>
        <v>-28064635</v>
      </c>
      <c r="Y18" s="67">
        <f>+IF(W18&lt;&gt;0,(X18/W18)*100,0)</f>
        <v>-56.65258579773773</v>
      </c>
      <c r="Z18" s="74">
        <f t="shared" si="1"/>
        <v>49538136</v>
      </c>
    </row>
    <row r="19" spans="1:26" ht="13.5">
      <c r="A19" s="70" t="s">
        <v>45</v>
      </c>
      <c r="B19" s="75">
        <f>+B10-B18</f>
        <v>-25942487</v>
      </c>
      <c r="C19" s="75">
        <f>+C10-C18</f>
        <v>0</v>
      </c>
      <c r="D19" s="76">
        <f aca="true" t="shared" si="2" ref="D19:Z19">+D10-D18</f>
        <v>-17236136</v>
      </c>
      <c r="E19" s="77">
        <f t="shared" si="2"/>
        <v>-17236136</v>
      </c>
      <c r="F19" s="77">
        <f t="shared" si="2"/>
        <v>105274</v>
      </c>
      <c r="G19" s="77">
        <f t="shared" si="2"/>
        <v>8418876</v>
      </c>
      <c r="H19" s="77">
        <f t="shared" si="2"/>
        <v>-416061</v>
      </c>
      <c r="I19" s="77">
        <f t="shared" si="2"/>
        <v>8108089</v>
      </c>
      <c r="J19" s="77">
        <f t="shared" si="2"/>
        <v>-253564</v>
      </c>
      <c r="K19" s="77">
        <f t="shared" si="2"/>
        <v>2977329</v>
      </c>
      <c r="L19" s="77">
        <f t="shared" si="2"/>
        <v>-367679</v>
      </c>
      <c r="M19" s="77">
        <f t="shared" si="2"/>
        <v>2356086</v>
      </c>
      <c r="N19" s="77">
        <f t="shared" si="2"/>
        <v>319601</v>
      </c>
      <c r="O19" s="77">
        <f t="shared" si="2"/>
        <v>-366192</v>
      </c>
      <c r="P19" s="77">
        <f t="shared" si="2"/>
        <v>0</v>
      </c>
      <c r="Q19" s="77">
        <f t="shared" si="2"/>
        <v>-46591</v>
      </c>
      <c r="R19" s="77">
        <f t="shared" si="2"/>
        <v>-2696576</v>
      </c>
      <c r="S19" s="77">
        <f t="shared" si="2"/>
        <v>-3909243</v>
      </c>
      <c r="T19" s="77">
        <f t="shared" si="2"/>
        <v>-1372724</v>
      </c>
      <c r="U19" s="77">
        <f t="shared" si="2"/>
        <v>-7978543</v>
      </c>
      <c r="V19" s="77">
        <f t="shared" si="2"/>
        <v>2439041</v>
      </c>
      <c r="W19" s="77">
        <f>IF(E10=E18,0,W10-W18)</f>
        <v>-17236136</v>
      </c>
      <c r="X19" s="77">
        <f t="shared" si="2"/>
        <v>19675177</v>
      </c>
      <c r="Y19" s="78">
        <f>+IF(W19&lt;&gt;0,(X19/W19)*100,0)</f>
        <v>-114.15074121021091</v>
      </c>
      <c r="Z19" s="79">
        <f t="shared" si="2"/>
        <v>-17236136</v>
      </c>
    </row>
    <row r="20" spans="1:26" ht="13.5">
      <c r="A20" s="58" t="s">
        <v>46</v>
      </c>
      <c r="B20" s="19">
        <v>12577598</v>
      </c>
      <c r="C20" s="19"/>
      <c r="D20" s="59">
        <v>10911000</v>
      </c>
      <c r="E20" s="60">
        <v>10911000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5256000</v>
      </c>
      <c r="L20" s="60">
        <v>2332363</v>
      </c>
      <c r="M20" s="60">
        <v>7588363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7588363</v>
      </c>
      <c r="W20" s="60">
        <v>10911000</v>
      </c>
      <c r="X20" s="60">
        <v>-3322637</v>
      </c>
      <c r="Y20" s="61">
        <v>-30.45</v>
      </c>
      <c r="Z20" s="62">
        <v>10911000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-13364889</v>
      </c>
      <c r="C22" s="86">
        <f>SUM(C19:C21)</f>
        <v>0</v>
      </c>
      <c r="D22" s="87">
        <f aca="true" t="shared" si="3" ref="D22:Z22">SUM(D19:D21)</f>
        <v>-6325136</v>
      </c>
      <c r="E22" s="88">
        <f t="shared" si="3"/>
        <v>-6325136</v>
      </c>
      <c r="F22" s="88">
        <f t="shared" si="3"/>
        <v>105274</v>
      </c>
      <c r="G22" s="88">
        <f t="shared" si="3"/>
        <v>8418876</v>
      </c>
      <c r="H22" s="88">
        <f t="shared" si="3"/>
        <v>-416061</v>
      </c>
      <c r="I22" s="88">
        <f t="shared" si="3"/>
        <v>8108089</v>
      </c>
      <c r="J22" s="88">
        <f t="shared" si="3"/>
        <v>-253564</v>
      </c>
      <c r="K22" s="88">
        <f t="shared" si="3"/>
        <v>8233329</v>
      </c>
      <c r="L22" s="88">
        <f t="shared" si="3"/>
        <v>1964684</v>
      </c>
      <c r="M22" s="88">
        <f t="shared" si="3"/>
        <v>9944449</v>
      </c>
      <c r="N22" s="88">
        <f t="shared" si="3"/>
        <v>319601</v>
      </c>
      <c r="O22" s="88">
        <f t="shared" si="3"/>
        <v>-366192</v>
      </c>
      <c r="P22" s="88">
        <f t="shared" si="3"/>
        <v>0</v>
      </c>
      <c r="Q22" s="88">
        <f t="shared" si="3"/>
        <v>-46591</v>
      </c>
      <c r="R22" s="88">
        <f t="shared" si="3"/>
        <v>-2696576</v>
      </c>
      <c r="S22" s="88">
        <f t="shared" si="3"/>
        <v>-3909243</v>
      </c>
      <c r="T22" s="88">
        <f t="shared" si="3"/>
        <v>-1372724</v>
      </c>
      <c r="U22" s="88">
        <f t="shared" si="3"/>
        <v>-7978543</v>
      </c>
      <c r="V22" s="88">
        <f t="shared" si="3"/>
        <v>10027404</v>
      </c>
      <c r="W22" s="88">
        <f t="shared" si="3"/>
        <v>-6325136</v>
      </c>
      <c r="X22" s="88">
        <f t="shared" si="3"/>
        <v>16352540</v>
      </c>
      <c r="Y22" s="89">
        <f>+IF(W22&lt;&gt;0,(X22/W22)*100,0)</f>
        <v>-258.5326228558564</v>
      </c>
      <c r="Z22" s="90">
        <f t="shared" si="3"/>
        <v>-6325136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-13364889</v>
      </c>
      <c r="C24" s="75">
        <f>SUM(C22:C23)</f>
        <v>0</v>
      </c>
      <c r="D24" s="76">
        <f aca="true" t="shared" si="4" ref="D24:Z24">SUM(D22:D23)</f>
        <v>-6325136</v>
      </c>
      <c r="E24" s="77">
        <f t="shared" si="4"/>
        <v>-6325136</v>
      </c>
      <c r="F24" s="77">
        <f t="shared" si="4"/>
        <v>105274</v>
      </c>
      <c r="G24" s="77">
        <f t="shared" si="4"/>
        <v>8418876</v>
      </c>
      <c r="H24" s="77">
        <f t="shared" si="4"/>
        <v>-416061</v>
      </c>
      <c r="I24" s="77">
        <f t="shared" si="4"/>
        <v>8108089</v>
      </c>
      <c r="J24" s="77">
        <f t="shared" si="4"/>
        <v>-253564</v>
      </c>
      <c r="K24" s="77">
        <f t="shared" si="4"/>
        <v>8233329</v>
      </c>
      <c r="L24" s="77">
        <f t="shared" si="4"/>
        <v>1964684</v>
      </c>
      <c r="M24" s="77">
        <f t="shared" si="4"/>
        <v>9944449</v>
      </c>
      <c r="N24" s="77">
        <f t="shared" si="4"/>
        <v>319601</v>
      </c>
      <c r="O24" s="77">
        <f t="shared" si="4"/>
        <v>-366192</v>
      </c>
      <c r="P24" s="77">
        <f t="shared" si="4"/>
        <v>0</v>
      </c>
      <c r="Q24" s="77">
        <f t="shared" si="4"/>
        <v>-46591</v>
      </c>
      <c r="R24" s="77">
        <f t="shared" si="4"/>
        <v>-2696576</v>
      </c>
      <c r="S24" s="77">
        <f t="shared" si="4"/>
        <v>-3909243</v>
      </c>
      <c r="T24" s="77">
        <f t="shared" si="4"/>
        <v>-1372724</v>
      </c>
      <c r="U24" s="77">
        <f t="shared" si="4"/>
        <v>-7978543</v>
      </c>
      <c r="V24" s="77">
        <f t="shared" si="4"/>
        <v>10027404</v>
      </c>
      <c r="W24" s="77">
        <f t="shared" si="4"/>
        <v>-6325136</v>
      </c>
      <c r="X24" s="77">
        <f t="shared" si="4"/>
        <v>16352540</v>
      </c>
      <c r="Y24" s="78">
        <f>+IF(W24&lt;&gt;0,(X24/W24)*100,0)</f>
        <v>-258.5326228558564</v>
      </c>
      <c r="Z24" s="79">
        <f t="shared" si="4"/>
        <v>-6325136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12532579</v>
      </c>
      <c r="C27" s="22"/>
      <c r="D27" s="99">
        <v>9911000</v>
      </c>
      <c r="E27" s="100">
        <v>9911000</v>
      </c>
      <c r="F27" s="100">
        <v>0</v>
      </c>
      <c r="G27" s="100">
        <v>156872</v>
      </c>
      <c r="H27" s="100">
        <v>651218</v>
      </c>
      <c r="I27" s="100">
        <v>808090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808090</v>
      </c>
      <c r="W27" s="100">
        <v>9911000</v>
      </c>
      <c r="X27" s="100">
        <v>-9102910</v>
      </c>
      <c r="Y27" s="101">
        <v>-91.85</v>
      </c>
      <c r="Z27" s="102">
        <v>9911000</v>
      </c>
    </row>
    <row r="28" spans="1:26" ht="13.5">
      <c r="A28" s="103" t="s">
        <v>46</v>
      </c>
      <c r="B28" s="19">
        <v>12532579</v>
      </c>
      <c r="C28" s="19"/>
      <c r="D28" s="59">
        <v>9911000</v>
      </c>
      <c r="E28" s="60">
        <v>9911000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9911000</v>
      </c>
      <c r="X28" s="60">
        <v>-9911000</v>
      </c>
      <c r="Y28" s="61">
        <v>-100</v>
      </c>
      <c r="Z28" s="62">
        <v>9911000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/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12532579</v>
      </c>
      <c r="C32" s="22">
        <f>SUM(C28:C31)</f>
        <v>0</v>
      </c>
      <c r="D32" s="99">
        <f aca="true" t="shared" si="5" ref="D32:Z32">SUM(D28:D31)</f>
        <v>9911000</v>
      </c>
      <c r="E32" s="100">
        <f t="shared" si="5"/>
        <v>9911000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0</v>
      </c>
      <c r="W32" s="100">
        <f t="shared" si="5"/>
        <v>9911000</v>
      </c>
      <c r="X32" s="100">
        <f t="shared" si="5"/>
        <v>-9911000</v>
      </c>
      <c r="Y32" s="101">
        <f>+IF(W32&lt;&gt;0,(X32/W32)*100,0)</f>
        <v>-100</v>
      </c>
      <c r="Z32" s="102">
        <f t="shared" si="5"/>
        <v>9911000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7545260</v>
      </c>
      <c r="C35" s="19"/>
      <c r="D35" s="59">
        <v>26500000</v>
      </c>
      <c r="E35" s="60">
        <v>26500000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26500000</v>
      </c>
      <c r="X35" s="60">
        <v>-26500000</v>
      </c>
      <c r="Y35" s="61">
        <v>-100</v>
      </c>
      <c r="Z35" s="62">
        <v>26500000</v>
      </c>
    </row>
    <row r="36" spans="1:26" ht="13.5">
      <c r="A36" s="58" t="s">
        <v>57</v>
      </c>
      <c r="B36" s="19">
        <v>282512498</v>
      </c>
      <c r="C36" s="19"/>
      <c r="D36" s="59">
        <v>150572000</v>
      </c>
      <c r="E36" s="60">
        <v>150572000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150572000</v>
      </c>
      <c r="X36" s="60">
        <v>-150572000</v>
      </c>
      <c r="Y36" s="61">
        <v>-100</v>
      </c>
      <c r="Z36" s="62">
        <v>150572000</v>
      </c>
    </row>
    <row r="37" spans="1:26" ht="13.5">
      <c r="A37" s="58" t="s">
        <v>58</v>
      </c>
      <c r="B37" s="19">
        <v>13641433</v>
      </c>
      <c r="C37" s="19"/>
      <c r="D37" s="59">
        <v>18250000</v>
      </c>
      <c r="E37" s="60">
        <v>18250000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18250000</v>
      </c>
      <c r="X37" s="60">
        <v>-18250000</v>
      </c>
      <c r="Y37" s="61">
        <v>-100</v>
      </c>
      <c r="Z37" s="62">
        <v>18250000</v>
      </c>
    </row>
    <row r="38" spans="1:26" ht="13.5">
      <c r="A38" s="58" t="s">
        <v>59</v>
      </c>
      <c r="B38" s="19">
        <v>23454247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252962078</v>
      </c>
      <c r="C39" s="19"/>
      <c r="D39" s="59">
        <v>158822000</v>
      </c>
      <c r="E39" s="60">
        <v>158822000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158822000</v>
      </c>
      <c r="X39" s="60">
        <v>-158822000</v>
      </c>
      <c r="Y39" s="61">
        <v>-100</v>
      </c>
      <c r="Z39" s="62">
        <v>158822000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18333981</v>
      </c>
      <c r="C42" s="19"/>
      <c r="D42" s="59">
        <v>7263000</v>
      </c>
      <c r="E42" s="60">
        <v>7263000</v>
      </c>
      <c r="F42" s="60">
        <v>-23488</v>
      </c>
      <c r="G42" s="60">
        <v>847989</v>
      </c>
      <c r="H42" s="60">
        <v>-2109508</v>
      </c>
      <c r="I42" s="60">
        <v>-1285007</v>
      </c>
      <c r="J42" s="60">
        <v>-1271191</v>
      </c>
      <c r="K42" s="60">
        <v>6686229</v>
      </c>
      <c r="L42" s="60">
        <v>-1442023</v>
      </c>
      <c r="M42" s="60">
        <v>3973015</v>
      </c>
      <c r="N42" s="60">
        <v>-1617932</v>
      </c>
      <c r="O42" s="60">
        <v>-3445387</v>
      </c>
      <c r="P42" s="60">
        <v>4708862</v>
      </c>
      <c r="Q42" s="60">
        <v>-354457</v>
      </c>
      <c r="R42" s="60">
        <v>-4835063</v>
      </c>
      <c r="S42" s="60">
        <v>-1846654</v>
      </c>
      <c r="T42" s="60">
        <v>-1583274</v>
      </c>
      <c r="U42" s="60">
        <v>-8264991</v>
      </c>
      <c r="V42" s="60">
        <v>-5931440</v>
      </c>
      <c r="W42" s="60">
        <v>7263000</v>
      </c>
      <c r="X42" s="60">
        <v>-13194440</v>
      </c>
      <c r="Y42" s="61">
        <v>-181.67</v>
      </c>
      <c r="Z42" s="62">
        <v>7263000</v>
      </c>
    </row>
    <row r="43" spans="1:26" ht="13.5">
      <c r="A43" s="58" t="s">
        <v>63</v>
      </c>
      <c r="B43" s="19">
        <v>-12532579</v>
      </c>
      <c r="C43" s="19"/>
      <c r="D43" s="59">
        <v>-12761000</v>
      </c>
      <c r="E43" s="60">
        <v>-12761000</v>
      </c>
      <c r="F43" s="60">
        <v>0</v>
      </c>
      <c r="G43" s="60">
        <v>0</v>
      </c>
      <c r="H43" s="60">
        <v>1833789</v>
      </c>
      <c r="I43" s="60">
        <v>1833789</v>
      </c>
      <c r="J43" s="60">
        <v>1371713</v>
      </c>
      <c r="K43" s="60">
        <v>-3364275</v>
      </c>
      <c r="L43" s="60">
        <v>-1883743</v>
      </c>
      <c r="M43" s="60">
        <v>-3876305</v>
      </c>
      <c r="N43" s="60">
        <v>2228457</v>
      </c>
      <c r="O43" s="60">
        <v>3377740</v>
      </c>
      <c r="P43" s="60">
        <v>-799900</v>
      </c>
      <c r="Q43" s="60">
        <v>4806297</v>
      </c>
      <c r="R43" s="60">
        <v>1233795</v>
      </c>
      <c r="S43" s="60">
        <v>4195964</v>
      </c>
      <c r="T43" s="60">
        <v>2056607</v>
      </c>
      <c r="U43" s="60">
        <v>7486366</v>
      </c>
      <c r="V43" s="60">
        <v>10250147</v>
      </c>
      <c r="W43" s="60">
        <v>-12761000</v>
      </c>
      <c r="X43" s="60">
        <v>23011147</v>
      </c>
      <c r="Y43" s="61">
        <v>-180.32</v>
      </c>
      <c r="Z43" s="62">
        <v>-12761000</v>
      </c>
    </row>
    <row r="44" spans="1:26" ht="13.5">
      <c r="A44" s="58" t="s">
        <v>64</v>
      </c>
      <c r="B44" s="19">
        <v>0</v>
      </c>
      <c r="C44" s="19"/>
      <c r="D44" s="59">
        <v>12000</v>
      </c>
      <c r="E44" s="60">
        <v>12000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12000</v>
      </c>
      <c r="X44" s="60">
        <v>-12000</v>
      </c>
      <c r="Y44" s="61">
        <v>-100</v>
      </c>
      <c r="Z44" s="62">
        <v>12000</v>
      </c>
    </row>
    <row r="45" spans="1:26" ht="13.5">
      <c r="A45" s="70" t="s">
        <v>65</v>
      </c>
      <c r="B45" s="22">
        <v>7121849</v>
      </c>
      <c r="C45" s="22"/>
      <c r="D45" s="99">
        <v>-5286000</v>
      </c>
      <c r="E45" s="100">
        <v>-5286000</v>
      </c>
      <c r="F45" s="100">
        <v>-23488</v>
      </c>
      <c r="G45" s="100">
        <v>824501</v>
      </c>
      <c r="H45" s="100">
        <v>548782</v>
      </c>
      <c r="I45" s="100">
        <v>548782</v>
      </c>
      <c r="J45" s="100">
        <v>649304</v>
      </c>
      <c r="K45" s="100">
        <v>3971258</v>
      </c>
      <c r="L45" s="100">
        <v>645492</v>
      </c>
      <c r="M45" s="100">
        <v>645492</v>
      </c>
      <c r="N45" s="100">
        <v>1256017</v>
      </c>
      <c r="O45" s="100">
        <v>1188370</v>
      </c>
      <c r="P45" s="100">
        <v>5097332</v>
      </c>
      <c r="Q45" s="100">
        <v>1256017</v>
      </c>
      <c r="R45" s="100">
        <v>1496064</v>
      </c>
      <c r="S45" s="100">
        <v>3845374</v>
      </c>
      <c r="T45" s="100">
        <v>4318707</v>
      </c>
      <c r="U45" s="100">
        <v>4318707</v>
      </c>
      <c r="V45" s="100">
        <v>4318707</v>
      </c>
      <c r="W45" s="100">
        <v>-5286000</v>
      </c>
      <c r="X45" s="100">
        <v>9604707</v>
      </c>
      <c r="Y45" s="101">
        <v>-181.7</v>
      </c>
      <c r="Z45" s="102">
        <v>-5286000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1854263</v>
      </c>
      <c r="C49" s="52"/>
      <c r="D49" s="129">
        <v>1058449</v>
      </c>
      <c r="E49" s="54">
        <v>1340181</v>
      </c>
      <c r="F49" s="54">
        <v>0</v>
      </c>
      <c r="G49" s="54">
        <v>0</v>
      </c>
      <c r="H49" s="54">
        <v>0</v>
      </c>
      <c r="I49" s="54">
        <v>27848569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32101462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1394882</v>
      </c>
      <c r="C51" s="52"/>
      <c r="D51" s="129">
        <v>158716</v>
      </c>
      <c r="E51" s="54">
        <v>2123273</v>
      </c>
      <c r="F51" s="54">
        <v>0</v>
      </c>
      <c r="G51" s="54">
        <v>0</v>
      </c>
      <c r="H51" s="54">
        <v>0</v>
      </c>
      <c r="I51" s="54">
        <v>781820</v>
      </c>
      <c r="J51" s="54">
        <v>0</v>
      </c>
      <c r="K51" s="54">
        <v>0</v>
      </c>
      <c r="L51" s="54">
        <v>0</v>
      </c>
      <c r="M51" s="54">
        <v>10223500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14682191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325.30471791648387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91.91834573327333</v>
      </c>
      <c r="H58" s="7">
        <f t="shared" si="6"/>
        <v>100</v>
      </c>
      <c r="I58" s="7">
        <f t="shared" si="6"/>
        <v>26.86076711710016</v>
      </c>
      <c r="J58" s="7">
        <f t="shared" si="6"/>
        <v>46.53188873308512</v>
      </c>
      <c r="K58" s="7">
        <f t="shared" si="6"/>
        <v>0</v>
      </c>
      <c r="L58" s="7">
        <f t="shared" si="6"/>
        <v>64.91485665771086</v>
      </c>
      <c r="M58" s="7">
        <f t="shared" si="6"/>
        <v>74.14745022767117</v>
      </c>
      <c r="N58" s="7">
        <f t="shared" si="6"/>
        <v>45.211679692102265</v>
      </c>
      <c r="O58" s="7">
        <f t="shared" si="6"/>
        <v>0</v>
      </c>
      <c r="P58" s="7">
        <f t="shared" si="6"/>
        <v>0</v>
      </c>
      <c r="Q58" s="7">
        <f t="shared" si="6"/>
        <v>23.229148800936247</v>
      </c>
      <c r="R58" s="7">
        <f t="shared" si="6"/>
        <v>0</v>
      </c>
      <c r="S58" s="7">
        <f t="shared" si="6"/>
        <v>70.5073192427436</v>
      </c>
      <c r="T58" s="7">
        <f t="shared" si="6"/>
        <v>73.19354367464251</v>
      </c>
      <c r="U58" s="7">
        <f t="shared" si="6"/>
        <v>72.08490040881965</v>
      </c>
      <c r="V58" s="7">
        <f t="shared" si="6"/>
        <v>45.976924607574354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1644.904939081825</v>
      </c>
      <c r="C59" s="9">
        <f t="shared" si="7"/>
        <v>0</v>
      </c>
      <c r="D59" s="2">
        <f t="shared" si="7"/>
        <v>81.76470588235294</v>
      </c>
      <c r="E59" s="10">
        <f t="shared" si="7"/>
        <v>81.76470588235294</v>
      </c>
      <c r="F59" s="10">
        <f t="shared" si="7"/>
        <v>0</v>
      </c>
      <c r="G59" s="10">
        <f t="shared" si="7"/>
        <v>119.02877910606668</v>
      </c>
      <c r="H59" s="10">
        <f t="shared" si="7"/>
        <v>100</v>
      </c>
      <c r="I59" s="10">
        <f t="shared" si="7"/>
        <v>20.91292566043277</v>
      </c>
      <c r="J59" s="10">
        <f t="shared" si="7"/>
        <v>146.0703129913419</v>
      </c>
      <c r="K59" s="10">
        <f t="shared" si="7"/>
        <v>0</v>
      </c>
      <c r="L59" s="10">
        <f t="shared" si="7"/>
        <v>100.6488511981067</v>
      </c>
      <c r="M59" s="10">
        <f t="shared" si="7"/>
        <v>150.76079371854019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128.2483635629632</v>
      </c>
      <c r="T59" s="10">
        <f t="shared" si="7"/>
        <v>76.49676235326707</v>
      </c>
      <c r="U59" s="10">
        <f t="shared" si="7"/>
        <v>91.29030795608163</v>
      </c>
      <c r="V59" s="10">
        <f t="shared" si="7"/>
        <v>62.91452132040484</v>
      </c>
      <c r="W59" s="10">
        <f t="shared" si="7"/>
        <v>81.76470588235294</v>
      </c>
      <c r="X59" s="10">
        <f t="shared" si="7"/>
        <v>0</v>
      </c>
      <c r="Y59" s="10">
        <f t="shared" si="7"/>
        <v>0</v>
      </c>
      <c r="Z59" s="11">
        <f t="shared" si="7"/>
        <v>81.76470588235294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109.20857203479737</v>
      </c>
      <c r="E60" s="13">
        <f t="shared" si="7"/>
        <v>109.20857203479737</v>
      </c>
      <c r="F60" s="13">
        <f t="shared" si="7"/>
        <v>0</v>
      </c>
      <c r="G60" s="13">
        <f t="shared" si="7"/>
        <v>86.71032464466344</v>
      </c>
      <c r="H60" s="13">
        <f t="shared" si="7"/>
        <v>100</v>
      </c>
      <c r="I60" s="13">
        <f t="shared" si="7"/>
        <v>29.196569457477313</v>
      </c>
      <c r="J60" s="13">
        <f t="shared" si="7"/>
        <v>32.49882517986816</v>
      </c>
      <c r="K60" s="13">
        <f t="shared" si="7"/>
        <v>0</v>
      </c>
      <c r="L60" s="13">
        <f t="shared" si="7"/>
        <v>57.06439322821135</v>
      </c>
      <c r="M60" s="13">
        <f t="shared" si="7"/>
        <v>60.901015607475706</v>
      </c>
      <c r="N60" s="13">
        <f t="shared" si="7"/>
        <v>33.60453293886118</v>
      </c>
      <c r="O60" s="13">
        <f t="shared" si="7"/>
        <v>0</v>
      </c>
      <c r="P60" s="13">
        <f t="shared" si="7"/>
        <v>0</v>
      </c>
      <c r="Q60" s="13">
        <f t="shared" si="7"/>
        <v>17.265553974963876</v>
      </c>
      <c r="R60" s="13">
        <f t="shared" si="7"/>
        <v>0</v>
      </c>
      <c r="S60" s="13">
        <f t="shared" si="7"/>
        <v>61.56347426815433</v>
      </c>
      <c r="T60" s="13">
        <f t="shared" si="7"/>
        <v>72.17618049266477</v>
      </c>
      <c r="U60" s="13">
        <f t="shared" si="7"/>
        <v>67.47286006895524</v>
      </c>
      <c r="V60" s="13">
        <f t="shared" si="7"/>
        <v>42.06294495049061</v>
      </c>
      <c r="W60" s="13">
        <f t="shared" si="7"/>
        <v>109.20857203479737</v>
      </c>
      <c r="X60" s="13">
        <f t="shared" si="7"/>
        <v>0</v>
      </c>
      <c r="Y60" s="13">
        <f t="shared" si="7"/>
        <v>0</v>
      </c>
      <c r="Z60" s="14">
        <f t="shared" si="7"/>
        <v>109.20857203479737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0</v>
      </c>
      <c r="G61" s="13">
        <f t="shared" si="7"/>
        <v>75.68949681006877</v>
      </c>
      <c r="H61" s="13">
        <f t="shared" si="7"/>
        <v>100</v>
      </c>
      <c r="I61" s="13">
        <f t="shared" si="7"/>
        <v>20.635769577875788</v>
      </c>
      <c r="J61" s="13">
        <f t="shared" si="7"/>
        <v>36.68748190982935</v>
      </c>
      <c r="K61" s="13">
        <f t="shared" si="7"/>
        <v>0</v>
      </c>
      <c r="L61" s="13">
        <f t="shared" si="7"/>
        <v>82.5343865967959</v>
      </c>
      <c r="M61" s="13">
        <f t="shared" si="7"/>
        <v>71.51460164445704</v>
      </c>
      <c r="N61" s="13">
        <f t="shared" si="7"/>
        <v>49.16790546160988</v>
      </c>
      <c r="O61" s="13">
        <f t="shared" si="7"/>
        <v>0</v>
      </c>
      <c r="P61" s="13">
        <f t="shared" si="7"/>
        <v>0</v>
      </c>
      <c r="Q61" s="13">
        <f t="shared" si="7"/>
        <v>22.283378673694116</v>
      </c>
      <c r="R61" s="13">
        <f t="shared" si="7"/>
        <v>0</v>
      </c>
      <c r="S61" s="13">
        <f t="shared" si="7"/>
        <v>75.65585324780987</v>
      </c>
      <c r="T61" s="13">
        <f t="shared" si="7"/>
        <v>90.2059609408149</v>
      </c>
      <c r="U61" s="13">
        <f t="shared" si="7"/>
        <v>83.70298959634846</v>
      </c>
      <c r="V61" s="13">
        <f t="shared" si="7"/>
        <v>42.73927263849643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157.8769116791025</v>
      </c>
      <c r="H62" s="13">
        <f t="shared" si="7"/>
        <v>100</v>
      </c>
      <c r="I62" s="13">
        <f t="shared" si="7"/>
        <v>83.24944650836224</v>
      </c>
      <c r="J62" s="13">
        <f t="shared" si="7"/>
        <v>29.854700685392814</v>
      </c>
      <c r="K62" s="13">
        <f t="shared" si="7"/>
        <v>0</v>
      </c>
      <c r="L62" s="13">
        <f t="shared" si="7"/>
        <v>37.46256588404408</v>
      </c>
      <c r="M62" s="13">
        <f t="shared" si="7"/>
        <v>54.25226210599582</v>
      </c>
      <c r="N62" s="13">
        <f t="shared" si="7"/>
        <v>27.23174451903447</v>
      </c>
      <c r="O62" s="13">
        <f t="shared" si="7"/>
        <v>0</v>
      </c>
      <c r="P62" s="13">
        <f t="shared" si="7"/>
        <v>0</v>
      </c>
      <c r="Q62" s="13">
        <f t="shared" si="7"/>
        <v>12.9434230393463</v>
      </c>
      <c r="R62" s="13">
        <f t="shared" si="7"/>
        <v>0</v>
      </c>
      <c r="S62" s="13">
        <f t="shared" si="7"/>
        <v>46.30882747791686</v>
      </c>
      <c r="T62" s="13">
        <f t="shared" si="7"/>
        <v>81.15855296905151</v>
      </c>
      <c r="U62" s="13">
        <f t="shared" si="7"/>
        <v>62.16521598998265</v>
      </c>
      <c r="V62" s="13">
        <f t="shared" si="7"/>
        <v>52.2384785691694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46.64826751510594</v>
      </c>
      <c r="H63" s="13">
        <f t="shared" si="7"/>
        <v>100</v>
      </c>
      <c r="I63" s="13">
        <f t="shared" si="7"/>
        <v>26.346812434141203</v>
      </c>
      <c r="J63" s="13">
        <f t="shared" si="7"/>
        <v>16.788579067990835</v>
      </c>
      <c r="K63" s="13">
        <f t="shared" si="7"/>
        <v>0</v>
      </c>
      <c r="L63" s="13">
        <f t="shared" si="7"/>
        <v>33.493907344544084</v>
      </c>
      <c r="M63" s="13">
        <f t="shared" si="7"/>
        <v>36.94191999845145</v>
      </c>
      <c r="N63" s="13">
        <f t="shared" si="7"/>
        <v>26.547483153514744</v>
      </c>
      <c r="O63" s="13">
        <f t="shared" si="7"/>
        <v>0</v>
      </c>
      <c r="P63" s="13">
        <f t="shared" si="7"/>
        <v>0</v>
      </c>
      <c r="Q63" s="13">
        <f t="shared" si="7"/>
        <v>12.081273565144533</v>
      </c>
      <c r="R63" s="13">
        <f t="shared" si="7"/>
        <v>0</v>
      </c>
      <c r="S63" s="13">
        <f t="shared" si="7"/>
        <v>37.367307515407965</v>
      </c>
      <c r="T63" s="13">
        <f t="shared" si="7"/>
        <v>25.97963066797805</v>
      </c>
      <c r="U63" s="13">
        <f t="shared" si="7"/>
        <v>29.773638336214187</v>
      </c>
      <c r="V63" s="13">
        <f t="shared" si="7"/>
        <v>26.253409254031297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0</v>
      </c>
      <c r="G64" s="13">
        <f t="shared" si="7"/>
        <v>45.87851096437831</v>
      </c>
      <c r="H64" s="13">
        <f t="shared" si="7"/>
        <v>100</v>
      </c>
      <c r="I64" s="13">
        <f t="shared" si="7"/>
        <v>29.127783181304384</v>
      </c>
      <c r="J64" s="13">
        <f t="shared" si="7"/>
        <v>23.30111928257214</v>
      </c>
      <c r="K64" s="13">
        <f t="shared" si="7"/>
        <v>0</v>
      </c>
      <c r="L64" s="13">
        <f t="shared" si="7"/>
        <v>30.804755962881693</v>
      </c>
      <c r="M64" s="13">
        <f t="shared" si="7"/>
        <v>40.149300155521</v>
      </c>
      <c r="N64" s="13">
        <f t="shared" si="7"/>
        <v>24.168919307528615</v>
      </c>
      <c r="O64" s="13">
        <f t="shared" si="7"/>
        <v>0</v>
      </c>
      <c r="P64" s="13">
        <f t="shared" si="7"/>
        <v>0</v>
      </c>
      <c r="Q64" s="13">
        <f t="shared" si="7"/>
        <v>13.888980698043362</v>
      </c>
      <c r="R64" s="13">
        <f t="shared" si="7"/>
        <v>0</v>
      </c>
      <c r="S64" s="13">
        <f t="shared" si="7"/>
        <v>36.259438084731435</v>
      </c>
      <c r="T64" s="13">
        <f t="shared" si="7"/>
        <v>29.699852268223253</v>
      </c>
      <c r="U64" s="13">
        <f t="shared" si="7"/>
        <v>31.895071969006818</v>
      </c>
      <c r="V64" s="13">
        <f t="shared" si="7"/>
        <v>29.373965757352337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13.750090604181631</v>
      </c>
      <c r="O65" s="13">
        <f t="shared" si="7"/>
        <v>0</v>
      </c>
      <c r="P65" s="13">
        <f t="shared" si="7"/>
        <v>0</v>
      </c>
      <c r="Q65" s="13">
        <f t="shared" si="7"/>
        <v>13.750090604181631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61.408549081108866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11187396</v>
      </c>
      <c r="C67" s="24"/>
      <c r="D67" s="25">
        <v>14186000</v>
      </c>
      <c r="E67" s="26">
        <v>14186000</v>
      </c>
      <c r="F67" s="26">
        <v>3032635</v>
      </c>
      <c r="G67" s="26">
        <v>944225</v>
      </c>
      <c r="H67" s="26">
        <v>273860</v>
      </c>
      <c r="I67" s="26">
        <v>4250720</v>
      </c>
      <c r="J67" s="26">
        <v>1158152</v>
      </c>
      <c r="K67" s="26"/>
      <c r="L67" s="26">
        <v>844517</v>
      </c>
      <c r="M67" s="26">
        <v>2002669</v>
      </c>
      <c r="N67" s="26">
        <v>916668</v>
      </c>
      <c r="O67" s="26">
        <v>867474</v>
      </c>
      <c r="P67" s="26"/>
      <c r="Q67" s="26">
        <v>1784142</v>
      </c>
      <c r="R67" s="26"/>
      <c r="S67" s="26">
        <v>1034260</v>
      </c>
      <c r="T67" s="26">
        <v>1471735</v>
      </c>
      <c r="U67" s="26">
        <v>2505995</v>
      </c>
      <c r="V67" s="26">
        <v>10543526</v>
      </c>
      <c r="W67" s="26">
        <v>14186000</v>
      </c>
      <c r="X67" s="26"/>
      <c r="Y67" s="25"/>
      <c r="Z67" s="27">
        <v>14186000</v>
      </c>
    </row>
    <row r="68" spans="1:26" ht="13.5" hidden="1">
      <c r="A68" s="37" t="s">
        <v>31</v>
      </c>
      <c r="B68" s="19">
        <v>2212476</v>
      </c>
      <c r="C68" s="19"/>
      <c r="D68" s="20">
        <v>4760000</v>
      </c>
      <c r="E68" s="21">
        <v>4760000</v>
      </c>
      <c r="F68" s="21">
        <v>976898</v>
      </c>
      <c r="G68" s="21">
        <v>152159</v>
      </c>
      <c r="H68" s="21">
        <v>69551</v>
      </c>
      <c r="I68" s="21">
        <v>1198608</v>
      </c>
      <c r="J68" s="21">
        <v>143103</v>
      </c>
      <c r="K68" s="21"/>
      <c r="L68" s="21">
        <v>152115</v>
      </c>
      <c r="M68" s="21">
        <v>295218</v>
      </c>
      <c r="N68" s="21"/>
      <c r="O68" s="21"/>
      <c r="P68" s="21"/>
      <c r="Q68" s="21"/>
      <c r="R68" s="21"/>
      <c r="S68" s="21">
        <v>138716</v>
      </c>
      <c r="T68" s="21">
        <v>346548</v>
      </c>
      <c r="U68" s="21">
        <v>485264</v>
      </c>
      <c r="V68" s="21">
        <v>1979090</v>
      </c>
      <c r="W68" s="21">
        <v>4760000</v>
      </c>
      <c r="X68" s="21"/>
      <c r="Y68" s="20"/>
      <c r="Z68" s="23">
        <v>4760000</v>
      </c>
    </row>
    <row r="69" spans="1:26" ht="13.5" hidden="1">
      <c r="A69" s="38" t="s">
        <v>32</v>
      </c>
      <c r="B69" s="19">
        <v>8974920</v>
      </c>
      <c r="C69" s="19"/>
      <c r="D69" s="20">
        <v>9426000</v>
      </c>
      <c r="E69" s="21">
        <v>9426000</v>
      </c>
      <c r="F69" s="21">
        <v>2055737</v>
      </c>
      <c r="G69" s="21">
        <v>792066</v>
      </c>
      <c r="H69" s="21">
        <v>204309</v>
      </c>
      <c r="I69" s="21">
        <v>3052112</v>
      </c>
      <c r="J69" s="21">
        <v>1015049</v>
      </c>
      <c r="K69" s="21"/>
      <c r="L69" s="21">
        <v>692402</v>
      </c>
      <c r="M69" s="21">
        <v>1707451</v>
      </c>
      <c r="N69" s="21">
        <v>916668</v>
      </c>
      <c r="O69" s="21">
        <v>867474</v>
      </c>
      <c r="P69" s="21"/>
      <c r="Q69" s="21">
        <v>1784142</v>
      </c>
      <c r="R69" s="21"/>
      <c r="S69" s="21">
        <v>895544</v>
      </c>
      <c r="T69" s="21">
        <v>1125187</v>
      </c>
      <c r="U69" s="21">
        <v>2020731</v>
      </c>
      <c r="V69" s="21">
        <v>8564436</v>
      </c>
      <c r="W69" s="21">
        <v>9426000</v>
      </c>
      <c r="X69" s="21"/>
      <c r="Y69" s="20"/>
      <c r="Z69" s="23">
        <v>9426000</v>
      </c>
    </row>
    <row r="70" spans="1:26" ht="13.5" hidden="1">
      <c r="A70" s="39" t="s">
        <v>103</v>
      </c>
      <c r="B70" s="19"/>
      <c r="C70" s="19"/>
      <c r="D70" s="20">
        <v>5854000</v>
      </c>
      <c r="E70" s="21">
        <v>5854000</v>
      </c>
      <c r="F70" s="21">
        <v>1681865</v>
      </c>
      <c r="G70" s="21">
        <v>443113</v>
      </c>
      <c r="H70" s="21">
        <v>129927</v>
      </c>
      <c r="I70" s="21">
        <v>2254905</v>
      </c>
      <c r="J70" s="21">
        <v>649524</v>
      </c>
      <c r="K70" s="21"/>
      <c r="L70" s="21">
        <v>320401</v>
      </c>
      <c r="M70" s="21">
        <v>969925</v>
      </c>
      <c r="N70" s="21">
        <v>372674</v>
      </c>
      <c r="O70" s="21">
        <v>449625</v>
      </c>
      <c r="P70" s="21"/>
      <c r="Q70" s="21">
        <v>822299</v>
      </c>
      <c r="R70" s="21"/>
      <c r="S70" s="21">
        <v>422808</v>
      </c>
      <c r="T70" s="21">
        <v>523206</v>
      </c>
      <c r="U70" s="21">
        <v>946014</v>
      </c>
      <c r="V70" s="21">
        <v>4993143</v>
      </c>
      <c r="W70" s="21">
        <v>5854000</v>
      </c>
      <c r="X70" s="21"/>
      <c r="Y70" s="20"/>
      <c r="Z70" s="23">
        <v>5854000</v>
      </c>
    </row>
    <row r="71" spans="1:26" ht="13.5" hidden="1">
      <c r="A71" s="39" t="s">
        <v>104</v>
      </c>
      <c r="B71" s="19"/>
      <c r="C71" s="19"/>
      <c r="D71" s="20">
        <v>2283000</v>
      </c>
      <c r="E71" s="21">
        <v>2283000</v>
      </c>
      <c r="F71" s="21">
        <v>160700</v>
      </c>
      <c r="G71" s="21">
        <v>170073</v>
      </c>
      <c r="H71" s="21">
        <v>40958</v>
      </c>
      <c r="I71" s="21">
        <v>371731</v>
      </c>
      <c r="J71" s="21">
        <v>201928</v>
      </c>
      <c r="K71" s="21"/>
      <c r="L71" s="21">
        <v>200352</v>
      </c>
      <c r="M71" s="21">
        <v>402280</v>
      </c>
      <c r="N71" s="21">
        <v>214059</v>
      </c>
      <c r="O71" s="21">
        <v>236301</v>
      </c>
      <c r="P71" s="21"/>
      <c r="Q71" s="21">
        <v>450360</v>
      </c>
      <c r="R71" s="21"/>
      <c r="S71" s="21">
        <v>294229</v>
      </c>
      <c r="T71" s="21">
        <v>245634</v>
      </c>
      <c r="U71" s="21">
        <v>539863</v>
      </c>
      <c r="V71" s="21">
        <v>1764234</v>
      </c>
      <c r="W71" s="21">
        <v>2283000</v>
      </c>
      <c r="X71" s="21"/>
      <c r="Y71" s="20"/>
      <c r="Z71" s="23">
        <v>2283000</v>
      </c>
    </row>
    <row r="72" spans="1:26" ht="13.5" hidden="1">
      <c r="A72" s="39" t="s">
        <v>105</v>
      </c>
      <c r="B72" s="19"/>
      <c r="C72" s="19"/>
      <c r="D72" s="20">
        <v>1441000</v>
      </c>
      <c r="E72" s="21">
        <v>1441000</v>
      </c>
      <c r="F72" s="21">
        <v>143116</v>
      </c>
      <c r="G72" s="21">
        <v>109063</v>
      </c>
      <c r="H72" s="21">
        <v>21133</v>
      </c>
      <c r="I72" s="21">
        <v>273312</v>
      </c>
      <c r="J72" s="21">
        <v>104720</v>
      </c>
      <c r="K72" s="21"/>
      <c r="L72" s="21">
        <v>101926</v>
      </c>
      <c r="M72" s="21">
        <v>206646</v>
      </c>
      <c r="N72" s="21">
        <v>108628</v>
      </c>
      <c r="O72" s="21">
        <v>130072</v>
      </c>
      <c r="P72" s="21"/>
      <c r="Q72" s="21">
        <v>238700</v>
      </c>
      <c r="R72" s="21"/>
      <c r="S72" s="21">
        <v>108710</v>
      </c>
      <c r="T72" s="21">
        <v>217582</v>
      </c>
      <c r="U72" s="21">
        <v>326292</v>
      </c>
      <c r="V72" s="21">
        <v>1044950</v>
      </c>
      <c r="W72" s="21">
        <v>1441000</v>
      </c>
      <c r="X72" s="21"/>
      <c r="Y72" s="20"/>
      <c r="Z72" s="23">
        <v>1441000</v>
      </c>
    </row>
    <row r="73" spans="1:26" ht="13.5" hidden="1">
      <c r="A73" s="39" t="s">
        <v>106</v>
      </c>
      <c r="B73" s="19"/>
      <c r="C73" s="19"/>
      <c r="D73" s="20">
        <v>716000</v>
      </c>
      <c r="E73" s="21">
        <v>716000</v>
      </c>
      <c r="F73" s="21">
        <v>70056</v>
      </c>
      <c r="G73" s="21">
        <v>69817</v>
      </c>
      <c r="H73" s="21">
        <v>12291</v>
      </c>
      <c r="I73" s="21">
        <v>152164</v>
      </c>
      <c r="J73" s="21">
        <v>58877</v>
      </c>
      <c r="K73" s="21"/>
      <c r="L73" s="21">
        <v>69723</v>
      </c>
      <c r="M73" s="21">
        <v>128600</v>
      </c>
      <c r="N73" s="21">
        <v>69548</v>
      </c>
      <c r="O73" s="21">
        <v>51476</v>
      </c>
      <c r="P73" s="21"/>
      <c r="Q73" s="21">
        <v>121024</v>
      </c>
      <c r="R73" s="21"/>
      <c r="S73" s="21">
        <v>69797</v>
      </c>
      <c r="T73" s="21">
        <v>138765</v>
      </c>
      <c r="U73" s="21">
        <v>208562</v>
      </c>
      <c r="V73" s="21">
        <v>610350</v>
      </c>
      <c r="W73" s="21">
        <v>716000</v>
      </c>
      <c r="X73" s="21"/>
      <c r="Y73" s="20"/>
      <c r="Z73" s="23">
        <v>716000</v>
      </c>
    </row>
    <row r="74" spans="1:26" ht="13.5" hidden="1">
      <c r="A74" s="39" t="s">
        <v>107</v>
      </c>
      <c r="B74" s="19">
        <v>8974920</v>
      </c>
      <c r="C74" s="19"/>
      <c r="D74" s="20">
        <v>-868000</v>
      </c>
      <c r="E74" s="21">
        <v>-868000</v>
      </c>
      <c r="F74" s="21"/>
      <c r="G74" s="21"/>
      <c r="H74" s="21"/>
      <c r="I74" s="21"/>
      <c r="J74" s="21"/>
      <c r="K74" s="21"/>
      <c r="L74" s="21"/>
      <c r="M74" s="21"/>
      <c r="N74" s="21">
        <v>151759</v>
      </c>
      <c r="O74" s="21"/>
      <c r="P74" s="21"/>
      <c r="Q74" s="21">
        <v>151759</v>
      </c>
      <c r="R74" s="21"/>
      <c r="S74" s="21"/>
      <c r="T74" s="21"/>
      <c r="U74" s="21"/>
      <c r="V74" s="21">
        <v>151759</v>
      </c>
      <c r="W74" s="21">
        <v>-868000</v>
      </c>
      <c r="X74" s="21"/>
      <c r="Y74" s="20"/>
      <c r="Z74" s="23">
        <v>-868000</v>
      </c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36393127</v>
      </c>
      <c r="C76" s="32"/>
      <c r="D76" s="33">
        <v>14186000</v>
      </c>
      <c r="E76" s="34">
        <v>14186000</v>
      </c>
      <c r="F76" s="34"/>
      <c r="G76" s="34">
        <v>867916</v>
      </c>
      <c r="H76" s="34">
        <v>273860</v>
      </c>
      <c r="I76" s="34">
        <v>1141776</v>
      </c>
      <c r="J76" s="34">
        <v>538910</v>
      </c>
      <c r="K76" s="34">
        <v>397801</v>
      </c>
      <c r="L76" s="34">
        <v>548217</v>
      </c>
      <c r="M76" s="34">
        <v>1484928</v>
      </c>
      <c r="N76" s="34">
        <v>414441</v>
      </c>
      <c r="O76" s="34"/>
      <c r="P76" s="34"/>
      <c r="Q76" s="34">
        <v>414441</v>
      </c>
      <c r="R76" s="34"/>
      <c r="S76" s="34">
        <v>729229</v>
      </c>
      <c r="T76" s="34">
        <v>1077215</v>
      </c>
      <c r="U76" s="34">
        <v>1806444</v>
      </c>
      <c r="V76" s="34">
        <v>4847589</v>
      </c>
      <c r="W76" s="34">
        <v>14186000</v>
      </c>
      <c r="X76" s="34"/>
      <c r="Y76" s="33"/>
      <c r="Z76" s="35">
        <v>14186000</v>
      </c>
    </row>
    <row r="77" spans="1:26" ht="13.5" hidden="1">
      <c r="A77" s="37" t="s">
        <v>31</v>
      </c>
      <c r="B77" s="19">
        <v>36393127</v>
      </c>
      <c r="C77" s="19"/>
      <c r="D77" s="20">
        <v>3892000</v>
      </c>
      <c r="E77" s="21">
        <v>3892000</v>
      </c>
      <c r="F77" s="21"/>
      <c r="G77" s="21">
        <v>181113</v>
      </c>
      <c r="H77" s="21">
        <v>69551</v>
      </c>
      <c r="I77" s="21">
        <v>250664</v>
      </c>
      <c r="J77" s="21">
        <v>209031</v>
      </c>
      <c r="K77" s="21">
        <v>82940</v>
      </c>
      <c r="L77" s="21">
        <v>153102</v>
      </c>
      <c r="M77" s="21">
        <v>445073</v>
      </c>
      <c r="N77" s="21">
        <v>106399</v>
      </c>
      <c r="O77" s="21"/>
      <c r="P77" s="21"/>
      <c r="Q77" s="21">
        <v>106399</v>
      </c>
      <c r="R77" s="21"/>
      <c r="S77" s="21">
        <v>177901</v>
      </c>
      <c r="T77" s="21">
        <v>265098</v>
      </c>
      <c r="U77" s="21">
        <v>442999</v>
      </c>
      <c r="V77" s="21">
        <v>1245135</v>
      </c>
      <c r="W77" s="21">
        <v>3892000</v>
      </c>
      <c r="X77" s="21"/>
      <c r="Y77" s="20"/>
      <c r="Z77" s="23">
        <v>3892000</v>
      </c>
    </row>
    <row r="78" spans="1:26" ht="13.5" hidden="1">
      <c r="A78" s="38" t="s">
        <v>32</v>
      </c>
      <c r="B78" s="19"/>
      <c r="C78" s="19"/>
      <c r="D78" s="20">
        <v>10294000</v>
      </c>
      <c r="E78" s="21">
        <v>10294000</v>
      </c>
      <c r="F78" s="21"/>
      <c r="G78" s="21">
        <v>686803</v>
      </c>
      <c r="H78" s="21">
        <v>204309</v>
      </c>
      <c r="I78" s="21">
        <v>891112</v>
      </c>
      <c r="J78" s="21">
        <v>329879</v>
      </c>
      <c r="K78" s="21">
        <v>314861</v>
      </c>
      <c r="L78" s="21">
        <v>395115</v>
      </c>
      <c r="M78" s="21">
        <v>1039855</v>
      </c>
      <c r="N78" s="21">
        <v>308042</v>
      </c>
      <c r="O78" s="21"/>
      <c r="P78" s="21"/>
      <c r="Q78" s="21">
        <v>308042</v>
      </c>
      <c r="R78" s="21"/>
      <c r="S78" s="21">
        <v>551328</v>
      </c>
      <c r="T78" s="21">
        <v>812117</v>
      </c>
      <c r="U78" s="21">
        <v>1363445</v>
      </c>
      <c r="V78" s="21">
        <v>3602454</v>
      </c>
      <c r="W78" s="21">
        <v>10294000</v>
      </c>
      <c r="X78" s="21"/>
      <c r="Y78" s="20"/>
      <c r="Z78" s="23">
        <v>10294000</v>
      </c>
    </row>
    <row r="79" spans="1:26" ht="13.5" hidden="1">
      <c r="A79" s="39" t="s">
        <v>103</v>
      </c>
      <c r="B79" s="19"/>
      <c r="C79" s="19"/>
      <c r="D79" s="20">
        <v>5854000</v>
      </c>
      <c r="E79" s="21">
        <v>5854000</v>
      </c>
      <c r="F79" s="21"/>
      <c r="G79" s="21">
        <v>335390</v>
      </c>
      <c r="H79" s="21">
        <v>129927</v>
      </c>
      <c r="I79" s="21">
        <v>465317</v>
      </c>
      <c r="J79" s="21">
        <v>238294</v>
      </c>
      <c r="K79" s="21">
        <v>190903</v>
      </c>
      <c r="L79" s="21">
        <v>264441</v>
      </c>
      <c r="M79" s="21">
        <v>693638</v>
      </c>
      <c r="N79" s="21">
        <v>183236</v>
      </c>
      <c r="O79" s="21"/>
      <c r="P79" s="21"/>
      <c r="Q79" s="21">
        <v>183236</v>
      </c>
      <c r="R79" s="21"/>
      <c r="S79" s="21">
        <v>319879</v>
      </c>
      <c r="T79" s="21">
        <v>471963</v>
      </c>
      <c r="U79" s="21">
        <v>791842</v>
      </c>
      <c r="V79" s="21">
        <v>2134033</v>
      </c>
      <c r="W79" s="21">
        <v>5854000</v>
      </c>
      <c r="X79" s="21"/>
      <c r="Y79" s="20"/>
      <c r="Z79" s="23">
        <v>5854000</v>
      </c>
    </row>
    <row r="80" spans="1:26" ht="13.5" hidden="1">
      <c r="A80" s="39" t="s">
        <v>104</v>
      </c>
      <c r="B80" s="19"/>
      <c r="C80" s="19"/>
      <c r="D80" s="20">
        <v>2283000</v>
      </c>
      <c r="E80" s="21">
        <v>2283000</v>
      </c>
      <c r="F80" s="21"/>
      <c r="G80" s="21">
        <v>268506</v>
      </c>
      <c r="H80" s="21">
        <v>40958</v>
      </c>
      <c r="I80" s="21">
        <v>309464</v>
      </c>
      <c r="J80" s="21">
        <v>60285</v>
      </c>
      <c r="K80" s="21">
        <v>82904</v>
      </c>
      <c r="L80" s="21">
        <v>75057</v>
      </c>
      <c r="M80" s="21">
        <v>218246</v>
      </c>
      <c r="N80" s="21">
        <v>58292</v>
      </c>
      <c r="O80" s="21"/>
      <c r="P80" s="21"/>
      <c r="Q80" s="21">
        <v>58292</v>
      </c>
      <c r="R80" s="21"/>
      <c r="S80" s="21">
        <v>136254</v>
      </c>
      <c r="T80" s="21">
        <v>199353</v>
      </c>
      <c r="U80" s="21">
        <v>335607</v>
      </c>
      <c r="V80" s="21">
        <v>921609</v>
      </c>
      <c r="W80" s="21">
        <v>2283000</v>
      </c>
      <c r="X80" s="21"/>
      <c r="Y80" s="20"/>
      <c r="Z80" s="23">
        <v>2283000</v>
      </c>
    </row>
    <row r="81" spans="1:26" ht="13.5" hidden="1">
      <c r="A81" s="39" t="s">
        <v>105</v>
      </c>
      <c r="B81" s="19"/>
      <c r="C81" s="19"/>
      <c r="D81" s="20">
        <v>1441000</v>
      </c>
      <c r="E81" s="21">
        <v>1441000</v>
      </c>
      <c r="F81" s="21"/>
      <c r="G81" s="21">
        <v>50876</v>
      </c>
      <c r="H81" s="21">
        <v>21133</v>
      </c>
      <c r="I81" s="21">
        <v>72009</v>
      </c>
      <c r="J81" s="21">
        <v>17581</v>
      </c>
      <c r="K81" s="21">
        <v>24619</v>
      </c>
      <c r="L81" s="21">
        <v>34139</v>
      </c>
      <c r="M81" s="21">
        <v>76339</v>
      </c>
      <c r="N81" s="21">
        <v>28838</v>
      </c>
      <c r="O81" s="21"/>
      <c r="P81" s="21"/>
      <c r="Q81" s="21">
        <v>28838</v>
      </c>
      <c r="R81" s="21"/>
      <c r="S81" s="21">
        <v>40622</v>
      </c>
      <c r="T81" s="21">
        <v>56527</v>
      </c>
      <c r="U81" s="21">
        <v>97149</v>
      </c>
      <c r="V81" s="21">
        <v>274335</v>
      </c>
      <c r="W81" s="21">
        <v>1441000</v>
      </c>
      <c r="X81" s="21"/>
      <c r="Y81" s="20"/>
      <c r="Z81" s="23">
        <v>1441000</v>
      </c>
    </row>
    <row r="82" spans="1:26" ht="13.5" hidden="1">
      <c r="A82" s="39" t="s">
        <v>106</v>
      </c>
      <c r="B82" s="19"/>
      <c r="C82" s="19"/>
      <c r="D82" s="20">
        <v>716000</v>
      </c>
      <c r="E82" s="21">
        <v>716000</v>
      </c>
      <c r="F82" s="21"/>
      <c r="G82" s="21">
        <v>32031</v>
      </c>
      <c r="H82" s="21">
        <v>12291</v>
      </c>
      <c r="I82" s="21">
        <v>44322</v>
      </c>
      <c r="J82" s="21">
        <v>13719</v>
      </c>
      <c r="K82" s="21">
        <v>16435</v>
      </c>
      <c r="L82" s="21">
        <v>21478</v>
      </c>
      <c r="M82" s="21">
        <v>51632</v>
      </c>
      <c r="N82" s="21">
        <v>16809</v>
      </c>
      <c r="O82" s="21"/>
      <c r="P82" s="21"/>
      <c r="Q82" s="21">
        <v>16809</v>
      </c>
      <c r="R82" s="21"/>
      <c r="S82" s="21">
        <v>25308</v>
      </c>
      <c r="T82" s="21">
        <v>41213</v>
      </c>
      <c r="U82" s="21">
        <v>66521</v>
      </c>
      <c r="V82" s="21">
        <v>179284</v>
      </c>
      <c r="W82" s="21">
        <v>716000</v>
      </c>
      <c r="X82" s="21"/>
      <c r="Y82" s="20"/>
      <c r="Z82" s="23">
        <v>716000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>
        <v>20867</v>
      </c>
      <c r="O83" s="21"/>
      <c r="P83" s="21"/>
      <c r="Q83" s="21">
        <v>20867</v>
      </c>
      <c r="R83" s="21"/>
      <c r="S83" s="21">
        <v>29265</v>
      </c>
      <c r="T83" s="21">
        <v>43061</v>
      </c>
      <c r="U83" s="21">
        <v>72326</v>
      </c>
      <c r="V83" s="21">
        <v>93193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40220918</v>
      </c>
      <c r="D5" s="153">
        <f>SUM(D6:D8)</f>
        <v>0</v>
      </c>
      <c r="E5" s="154">
        <f t="shared" si="0"/>
        <v>19641000</v>
      </c>
      <c r="F5" s="100">
        <f t="shared" si="0"/>
        <v>19641000</v>
      </c>
      <c r="G5" s="100">
        <f t="shared" si="0"/>
        <v>976898</v>
      </c>
      <c r="H5" s="100">
        <f t="shared" si="0"/>
        <v>9199417</v>
      </c>
      <c r="I5" s="100">
        <f t="shared" si="0"/>
        <v>436082</v>
      </c>
      <c r="J5" s="100">
        <f t="shared" si="0"/>
        <v>10612397</v>
      </c>
      <c r="K5" s="100">
        <f t="shared" si="0"/>
        <v>143103</v>
      </c>
      <c r="L5" s="100">
        <f t="shared" si="0"/>
        <v>3367000</v>
      </c>
      <c r="M5" s="100">
        <f t="shared" si="0"/>
        <v>157384</v>
      </c>
      <c r="N5" s="100">
        <f t="shared" si="0"/>
        <v>3667487</v>
      </c>
      <c r="O5" s="100">
        <f t="shared" si="0"/>
        <v>565455</v>
      </c>
      <c r="P5" s="100">
        <f t="shared" si="0"/>
        <v>5661</v>
      </c>
      <c r="Q5" s="100">
        <f t="shared" si="0"/>
        <v>0</v>
      </c>
      <c r="R5" s="100">
        <f t="shared" si="0"/>
        <v>571116</v>
      </c>
      <c r="S5" s="100">
        <f t="shared" si="0"/>
        <v>10860</v>
      </c>
      <c r="T5" s="100">
        <f t="shared" si="0"/>
        <v>150965</v>
      </c>
      <c r="U5" s="100">
        <f t="shared" si="0"/>
        <v>403309</v>
      </c>
      <c r="V5" s="100">
        <f t="shared" si="0"/>
        <v>565134</v>
      </c>
      <c r="W5" s="100">
        <f t="shared" si="0"/>
        <v>15416134</v>
      </c>
      <c r="X5" s="100">
        <f t="shared" si="0"/>
        <v>19641000</v>
      </c>
      <c r="Y5" s="100">
        <f t="shared" si="0"/>
        <v>-4224866</v>
      </c>
      <c r="Z5" s="137">
        <f>+IF(X5&lt;&gt;0,+(Y5/X5)*100,0)</f>
        <v>-21.51044244183086</v>
      </c>
      <c r="AA5" s="153">
        <f>SUM(AA6:AA8)</f>
        <v>19641000</v>
      </c>
    </row>
    <row r="6" spans="1:27" ht="13.5">
      <c r="A6" s="138" t="s">
        <v>75</v>
      </c>
      <c r="B6" s="136"/>
      <c r="C6" s="155">
        <v>40220918</v>
      </c>
      <c r="D6" s="155"/>
      <c r="E6" s="156">
        <v>1203000</v>
      </c>
      <c r="F6" s="60">
        <v>1203000</v>
      </c>
      <c r="G6" s="60"/>
      <c r="H6" s="60"/>
      <c r="I6" s="60"/>
      <c r="J6" s="60"/>
      <c r="K6" s="60"/>
      <c r="L6" s="60"/>
      <c r="M6" s="60"/>
      <c r="N6" s="60"/>
      <c r="O6" s="60"/>
      <c r="P6" s="60">
        <v>1573</v>
      </c>
      <c r="Q6" s="60"/>
      <c r="R6" s="60">
        <v>1573</v>
      </c>
      <c r="S6" s="60"/>
      <c r="T6" s="60"/>
      <c r="U6" s="60"/>
      <c r="V6" s="60"/>
      <c r="W6" s="60">
        <v>1573</v>
      </c>
      <c r="X6" s="60">
        <v>1203000</v>
      </c>
      <c r="Y6" s="60">
        <v>-1201427</v>
      </c>
      <c r="Z6" s="140">
        <v>-99.87</v>
      </c>
      <c r="AA6" s="155">
        <v>1203000</v>
      </c>
    </row>
    <row r="7" spans="1:27" ht="13.5">
      <c r="A7" s="138" t="s">
        <v>76</v>
      </c>
      <c r="B7" s="136"/>
      <c r="C7" s="157"/>
      <c r="D7" s="157"/>
      <c r="E7" s="158">
        <v>13689000</v>
      </c>
      <c r="F7" s="159">
        <v>13689000</v>
      </c>
      <c r="G7" s="159"/>
      <c r="H7" s="159">
        <v>9046894</v>
      </c>
      <c r="I7" s="159">
        <v>366531</v>
      </c>
      <c r="J7" s="159">
        <v>9413425</v>
      </c>
      <c r="K7" s="159"/>
      <c r="L7" s="159">
        <v>3367000</v>
      </c>
      <c r="M7" s="159">
        <v>5269</v>
      </c>
      <c r="N7" s="159">
        <v>3372269</v>
      </c>
      <c r="O7" s="159">
        <v>413696</v>
      </c>
      <c r="P7" s="159">
        <v>260</v>
      </c>
      <c r="Q7" s="159"/>
      <c r="R7" s="159">
        <v>413956</v>
      </c>
      <c r="S7" s="159">
        <v>10860</v>
      </c>
      <c r="T7" s="159">
        <v>12249</v>
      </c>
      <c r="U7" s="159">
        <v>56761</v>
      </c>
      <c r="V7" s="159">
        <v>79870</v>
      </c>
      <c r="W7" s="159">
        <v>13279520</v>
      </c>
      <c r="X7" s="159">
        <v>13689000</v>
      </c>
      <c r="Y7" s="159">
        <v>-409480</v>
      </c>
      <c r="Z7" s="141">
        <v>-2.99</v>
      </c>
      <c r="AA7" s="157">
        <v>13689000</v>
      </c>
    </row>
    <row r="8" spans="1:27" ht="13.5">
      <c r="A8" s="138" t="s">
        <v>77</v>
      </c>
      <c r="B8" s="136"/>
      <c r="C8" s="155"/>
      <c r="D8" s="155"/>
      <c r="E8" s="156">
        <v>4749000</v>
      </c>
      <c r="F8" s="60">
        <v>4749000</v>
      </c>
      <c r="G8" s="60">
        <v>976898</v>
      </c>
      <c r="H8" s="60">
        <v>152523</v>
      </c>
      <c r="I8" s="60">
        <v>69551</v>
      </c>
      <c r="J8" s="60">
        <v>1198972</v>
      </c>
      <c r="K8" s="60">
        <v>143103</v>
      </c>
      <c r="L8" s="60"/>
      <c r="M8" s="60">
        <v>152115</v>
      </c>
      <c r="N8" s="60">
        <v>295218</v>
      </c>
      <c r="O8" s="60">
        <v>151759</v>
      </c>
      <c r="P8" s="60">
        <v>3828</v>
      </c>
      <c r="Q8" s="60"/>
      <c r="R8" s="60">
        <v>155587</v>
      </c>
      <c r="S8" s="60"/>
      <c r="T8" s="60">
        <v>138716</v>
      </c>
      <c r="U8" s="60">
        <v>346548</v>
      </c>
      <c r="V8" s="60">
        <v>485264</v>
      </c>
      <c r="W8" s="60">
        <v>2135041</v>
      </c>
      <c r="X8" s="60">
        <v>4749000</v>
      </c>
      <c r="Y8" s="60">
        <v>-2613959</v>
      </c>
      <c r="Z8" s="140">
        <v>-55.04</v>
      </c>
      <c r="AA8" s="155">
        <v>4749000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988000</v>
      </c>
      <c r="F9" s="100">
        <f t="shared" si="1"/>
        <v>988000</v>
      </c>
      <c r="G9" s="100">
        <f t="shared" si="1"/>
        <v>0</v>
      </c>
      <c r="H9" s="100">
        <f t="shared" si="1"/>
        <v>0</v>
      </c>
      <c r="I9" s="100">
        <f t="shared" si="1"/>
        <v>22158</v>
      </c>
      <c r="J9" s="100">
        <f t="shared" si="1"/>
        <v>22158</v>
      </c>
      <c r="K9" s="100">
        <f t="shared" si="1"/>
        <v>0</v>
      </c>
      <c r="L9" s="100">
        <f t="shared" si="1"/>
        <v>0</v>
      </c>
      <c r="M9" s="100">
        <f t="shared" si="1"/>
        <v>1127</v>
      </c>
      <c r="N9" s="100">
        <f t="shared" si="1"/>
        <v>1127</v>
      </c>
      <c r="O9" s="100">
        <f t="shared" si="1"/>
        <v>0</v>
      </c>
      <c r="P9" s="100">
        <f t="shared" si="1"/>
        <v>24328</v>
      </c>
      <c r="Q9" s="100">
        <f t="shared" si="1"/>
        <v>0</v>
      </c>
      <c r="R9" s="100">
        <f t="shared" si="1"/>
        <v>24328</v>
      </c>
      <c r="S9" s="100">
        <f t="shared" si="1"/>
        <v>26260</v>
      </c>
      <c r="T9" s="100">
        <f t="shared" si="1"/>
        <v>0</v>
      </c>
      <c r="U9" s="100">
        <f t="shared" si="1"/>
        <v>0</v>
      </c>
      <c r="V9" s="100">
        <f t="shared" si="1"/>
        <v>26260</v>
      </c>
      <c r="W9" s="100">
        <f t="shared" si="1"/>
        <v>73873</v>
      </c>
      <c r="X9" s="100">
        <f t="shared" si="1"/>
        <v>988000</v>
      </c>
      <c r="Y9" s="100">
        <f t="shared" si="1"/>
        <v>-914127</v>
      </c>
      <c r="Z9" s="137">
        <f>+IF(X9&lt;&gt;0,+(Y9/X9)*100,0)</f>
        <v>-92.52297570850202</v>
      </c>
      <c r="AA9" s="153">
        <f>SUM(AA10:AA14)</f>
        <v>988000</v>
      </c>
    </row>
    <row r="10" spans="1:27" ht="13.5">
      <c r="A10" s="138" t="s">
        <v>79</v>
      </c>
      <c r="B10" s="136"/>
      <c r="C10" s="155"/>
      <c r="D10" s="155"/>
      <c r="E10" s="156">
        <v>628000</v>
      </c>
      <c r="F10" s="60">
        <v>628000</v>
      </c>
      <c r="G10" s="60"/>
      <c r="H10" s="60"/>
      <c r="I10" s="60"/>
      <c r="J10" s="60"/>
      <c r="K10" s="60"/>
      <c r="L10" s="60"/>
      <c r="M10" s="60">
        <v>1127</v>
      </c>
      <c r="N10" s="60">
        <v>1127</v>
      </c>
      <c r="O10" s="60"/>
      <c r="P10" s="60">
        <v>22574</v>
      </c>
      <c r="Q10" s="60"/>
      <c r="R10" s="60">
        <v>22574</v>
      </c>
      <c r="S10" s="60"/>
      <c r="T10" s="60"/>
      <c r="U10" s="60"/>
      <c r="V10" s="60"/>
      <c r="W10" s="60">
        <v>23701</v>
      </c>
      <c r="X10" s="60">
        <v>628000</v>
      </c>
      <c r="Y10" s="60">
        <v>-604299</v>
      </c>
      <c r="Z10" s="140">
        <v>-96.23</v>
      </c>
      <c r="AA10" s="155">
        <v>628000</v>
      </c>
    </row>
    <row r="11" spans="1:27" ht="13.5">
      <c r="A11" s="138" t="s">
        <v>80</v>
      </c>
      <c r="B11" s="136"/>
      <c r="C11" s="155"/>
      <c r="D11" s="155"/>
      <c r="E11" s="156">
        <v>360000</v>
      </c>
      <c r="F11" s="60">
        <v>360000</v>
      </c>
      <c r="G11" s="60"/>
      <c r="H11" s="60"/>
      <c r="I11" s="60">
        <v>22158</v>
      </c>
      <c r="J11" s="60">
        <v>22158</v>
      </c>
      <c r="K11" s="60"/>
      <c r="L11" s="60"/>
      <c r="M11" s="60"/>
      <c r="N11" s="60"/>
      <c r="O11" s="60"/>
      <c r="P11" s="60">
        <v>1754</v>
      </c>
      <c r="Q11" s="60"/>
      <c r="R11" s="60">
        <v>1754</v>
      </c>
      <c r="S11" s="60">
        <v>26260</v>
      </c>
      <c r="T11" s="60"/>
      <c r="U11" s="60"/>
      <c r="V11" s="60">
        <v>26260</v>
      </c>
      <c r="W11" s="60">
        <v>50172</v>
      </c>
      <c r="X11" s="60">
        <v>360000</v>
      </c>
      <c r="Y11" s="60">
        <v>-309828</v>
      </c>
      <c r="Z11" s="140">
        <v>-86.06</v>
      </c>
      <c r="AA11" s="155">
        <v>360000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10911000</v>
      </c>
      <c r="F15" s="100">
        <f t="shared" si="2"/>
        <v>10911000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5256000</v>
      </c>
      <c r="M15" s="100">
        <f t="shared" si="2"/>
        <v>0</v>
      </c>
      <c r="N15" s="100">
        <f t="shared" si="2"/>
        <v>5256000</v>
      </c>
      <c r="O15" s="100">
        <f t="shared" si="2"/>
        <v>0</v>
      </c>
      <c r="P15" s="100">
        <f t="shared" si="2"/>
        <v>8644</v>
      </c>
      <c r="Q15" s="100">
        <f t="shared" si="2"/>
        <v>0</v>
      </c>
      <c r="R15" s="100">
        <f t="shared" si="2"/>
        <v>8644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5264644</v>
      </c>
      <c r="X15" s="100">
        <f t="shared" si="2"/>
        <v>10911000</v>
      </c>
      <c r="Y15" s="100">
        <f t="shared" si="2"/>
        <v>-5646356</v>
      </c>
      <c r="Z15" s="137">
        <f>+IF(X15&lt;&gt;0,+(Y15/X15)*100,0)</f>
        <v>-51.74920722206947</v>
      </c>
      <c r="AA15" s="153">
        <f>SUM(AA16:AA18)</f>
        <v>10911000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10911000</v>
      </c>
      <c r="F17" s="60">
        <v>10911000</v>
      </c>
      <c r="G17" s="60"/>
      <c r="H17" s="60"/>
      <c r="I17" s="60"/>
      <c r="J17" s="60"/>
      <c r="K17" s="60"/>
      <c r="L17" s="60">
        <v>5256000</v>
      </c>
      <c r="M17" s="60"/>
      <c r="N17" s="60">
        <v>5256000</v>
      </c>
      <c r="O17" s="60"/>
      <c r="P17" s="60">
        <v>8644</v>
      </c>
      <c r="Q17" s="60"/>
      <c r="R17" s="60">
        <v>8644</v>
      </c>
      <c r="S17" s="60"/>
      <c r="T17" s="60"/>
      <c r="U17" s="60"/>
      <c r="V17" s="60"/>
      <c r="W17" s="60">
        <v>5264644</v>
      </c>
      <c r="X17" s="60">
        <v>10911000</v>
      </c>
      <c r="Y17" s="60">
        <v>-5646356</v>
      </c>
      <c r="Z17" s="140">
        <v>-51.75</v>
      </c>
      <c r="AA17" s="155">
        <v>10911000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11673000</v>
      </c>
      <c r="F19" s="100">
        <f t="shared" si="3"/>
        <v>11673000</v>
      </c>
      <c r="G19" s="100">
        <f t="shared" si="3"/>
        <v>2055737</v>
      </c>
      <c r="H19" s="100">
        <f t="shared" si="3"/>
        <v>792943</v>
      </c>
      <c r="I19" s="100">
        <f t="shared" si="3"/>
        <v>204309</v>
      </c>
      <c r="J19" s="100">
        <f t="shared" si="3"/>
        <v>3052989</v>
      </c>
      <c r="K19" s="100">
        <f t="shared" si="3"/>
        <v>1015049</v>
      </c>
      <c r="L19" s="100">
        <f t="shared" si="3"/>
        <v>0</v>
      </c>
      <c r="M19" s="100">
        <f t="shared" si="3"/>
        <v>3024765</v>
      </c>
      <c r="N19" s="100">
        <f t="shared" si="3"/>
        <v>4039814</v>
      </c>
      <c r="O19" s="100">
        <f t="shared" si="3"/>
        <v>764909</v>
      </c>
      <c r="P19" s="100">
        <f t="shared" si="3"/>
        <v>867474</v>
      </c>
      <c r="Q19" s="100">
        <f t="shared" si="3"/>
        <v>0</v>
      </c>
      <c r="R19" s="100">
        <f t="shared" si="3"/>
        <v>1632383</v>
      </c>
      <c r="S19" s="100">
        <f t="shared" si="3"/>
        <v>175</v>
      </c>
      <c r="T19" s="100">
        <f t="shared" si="3"/>
        <v>895706</v>
      </c>
      <c r="U19" s="100">
        <f t="shared" si="3"/>
        <v>1125187</v>
      </c>
      <c r="V19" s="100">
        <f t="shared" si="3"/>
        <v>2021068</v>
      </c>
      <c r="W19" s="100">
        <f t="shared" si="3"/>
        <v>10746254</v>
      </c>
      <c r="X19" s="100">
        <f t="shared" si="3"/>
        <v>11673000</v>
      </c>
      <c r="Y19" s="100">
        <f t="shared" si="3"/>
        <v>-926746</v>
      </c>
      <c r="Z19" s="137">
        <f>+IF(X19&lt;&gt;0,+(Y19/X19)*100,0)</f>
        <v>-7.939227276621262</v>
      </c>
      <c r="AA19" s="153">
        <f>SUM(AA20:AA23)</f>
        <v>11673000</v>
      </c>
    </row>
    <row r="20" spans="1:27" ht="13.5">
      <c r="A20" s="138" t="s">
        <v>89</v>
      </c>
      <c r="B20" s="136"/>
      <c r="C20" s="155"/>
      <c r="D20" s="155"/>
      <c r="E20" s="156">
        <v>5865000</v>
      </c>
      <c r="F20" s="60">
        <v>5865000</v>
      </c>
      <c r="G20" s="60">
        <v>1681865</v>
      </c>
      <c r="H20" s="60">
        <v>443113</v>
      </c>
      <c r="I20" s="60">
        <v>129927</v>
      </c>
      <c r="J20" s="60">
        <v>2254905</v>
      </c>
      <c r="K20" s="60">
        <v>649524</v>
      </c>
      <c r="L20" s="60"/>
      <c r="M20" s="60">
        <v>320401</v>
      </c>
      <c r="N20" s="60">
        <v>969925</v>
      </c>
      <c r="O20" s="60">
        <v>372674</v>
      </c>
      <c r="P20" s="60">
        <v>449625</v>
      </c>
      <c r="Q20" s="60"/>
      <c r="R20" s="60">
        <v>822299</v>
      </c>
      <c r="S20" s="60"/>
      <c r="T20" s="60">
        <v>422808</v>
      </c>
      <c r="U20" s="60">
        <v>523206</v>
      </c>
      <c r="V20" s="60">
        <v>946014</v>
      </c>
      <c r="W20" s="60">
        <v>4993143</v>
      </c>
      <c r="X20" s="60">
        <v>5865000</v>
      </c>
      <c r="Y20" s="60">
        <v>-871857</v>
      </c>
      <c r="Z20" s="140">
        <v>-14.87</v>
      </c>
      <c r="AA20" s="155">
        <v>5865000</v>
      </c>
    </row>
    <row r="21" spans="1:27" ht="13.5">
      <c r="A21" s="138" t="s">
        <v>90</v>
      </c>
      <c r="B21" s="136"/>
      <c r="C21" s="155"/>
      <c r="D21" s="155"/>
      <c r="E21" s="156">
        <v>2283000</v>
      </c>
      <c r="F21" s="60">
        <v>2283000</v>
      </c>
      <c r="G21" s="60">
        <v>160700</v>
      </c>
      <c r="H21" s="60">
        <v>170950</v>
      </c>
      <c r="I21" s="60">
        <v>40958</v>
      </c>
      <c r="J21" s="60">
        <v>372608</v>
      </c>
      <c r="K21" s="60">
        <v>201928</v>
      </c>
      <c r="L21" s="60"/>
      <c r="M21" s="60">
        <v>2532715</v>
      </c>
      <c r="N21" s="60">
        <v>2734643</v>
      </c>
      <c r="O21" s="60">
        <v>214059</v>
      </c>
      <c r="P21" s="60">
        <v>236301</v>
      </c>
      <c r="Q21" s="60"/>
      <c r="R21" s="60">
        <v>450360</v>
      </c>
      <c r="S21" s="60"/>
      <c r="T21" s="60">
        <v>294229</v>
      </c>
      <c r="U21" s="60">
        <v>245634</v>
      </c>
      <c r="V21" s="60">
        <v>539863</v>
      </c>
      <c r="W21" s="60">
        <v>4097474</v>
      </c>
      <c r="X21" s="60">
        <v>2283000</v>
      </c>
      <c r="Y21" s="60">
        <v>1814474</v>
      </c>
      <c r="Z21" s="140">
        <v>79.48</v>
      </c>
      <c r="AA21" s="155">
        <v>2283000</v>
      </c>
    </row>
    <row r="22" spans="1:27" ht="13.5">
      <c r="A22" s="138" t="s">
        <v>91</v>
      </c>
      <c r="B22" s="136"/>
      <c r="C22" s="157"/>
      <c r="D22" s="157"/>
      <c r="E22" s="158">
        <v>2491000</v>
      </c>
      <c r="F22" s="159">
        <v>2491000</v>
      </c>
      <c r="G22" s="159">
        <v>143116</v>
      </c>
      <c r="H22" s="159">
        <v>109063</v>
      </c>
      <c r="I22" s="159">
        <v>21133</v>
      </c>
      <c r="J22" s="159">
        <v>273312</v>
      </c>
      <c r="K22" s="159">
        <v>104720</v>
      </c>
      <c r="L22" s="159"/>
      <c r="M22" s="159">
        <v>101926</v>
      </c>
      <c r="N22" s="159">
        <v>206646</v>
      </c>
      <c r="O22" s="159">
        <v>108628</v>
      </c>
      <c r="P22" s="159">
        <v>130072</v>
      </c>
      <c r="Q22" s="159"/>
      <c r="R22" s="159">
        <v>238700</v>
      </c>
      <c r="S22" s="159"/>
      <c r="T22" s="159">
        <v>108710</v>
      </c>
      <c r="U22" s="159">
        <v>217582</v>
      </c>
      <c r="V22" s="159">
        <v>326292</v>
      </c>
      <c r="W22" s="159">
        <v>1044950</v>
      </c>
      <c r="X22" s="159">
        <v>2491000</v>
      </c>
      <c r="Y22" s="159">
        <v>-1446050</v>
      </c>
      <c r="Z22" s="141">
        <v>-58.05</v>
      </c>
      <c r="AA22" s="157">
        <v>2491000</v>
      </c>
    </row>
    <row r="23" spans="1:27" ht="13.5">
      <c r="A23" s="138" t="s">
        <v>92</v>
      </c>
      <c r="B23" s="136"/>
      <c r="C23" s="155"/>
      <c r="D23" s="155"/>
      <c r="E23" s="156">
        <v>1034000</v>
      </c>
      <c r="F23" s="60">
        <v>1034000</v>
      </c>
      <c r="G23" s="60">
        <v>70056</v>
      </c>
      <c r="H23" s="60">
        <v>69817</v>
      </c>
      <c r="I23" s="60">
        <v>12291</v>
      </c>
      <c r="J23" s="60">
        <v>152164</v>
      </c>
      <c r="K23" s="60">
        <v>58877</v>
      </c>
      <c r="L23" s="60"/>
      <c r="M23" s="60">
        <v>69723</v>
      </c>
      <c r="N23" s="60">
        <v>128600</v>
      </c>
      <c r="O23" s="60">
        <v>69548</v>
      </c>
      <c r="P23" s="60">
        <v>51476</v>
      </c>
      <c r="Q23" s="60"/>
      <c r="R23" s="60">
        <v>121024</v>
      </c>
      <c r="S23" s="60">
        <v>175</v>
      </c>
      <c r="T23" s="60">
        <v>69959</v>
      </c>
      <c r="U23" s="60">
        <v>138765</v>
      </c>
      <c r="V23" s="60">
        <v>208899</v>
      </c>
      <c r="W23" s="60">
        <v>610687</v>
      </c>
      <c r="X23" s="60">
        <v>1034000</v>
      </c>
      <c r="Y23" s="60">
        <v>-423313</v>
      </c>
      <c r="Z23" s="140">
        <v>-40.94</v>
      </c>
      <c r="AA23" s="155">
        <v>1034000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40220918</v>
      </c>
      <c r="D25" s="168">
        <f>+D5+D9+D15+D19+D24</f>
        <v>0</v>
      </c>
      <c r="E25" s="169">
        <f t="shared" si="4"/>
        <v>43213000</v>
      </c>
      <c r="F25" s="73">
        <f t="shared" si="4"/>
        <v>43213000</v>
      </c>
      <c r="G25" s="73">
        <f t="shared" si="4"/>
        <v>3032635</v>
      </c>
      <c r="H25" s="73">
        <f t="shared" si="4"/>
        <v>9992360</v>
      </c>
      <c r="I25" s="73">
        <f t="shared" si="4"/>
        <v>662549</v>
      </c>
      <c r="J25" s="73">
        <f t="shared" si="4"/>
        <v>13687544</v>
      </c>
      <c r="K25" s="73">
        <f t="shared" si="4"/>
        <v>1158152</v>
      </c>
      <c r="L25" s="73">
        <f t="shared" si="4"/>
        <v>8623000</v>
      </c>
      <c r="M25" s="73">
        <f t="shared" si="4"/>
        <v>3183276</v>
      </c>
      <c r="N25" s="73">
        <f t="shared" si="4"/>
        <v>12964428</v>
      </c>
      <c r="O25" s="73">
        <f t="shared" si="4"/>
        <v>1330364</v>
      </c>
      <c r="P25" s="73">
        <f t="shared" si="4"/>
        <v>906107</v>
      </c>
      <c r="Q25" s="73">
        <f t="shared" si="4"/>
        <v>0</v>
      </c>
      <c r="R25" s="73">
        <f t="shared" si="4"/>
        <v>2236471</v>
      </c>
      <c r="S25" s="73">
        <f t="shared" si="4"/>
        <v>37295</v>
      </c>
      <c r="T25" s="73">
        <f t="shared" si="4"/>
        <v>1046671</v>
      </c>
      <c r="U25" s="73">
        <f t="shared" si="4"/>
        <v>1528496</v>
      </c>
      <c r="V25" s="73">
        <f t="shared" si="4"/>
        <v>2612462</v>
      </c>
      <c r="W25" s="73">
        <f t="shared" si="4"/>
        <v>31500905</v>
      </c>
      <c r="X25" s="73">
        <f t="shared" si="4"/>
        <v>43213000</v>
      </c>
      <c r="Y25" s="73">
        <f t="shared" si="4"/>
        <v>-11712095</v>
      </c>
      <c r="Z25" s="170">
        <f>+IF(X25&lt;&gt;0,+(Y25/X25)*100,0)</f>
        <v>-27.10317497049499</v>
      </c>
      <c r="AA25" s="168">
        <f>+AA5+AA9+AA15+AA19+AA24</f>
        <v>43213000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53585807</v>
      </c>
      <c r="D28" s="153">
        <f>SUM(D29:D31)</f>
        <v>0</v>
      </c>
      <c r="E28" s="154">
        <f t="shared" si="5"/>
        <v>13273436</v>
      </c>
      <c r="F28" s="100">
        <f t="shared" si="5"/>
        <v>13273436</v>
      </c>
      <c r="G28" s="100">
        <f t="shared" si="5"/>
        <v>915282</v>
      </c>
      <c r="H28" s="100">
        <f t="shared" si="5"/>
        <v>736485</v>
      </c>
      <c r="I28" s="100">
        <f t="shared" si="5"/>
        <v>431497</v>
      </c>
      <c r="J28" s="100">
        <f t="shared" si="5"/>
        <v>2083264</v>
      </c>
      <c r="K28" s="100">
        <f t="shared" si="5"/>
        <v>795863</v>
      </c>
      <c r="L28" s="100">
        <f t="shared" si="5"/>
        <v>389671</v>
      </c>
      <c r="M28" s="100">
        <f t="shared" si="5"/>
        <v>598030</v>
      </c>
      <c r="N28" s="100">
        <f t="shared" si="5"/>
        <v>1783564</v>
      </c>
      <c r="O28" s="100">
        <f t="shared" si="5"/>
        <v>400885</v>
      </c>
      <c r="P28" s="100">
        <f t="shared" si="5"/>
        <v>632635</v>
      </c>
      <c r="Q28" s="100">
        <f t="shared" si="5"/>
        <v>0</v>
      </c>
      <c r="R28" s="100">
        <f t="shared" si="5"/>
        <v>1033520</v>
      </c>
      <c r="S28" s="100">
        <f t="shared" si="5"/>
        <v>871271</v>
      </c>
      <c r="T28" s="100">
        <f t="shared" si="5"/>
        <v>1071763</v>
      </c>
      <c r="U28" s="100">
        <f t="shared" si="5"/>
        <v>728827</v>
      </c>
      <c r="V28" s="100">
        <f t="shared" si="5"/>
        <v>2671861</v>
      </c>
      <c r="W28" s="100">
        <f t="shared" si="5"/>
        <v>7572209</v>
      </c>
      <c r="X28" s="100">
        <f t="shared" si="5"/>
        <v>13273436</v>
      </c>
      <c r="Y28" s="100">
        <f t="shared" si="5"/>
        <v>-5701227</v>
      </c>
      <c r="Z28" s="137">
        <f>+IF(X28&lt;&gt;0,+(Y28/X28)*100,0)</f>
        <v>-42.95215647252151</v>
      </c>
      <c r="AA28" s="153">
        <f>SUM(AA29:AA31)</f>
        <v>13273436</v>
      </c>
    </row>
    <row r="29" spans="1:27" ht="13.5">
      <c r="A29" s="138" t="s">
        <v>75</v>
      </c>
      <c r="B29" s="136"/>
      <c r="C29" s="155">
        <v>53585807</v>
      </c>
      <c r="D29" s="155"/>
      <c r="E29" s="156">
        <v>3458400</v>
      </c>
      <c r="F29" s="60">
        <v>3458400</v>
      </c>
      <c r="G29" s="60">
        <v>214757</v>
      </c>
      <c r="H29" s="60">
        <v>301447</v>
      </c>
      <c r="I29" s="60">
        <v>101980</v>
      </c>
      <c r="J29" s="60">
        <v>618184</v>
      </c>
      <c r="K29" s="60">
        <v>296797</v>
      </c>
      <c r="L29" s="60">
        <v>83243</v>
      </c>
      <c r="M29" s="60">
        <v>258665</v>
      </c>
      <c r="N29" s="60">
        <v>638705</v>
      </c>
      <c r="O29" s="60">
        <v>84653</v>
      </c>
      <c r="P29" s="60">
        <v>257446</v>
      </c>
      <c r="Q29" s="60"/>
      <c r="R29" s="60">
        <v>342099</v>
      </c>
      <c r="S29" s="60">
        <v>105066</v>
      </c>
      <c r="T29" s="60">
        <v>208077</v>
      </c>
      <c r="U29" s="60">
        <v>146953</v>
      </c>
      <c r="V29" s="60">
        <v>460096</v>
      </c>
      <c r="W29" s="60">
        <v>2059084</v>
      </c>
      <c r="X29" s="60">
        <v>3458400</v>
      </c>
      <c r="Y29" s="60">
        <v>-1399316</v>
      </c>
      <c r="Z29" s="140">
        <v>-40.46</v>
      </c>
      <c r="AA29" s="155">
        <v>3458400</v>
      </c>
    </row>
    <row r="30" spans="1:27" ht="13.5">
      <c r="A30" s="138" t="s">
        <v>76</v>
      </c>
      <c r="B30" s="136"/>
      <c r="C30" s="157"/>
      <c r="D30" s="157"/>
      <c r="E30" s="158">
        <v>5951536</v>
      </c>
      <c r="F30" s="159">
        <v>5951536</v>
      </c>
      <c r="G30" s="159">
        <v>252054</v>
      </c>
      <c r="H30" s="159">
        <v>284327</v>
      </c>
      <c r="I30" s="159">
        <v>278221</v>
      </c>
      <c r="J30" s="159">
        <v>814602</v>
      </c>
      <c r="K30" s="159">
        <v>377912</v>
      </c>
      <c r="L30" s="159">
        <v>265636</v>
      </c>
      <c r="M30" s="159">
        <v>264763</v>
      </c>
      <c r="N30" s="159">
        <v>908311</v>
      </c>
      <c r="O30" s="159">
        <v>273054</v>
      </c>
      <c r="P30" s="159">
        <v>243750</v>
      </c>
      <c r="Q30" s="159"/>
      <c r="R30" s="159">
        <v>516804</v>
      </c>
      <c r="S30" s="159">
        <v>592404</v>
      </c>
      <c r="T30" s="159">
        <v>509419</v>
      </c>
      <c r="U30" s="159">
        <v>448999</v>
      </c>
      <c r="V30" s="159">
        <v>1550822</v>
      </c>
      <c r="W30" s="159">
        <v>3790539</v>
      </c>
      <c r="X30" s="159">
        <v>5951536</v>
      </c>
      <c r="Y30" s="159">
        <v>-2160997</v>
      </c>
      <c r="Z30" s="141">
        <v>-36.31</v>
      </c>
      <c r="AA30" s="157">
        <v>5951536</v>
      </c>
    </row>
    <row r="31" spans="1:27" ht="13.5">
      <c r="A31" s="138" t="s">
        <v>77</v>
      </c>
      <c r="B31" s="136"/>
      <c r="C31" s="155"/>
      <c r="D31" s="155"/>
      <c r="E31" s="156">
        <v>3863500</v>
      </c>
      <c r="F31" s="60">
        <v>3863500</v>
      </c>
      <c r="G31" s="60">
        <v>448471</v>
      </c>
      <c r="H31" s="60">
        <v>150711</v>
      </c>
      <c r="I31" s="60">
        <v>51296</v>
      </c>
      <c r="J31" s="60">
        <v>650478</v>
      </c>
      <c r="K31" s="60">
        <v>121154</v>
      </c>
      <c r="L31" s="60">
        <v>40792</v>
      </c>
      <c r="M31" s="60">
        <v>74602</v>
      </c>
      <c r="N31" s="60">
        <v>236548</v>
      </c>
      <c r="O31" s="60">
        <v>43178</v>
      </c>
      <c r="P31" s="60">
        <v>131439</v>
      </c>
      <c r="Q31" s="60"/>
      <c r="R31" s="60">
        <v>174617</v>
      </c>
      <c r="S31" s="60">
        <v>173801</v>
      </c>
      <c r="T31" s="60">
        <v>354267</v>
      </c>
      <c r="U31" s="60">
        <v>132875</v>
      </c>
      <c r="V31" s="60">
        <v>660943</v>
      </c>
      <c r="W31" s="60">
        <v>1722586</v>
      </c>
      <c r="X31" s="60">
        <v>3863500</v>
      </c>
      <c r="Y31" s="60">
        <v>-2140914</v>
      </c>
      <c r="Z31" s="140">
        <v>-55.41</v>
      </c>
      <c r="AA31" s="155">
        <v>3863500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4411100</v>
      </c>
      <c r="F32" s="100">
        <f t="shared" si="6"/>
        <v>4411100</v>
      </c>
      <c r="G32" s="100">
        <f t="shared" si="6"/>
        <v>232391</v>
      </c>
      <c r="H32" s="100">
        <f t="shared" si="6"/>
        <v>259639</v>
      </c>
      <c r="I32" s="100">
        <f t="shared" si="6"/>
        <v>248629</v>
      </c>
      <c r="J32" s="100">
        <f t="shared" si="6"/>
        <v>740659</v>
      </c>
      <c r="K32" s="100">
        <f t="shared" si="6"/>
        <v>238701</v>
      </c>
      <c r="L32" s="100">
        <f t="shared" si="6"/>
        <v>0</v>
      </c>
      <c r="M32" s="100">
        <f t="shared" si="6"/>
        <v>235828</v>
      </c>
      <c r="N32" s="100">
        <f t="shared" si="6"/>
        <v>474529</v>
      </c>
      <c r="O32" s="100">
        <f t="shared" si="6"/>
        <v>241164</v>
      </c>
      <c r="P32" s="100">
        <f t="shared" si="6"/>
        <v>242758</v>
      </c>
      <c r="Q32" s="100">
        <f t="shared" si="6"/>
        <v>0</v>
      </c>
      <c r="R32" s="100">
        <f t="shared" si="6"/>
        <v>483922</v>
      </c>
      <c r="S32" s="100">
        <f t="shared" si="6"/>
        <v>241070</v>
      </c>
      <c r="T32" s="100">
        <f t="shared" si="6"/>
        <v>273710</v>
      </c>
      <c r="U32" s="100">
        <f t="shared" si="6"/>
        <v>249797</v>
      </c>
      <c r="V32" s="100">
        <f t="shared" si="6"/>
        <v>764577</v>
      </c>
      <c r="W32" s="100">
        <f t="shared" si="6"/>
        <v>2463687</v>
      </c>
      <c r="X32" s="100">
        <f t="shared" si="6"/>
        <v>4411100</v>
      </c>
      <c r="Y32" s="100">
        <f t="shared" si="6"/>
        <v>-1947413</v>
      </c>
      <c r="Z32" s="137">
        <f>+IF(X32&lt;&gt;0,+(Y32/X32)*100,0)</f>
        <v>-44.14801296728707</v>
      </c>
      <c r="AA32" s="153">
        <f>SUM(AA33:AA37)</f>
        <v>4411100</v>
      </c>
    </row>
    <row r="33" spans="1:27" ht="13.5">
      <c r="A33" s="138" t="s">
        <v>79</v>
      </c>
      <c r="B33" s="136"/>
      <c r="C33" s="155"/>
      <c r="D33" s="155"/>
      <c r="E33" s="156">
        <v>593700</v>
      </c>
      <c r="F33" s="60">
        <v>593700</v>
      </c>
      <c r="G33" s="60">
        <v>51321</v>
      </c>
      <c r="H33" s="60">
        <v>50306</v>
      </c>
      <c r="I33" s="60">
        <v>48479</v>
      </c>
      <c r="J33" s="60">
        <v>150106</v>
      </c>
      <c r="K33" s="60">
        <v>46943</v>
      </c>
      <c r="L33" s="60"/>
      <c r="M33" s="60">
        <v>56596</v>
      </c>
      <c r="N33" s="60">
        <v>103539</v>
      </c>
      <c r="O33" s="60">
        <v>52655</v>
      </c>
      <c r="P33" s="60">
        <v>54270</v>
      </c>
      <c r="Q33" s="60"/>
      <c r="R33" s="60">
        <v>106925</v>
      </c>
      <c r="S33" s="60">
        <v>53461</v>
      </c>
      <c r="T33" s="60">
        <v>59710</v>
      </c>
      <c r="U33" s="60">
        <v>62257</v>
      </c>
      <c r="V33" s="60">
        <v>175428</v>
      </c>
      <c r="W33" s="60">
        <v>535998</v>
      </c>
      <c r="X33" s="60">
        <v>593700</v>
      </c>
      <c r="Y33" s="60">
        <v>-57702</v>
      </c>
      <c r="Z33" s="140">
        <v>-9.72</v>
      </c>
      <c r="AA33" s="155">
        <v>593700</v>
      </c>
    </row>
    <row r="34" spans="1:27" ht="13.5">
      <c r="A34" s="138" t="s">
        <v>80</v>
      </c>
      <c r="B34" s="136"/>
      <c r="C34" s="155"/>
      <c r="D34" s="155"/>
      <c r="E34" s="156">
        <v>3817400</v>
      </c>
      <c r="F34" s="60">
        <v>3817400</v>
      </c>
      <c r="G34" s="60">
        <v>181070</v>
      </c>
      <c r="H34" s="60">
        <v>209333</v>
      </c>
      <c r="I34" s="60">
        <v>200150</v>
      </c>
      <c r="J34" s="60">
        <v>590553</v>
      </c>
      <c r="K34" s="60">
        <v>191758</v>
      </c>
      <c r="L34" s="60"/>
      <c r="M34" s="60">
        <v>179232</v>
      </c>
      <c r="N34" s="60">
        <v>370990</v>
      </c>
      <c r="O34" s="60">
        <v>188509</v>
      </c>
      <c r="P34" s="60">
        <v>188488</v>
      </c>
      <c r="Q34" s="60"/>
      <c r="R34" s="60">
        <v>376997</v>
      </c>
      <c r="S34" s="60">
        <v>187609</v>
      </c>
      <c r="T34" s="60">
        <v>214000</v>
      </c>
      <c r="U34" s="60">
        <v>187540</v>
      </c>
      <c r="V34" s="60">
        <v>589149</v>
      </c>
      <c r="W34" s="60">
        <v>1927689</v>
      </c>
      <c r="X34" s="60">
        <v>3817400</v>
      </c>
      <c r="Y34" s="60">
        <v>-1889711</v>
      </c>
      <c r="Z34" s="140">
        <v>-49.5</v>
      </c>
      <c r="AA34" s="155">
        <v>3817400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11421000</v>
      </c>
      <c r="F38" s="100">
        <f t="shared" si="7"/>
        <v>11421000</v>
      </c>
      <c r="G38" s="100">
        <f t="shared" si="7"/>
        <v>37932</v>
      </c>
      <c r="H38" s="100">
        <f t="shared" si="7"/>
        <v>82779</v>
      </c>
      <c r="I38" s="100">
        <f t="shared" si="7"/>
        <v>34037</v>
      </c>
      <c r="J38" s="100">
        <f t="shared" si="7"/>
        <v>154748</v>
      </c>
      <c r="K38" s="100">
        <f t="shared" si="7"/>
        <v>28152</v>
      </c>
      <c r="L38" s="100">
        <f t="shared" si="7"/>
        <v>0</v>
      </c>
      <c r="M38" s="100">
        <f t="shared" si="7"/>
        <v>35221</v>
      </c>
      <c r="N38" s="100">
        <f t="shared" si="7"/>
        <v>63373</v>
      </c>
      <c r="O38" s="100">
        <f t="shared" si="7"/>
        <v>20751</v>
      </c>
      <c r="P38" s="100">
        <f t="shared" si="7"/>
        <v>21772</v>
      </c>
      <c r="Q38" s="100">
        <f t="shared" si="7"/>
        <v>0</v>
      </c>
      <c r="R38" s="100">
        <f t="shared" si="7"/>
        <v>42523</v>
      </c>
      <c r="S38" s="100">
        <f t="shared" si="7"/>
        <v>43556</v>
      </c>
      <c r="T38" s="100">
        <f t="shared" si="7"/>
        <v>1463432</v>
      </c>
      <c r="U38" s="100">
        <f t="shared" si="7"/>
        <v>1114665</v>
      </c>
      <c r="V38" s="100">
        <f t="shared" si="7"/>
        <v>2621653</v>
      </c>
      <c r="W38" s="100">
        <f t="shared" si="7"/>
        <v>2882297</v>
      </c>
      <c r="X38" s="100">
        <f t="shared" si="7"/>
        <v>11421000</v>
      </c>
      <c r="Y38" s="100">
        <f t="shared" si="7"/>
        <v>-8538703</v>
      </c>
      <c r="Z38" s="137">
        <f>+IF(X38&lt;&gt;0,+(Y38/X38)*100,0)</f>
        <v>-74.76318185798091</v>
      </c>
      <c r="AA38" s="153">
        <f>SUM(AA39:AA41)</f>
        <v>11421000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11421000</v>
      </c>
      <c r="F40" s="60">
        <v>11421000</v>
      </c>
      <c r="G40" s="60">
        <v>37932</v>
      </c>
      <c r="H40" s="60">
        <v>82779</v>
      </c>
      <c r="I40" s="60">
        <v>34037</v>
      </c>
      <c r="J40" s="60">
        <v>154748</v>
      </c>
      <c r="K40" s="60">
        <v>28152</v>
      </c>
      <c r="L40" s="60"/>
      <c r="M40" s="60">
        <v>35221</v>
      </c>
      <c r="N40" s="60">
        <v>63373</v>
      </c>
      <c r="O40" s="60">
        <v>20751</v>
      </c>
      <c r="P40" s="60">
        <v>21772</v>
      </c>
      <c r="Q40" s="60"/>
      <c r="R40" s="60">
        <v>42523</v>
      </c>
      <c r="S40" s="60">
        <v>43556</v>
      </c>
      <c r="T40" s="60">
        <v>1463432</v>
      </c>
      <c r="U40" s="60">
        <v>1114665</v>
      </c>
      <c r="V40" s="60">
        <v>2621653</v>
      </c>
      <c r="W40" s="60">
        <v>2882297</v>
      </c>
      <c r="X40" s="60">
        <v>11421000</v>
      </c>
      <c r="Y40" s="60">
        <v>-8538703</v>
      </c>
      <c r="Z40" s="140">
        <v>-74.76</v>
      </c>
      <c r="AA40" s="155">
        <v>11421000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20432600</v>
      </c>
      <c r="F42" s="100">
        <f t="shared" si="8"/>
        <v>20432600</v>
      </c>
      <c r="G42" s="100">
        <f t="shared" si="8"/>
        <v>1741756</v>
      </c>
      <c r="H42" s="100">
        <f t="shared" si="8"/>
        <v>494581</v>
      </c>
      <c r="I42" s="100">
        <f t="shared" si="8"/>
        <v>364447</v>
      </c>
      <c r="J42" s="100">
        <f t="shared" si="8"/>
        <v>2600784</v>
      </c>
      <c r="K42" s="100">
        <f t="shared" si="8"/>
        <v>349000</v>
      </c>
      <c r="L42" s="100">
        <f t="shared" si="8"/>
        <v>0</v>
      </c>
      <c r="M42" s="100">
        <f t="shared" si="8"/>
        <v>349513</v>
      </c>
      <c r="N42" s="100">
        <f t="shared" si="8"/>
        <v>698513</v>
      </c>
      <c r="O42" s="100">
        <f t="shared" si="8"/>
        <v>347963</v>
      </c>
      <c r="P42" s="100">
        <f t="shared" si="8"/>
        <v>375134</v>
      </c>
      <c r="Q42" s="100">
        <f t="shared" si="8"/>
        <v>0</v>
      </c>
      <c r="R42" s="100">
        <f t="shared" si="8"/>
        <v>723097</v>
      </c>
      <c r="S42" s="100">
        <f t="shared" si="8"/>
        <v>1577974</v>
      </c>
      <c r="T42" s="100">
        <f t="shared" si="8"/>
        <v>2147009</v>
      </c>
      <c r="U42" s="100">
        <f t="shared" si="8"/>
        <v>807931</v>
      </c>
      <c r="V42" s="100">
        <f t="shared" si="8"/>
        <v>4532914</v>
      </c>
      <c r="W42" s="100">
        <f t="shared" si="8"/>
        <v>8555308</v>
      </c>
      <c r="X42" s="100">
        <f t="shared" si="8"/>
        <v>20432600</v>
      </c>
      <c r="Y42" s="100">
        <f t="shared" si="8"/>
        <v>-11877292</v>
      </c>
      <c r="Z42" s="137">
        <f>+IF(X42&lt;&gt;0,+(Y42/X42)*100,0)</f>
        <v>-58.12912698335013</v>
      </c>
      <c r="AA42" s="153">
        <f>SUM(AA43:AA46)</f>
        <v>20432600</v>
      </c>
    </row>
    <row r="43" spans="1:27" ht="13.5">
      <c r="A43" s="138" t="s">
        <v>89</v>
      </c>
      <c r="B43" s="136"/>
      <c r="C43" s="155"/>
      <c r="D43" s="155"/>
      <c r="E43" s="156">
        <v>8263000</v>
      </c>
      <c r="F43" s="60">
        <v>8263000</v>
      </c>
      <c r="G43" s="60">
        <v>1421546</v>
      </c>
      <c r="H43" s="60">
        <v>5364</v>
      </c>
      <c r="I43" s="60">
        <v>7798</v>
      </c>
      <c r="J43" s="60">
        <v>1434708</v>
      </c>
      <c r="K43" s="60">
        <v>19384</v>
      </c>
      <c r="L43" s="60"/>
      <c r="M43" s="60">
        <v>28456</v>
      </c>
      <c r="N43" s="60">
        <v>47840</v>
      </c>
      <c r="O43" s="60">
        <v>15840</v>
      </c>
      <c r="P43" s="60">
        <v>40541</v>
      </c>
      <c r="Q43" s="60"/>
      <c r="R43" s="60">
        <v>56381</v>
      </c>
      <c r="S43" s="60">
        <v>1025240</v>
      </c>
      <c r="T43" s="60">
        <v>38363</v>
      </c>
      <c r="U43" s="60">
        <v>15840</v>
      </c>
      <c r="V43" s="60">
        <v>1079443</v>
      </c>
      <c r="W43" s="60">
        <v>2618372</v>
      </c>
      <c r="X43" s="60">
        <v>8263000</v>
      </c>
      <c r="Y43" s="60">
        <v>-5644628</v>
      </c>
      <c r="Z43" s="140">
        <v>-68.31</v>
      </c>
      <c r="AA43" s="155">
        <v>8263000</v>
      </c>
    </row>
    <row r="44" spans="1:27" ht="13.5">
      <c r="A44" s="138" t="s">
        <v>90</v>
      </c>
      <c r="B44" s="136"/>
      <c r="C44" s="155"/>
      <c r="D44" s="155"/>
      <c r="E44" s="156">
        <v>5776500</v>
      </c>
      <c r="F44" s="60">
        <v>5776500</v>
      </c>
      <c r="G44" s="60">
        <v>83117</v>
      </c>
      <c r="H44" s="60">
        <v>166793</v>
      </c>
      <c r="I44" s="60">
        <v>110288</v>
      </c>
      <c r="J44" s="60">
        <v>360198</v>
      </c>
      <c r="K44" s="60">
        <v>96039</v>
      </c>
      <c r="L44" s="60"/>
      <c r="M44" s="60">
        <v>78963</v>
      </c>
      <c r="N44" s="60">
        <v>175002</v>
      </c>
      <c r="O44" s="60">
        <v>79455</v>
      </c>
      <c r="P44" s="60">
        <v>79456</v>
      </c>
      <c r="Q44" s="60"/>
      <c r="R44" s="60">
        <v>158911</v>
      </c>
      <c r="S44" s="60">
        <v>288004</v>
      </c>
      <c r="T44" s="60">
        <v>1856607</v>
      </c>
      <c r="U44" s="60">
        <v>488059</v>
      </c>
      <c r="V44" s="60">
        <v>2632670</v>
      </c>
      <c r="W44" s="60">
        <v>3326781</v>
      </c>
      <c r="X44" s="60">
        <v>5776500</v>
      </c>
      <c r="Y44" s="60">
        <v>-2449719</v>
      </c>
      <c r="Z44" s="140">
        <v>-42.41</v>
      </c>
      <c r="AA44" s="155">
        <v>5776500</v>
      </c>
    </row>
    <row r="45" spans="1:27" ht="13.5">
      <c r="A45" s="138" t="s">
        <v>91</v>
      </c>
      <c r="B45" s="136"/>
      <c r="C45" s="157"/>
      <c r="D45" s="157"/>
      <c r="E45" s="158">
        <v>4600500</v>
      </c>
      <c r="F45" s="159">
        <v>4600500</v>
      </c>
      <c r="G45" s="159">
        <v>182076</v>
      </c>
      <c r="H45" s="159">
        <v>220122</v>
      </c>
      <c r="I45" s="159">
        <v>177381</v>
      </c>
      <c r="J45" s="159">
        <v>579579</v>
      </c>
      <c r="K45" s="159">
        <v>175119</v>
      </c>
      <c r="L45" s="159"/>
      <c r="M45" s="159">
        <v>182480</v>
      </c>
      <c r="N45" s="159">
        <v>357599</v>
      </c>
      <c r="O45" s="159">
        <v>186902</v>
      </c>
      <c r="P45" s="159">
        <v>189371</v>
      </c>
      <c r="Q45" s="159"/>
      <c r="R45" s="159">
        <v>376273</v>
      </c>
      <c r="S45" s="159">
        <v>188938</v>
      </c>
      <c r="T45" s="159">
        <v>184236</v>
      </c>
      <c r="U45" s="159">
        <v>219425</v>
      </c>
      <c r="V45" s="159">
        <v>592599</v>
      </c>
      <c r="W45" s="159">
        <v>1906050</v>
      </c>
      <c r="X45" s="159">
        <v>4600500</v>
      </c>
      <c r="Y45" s="159">
        <v>-2694450</v>
      </c>
      <c r="Z45" s="141">
        <v>-58.57</v>
      </c>
      <c r="AA45" s="157">
        <v>4600500</v>
      </c>
    </row>
    <row r="46" spans="1:27" ht="13.5">
      <c r="A46" s="138" t="s">
        <v>92</v>
      </c>
      <c r="B46" s="136"/>
      <c r="C46" s="155"/>
      <c r="D46" s="155"/>
      <c r="E46" s="156">
        <v>1792600</v>
      </c>
      <c r="F46" s="60">
        <v>1792600</v>
      </c>
      <c r="G46" s="60">
        <v>55017</v>
      </c>
      <c r="H46" s="60">
        <v>102302</v>
      </c>
      <c r="I46" s="60">
        <v>68980</v>
      </c>
      <c r="J46" s="60">
        <v>226299</v>
      </c>
      <c r="K46" s="60">
        <v>58458</v>
      </c>
      <c r="L46" s="60"/>
      <c r="M46" s="60">
        <v>59614</v>
      </c>
      <c r="N46" s="60">
        <v>118072</v>
      </c>
      <c r="O46" s="60">
        <v>65766</v>
      </c>
      <c r="P46" s="60">
        <v>65766</v>
      </c>
      <c r="Q46" s="60"/>
      <c r="R46" s="60">
        <v>131532</v>
      </c>
      <c r="S46" s="60">
        <v>75792</v>
      </c>
      <c r="T46" s="60">
        <v>67803</v>
      </c>
      <c r="U46" s="60">
        <v>84607</v>
      </c>
      <c r="V46" s="60">
        <v>228202</v>
      </c>
      <c r="W46" s="60">
        <v>704105</v>
      </c>
      <c r="X46" s="60">
        <v>1792600</v>
      </c>
      <c r="Y46" s="60">
        <v>-1088495</v>
      </c>
      <c r="Z46" s="140">
        <v>-60.72</v>
      </c>
      <c r="AA46" s="155">
        <v>1792600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53585807</v>
      </c>
      <c r="D48" s="168">
        <f>+D28+D32+D38+D42+D47</f>
        <v>0</v>
      </c>
      <c r="E48" s="169">
        <f t="shared" si="9"/>
        <v>49538136</v>
      </c>
      <c r="F48" s="73">
        <f t="shared" si="9"/>
        <v>49538136</v>
      </c>
      <c r="G48" s="73">
        <f t="shared" si="9"/>
        <v>2927361</v>
      </c>
      <c r="H48" s="73">
        <f t="shared" si="9"/>
        <v>1573484</v>
      </c>
      <c r="I48" s="73">
        <f t="shared" si="9"/>
        <v>1078610</v>
      </c>
      <c r="J48" s="73">
        <f t="shared" si="9"/>
        <v>5579455</v>
      </c>
      <c r="K48" s="73">
        <f t="shared" si="9"/>
        <v>1411716</v>
      </c>
      <c r="L48" s="73">
        <f t="shared" si="9"/>
        <v>389671</v>
      </c>
      <c r="M48" s="73">
        <f t="shared" si="9"/>
        <v>1218592</v>
      </c>
      <c r="N48" s="73">
        <f t="shared" si="9"/>
        <v>3019979</v>
      </c>
      <c r="O48" s="73">
        <f t="shared" si="9"/>
        <v>1010763</v>
      </c>
      <c r="P48" s="73">
        <f t="shared" si="9"/>
        <v>1272299</v>
      </c>
      <c r="Q48" s="73">
        <f t="shared" si="9"/>
        <v>0</v>
      </c>
      <c r="R48" s="73">
        <f t="shared" si="9"/>
        <v>2283062</v>
      </c>
      <c r="S48" s="73">
        <f t="shared" si="9"/>
        <v>2733871</v>
      </c>
      <c r="T48" s="73">
        <f t="shared" si="9"/>
        <v>4955914</v>
      </c>
      <c r="U48" s="73">
        <f t="shared" si="9"/>
        <v>2901220</v>
      </c>
      <c r="V48" s="73">
        <f t="shared" si="9"/>
        <v>10591005</v>
      </c>
      <c r="W48" s="73">
        <f t="shared" si="9"/>
        <v>21473501</v>
      </c>
      <c r="X48" s="73">
        <f t="shared" si="9"/>
        <v>49538136</v>
      </c>
      <c r="Y48" s="73">
        <f t="shared" si="9"/>
        <v>-28064635</v>
      </c>
      <c r="Z48" s="170">
        <f>+IF(X48&lt;&gt;0,+(Y48/X48)*100,0)</f>
        <v>-56.65258579773773</v>
      </c>
      <c r="AA48" s="168">
        <f>+AA28+AA32+AA38+AA42+AA47</f>
        <v>49538136</v>
      </c>
    </row>
    <row r="49" spans="1:27" ht="13.5">
      <c r="A49" s="148" t="s">
        <v>49</v>
      </c>
      <c r="B49" s="149"/>
      <c r="C49" s="171">
        <f aca="true" t="shared" si="10" ref="C49:Y49">+C25-C48</f>
        <v>-13364889</v>
      </c>
      <c r="D49" s="171">
        <f>+D25-D48</f>
        <v>0</v>
      </c>
      <c r="E49" s="172">
        <f t="shared" si="10"/>
        <v>-6325136</v>
      </c>
      <c r="F49" s="173">
        <f t="shared" si="10"/>
        <v>-6325136</v>
      </c>
      <c r="G49" s="173">
        <f t="shared" si="10"/>
        <v>105274</v>
      </c>
      <c r="H49" s="173">
        <f t="shared" si="10"/>
        <v>8418876</v>
      </c>
      <c r="I49" s="173">
        <f t="shared" si="10"/>
        <v>-416061</v>
      </c>
      <c r="J49" s="173">
        <f t="shared" si="10"/>
        <v>8108089</v>
      </c>
      <c r="K49" s="173">
        <f t="shared" si="10"/>
        <v>-253564</v>
      </c>
      <c r="L49" s="173">
        <f t="shared" si="10"/>
        <v>8233329</v>
      </c>
      <c r="M49" s="173">
        <f t="shared" si="10"/>
        <v>1964684</v>
      </c>
      <c r="N49" s="173">
        <f t="shared" si="10"/>
        <v>9944449</v>
      </c>
      <c r="O49" s="173">
        <f t="shared" si="10"/>
        <v>319601</v>
      </c>
      <c r="P49" s="173">
        <f t="shared" si="10"/>
        <v>-366192</v>
      </c>
      <c r="Q49" s="173">
        <f t="shared" si="10"/>
        <v>0</v>
      </c>
      <c r="R49" s="173">
        <f t="shared" si="10"/>
        <v>-46591</v>
      </c>
      <c r="S49" s="173">
        <f t="shared" si="10"/>
        <v>-2696576</v>
      </c>
      <c r="T49" s="173">
        <f t="shared" si="10"/>
        <v>-3909243</v>
      </c>
      <c r="U49" s="173">
        <f t="shared" si="10"/>
        <v>-1372724</v>
      </c>
      <c r="V49" s="173">
        <f t="shared" si="10"/>
        <v>-7978543</v>
      </c>
      <c r="W49" s="173">
        <f t="shared" si="10"/>
        <v>10027404</v>
      </c>
      <c r="X49" s="173">
        <f>IF(F25=F48,0,X25-X48)</f>
        <v>-6325136</v>
      </c>
      <c r="Y49" s="173">
        <f t="shared" si="10"/>
        <v>16352540</v>
      </c>
      <c r="Z49" s="174">
        <f>+IF(X49&lt;&gt;0,+(Y49/X49)*100,0)</f>
        <v>-258.5326228558564</v>
      </c>
      <c r="AA49" s="171">
        <f>+AA25-AA48</f>
        <v>-6325136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2212476</v>
      </c>
      <c r="D5" s="155"/>
      <c r="E5" s="156">
        <v>4760000</v>
      </c>
      <c r="F5" s="60">
        <v>4760000</v>
      </c>
      <c r="G5" s="60">
        <v>976898</v>
      </c>
      <c r="H5" s="60">
        <v>152159</v>
      </c>
      <c r="I5" s="60">
        <v>69551</v>
      </c>
      <c r="J5" s="60">
        <v>1198608</v>
      </c>
      <c r="K5" s="60">
        <v>143103</v>
      </c>
      <c r="L5" s="60">
        <v>0</v>
      </c>
      <c r="M5" s="60">
        <v>152115</v>
      </c>
      <c r="N5" s="60">
        <v>295218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138716</v>
      </c>
      <c r="U5" s="60">
        <v>346548</v>
      </c>
      <c r="V5" s="60">
        <v>485264</v>
      </c>
      <c r="W5" s="60">
        <v>1979090</v>
      </c>
      <c r="X5" s="60">
        <v>4760000</v>
      </c>
      <c r="Y5" s="60">
        <v>-2780910</v>
      </c>
      <c r="Z5" s="140">
        <v>-58.42</v>
      </c>
      <c r="AA5" s="155">
        <v>4760000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/>
      <c r="E7" s="156">
        <v>5854000</v>
      </c>
      <c r="F7" s="60">
        <v>5854000</v>
      </c>
      <c r="G7" s="60">
        <v>1681865</v>
      </c>
      <c r="H7" s="60">
        <v>443113</v>
      </c>
      <c r="I7" s="60">
        <v>129927</v>
      </c>
      <c r="J7" s="60">
        <v>2254905</v>
      </c>
      <c r="K7" s="60">
        <v>649524</v>
      </c>
      <c r="L7" s="60">
        <v>0</v>
      </c>
      <c r="M7" s="60">
        <v>320401</v>
      </c>
      <c r="N7" s="60">
        <v>969925</v>
      </c>
      <c r="O7" s="60">
        <v>372674</v>
      </c>
      <c r="P7" s="60">
        <v>449625</v>
      </c>
      <c r="Q7" s="60">
        <v>0</v>
      </c>
      <c r="R7" s="60">
        <v>822299</v>
      </c>
      <c r="S7" s="60">
        <v>0</v>
      </c>
      <c r="T7" s="60">
        <v>422808</v>
      </c>
      <c r="U7" s="60">
        <v>523206</v>
      </c>
      <c r="V7" s="60">
        <v>946014</v>
      </c>
      <c r="W7" s="60">
        <v>4993143</v>
      </c>
      <c r="X7" s="60">
        <v>5854000</v>
      </c>
      <c r="Y7" s="60">
        <v>-860857</v>
      </c>
      <c r="Z7" s="140">
        <v>-14.71</v>
      </c>
      <c r="AA7" s="155">
        <v>5854000</v>
      </c>
    </row>
    <row r="8" spans="1:27" ht="13.5">
      <c r="A8" s="183" t="s">
        <v>104</v>
      </c>
      <c r="B8" s="182"/>
      <c r="C8" s="155">
        <v>0</v>
      </c>
      <c r="D8" s="155"/>
      <c r="E8" s="156">
        <v>2283000</v>
      </c>
      <c r="F8" s="60">
        <v>2283000</v>
      </c>
      <c r="G8" s="60">
        <v>160700</v>
      </c>
      <c r="H8" s="60">
        <v>170073</v>
      </c>
      <c r="I8" s="60">
        <v>40958</v>
      </c>
      <c r="J8" s="60">
        <v>371731</v>
      </c>
      <c r="K8" s="60">
        <v>201928</v>
      </c>
      <c r="L8" s="60">
        <v>0</v>
      </c>
      <c r="M8" s="60">
        <v>200352</v>
      </c>
      <c r="N8" s="60">
        <v>402280</v>
      </c>
      <c r="O8" s="60">
        <v>214059</v>
      </c>
      <c r="P8" s="60">
        <v>236301</v>
      </c>
      <c r="Q8" s="60">
        <v>0</v>
      </c>
      <c r="R8" s="60">
        <v>450360</v>
      </c>
      <c r="S8" s="60">
        <v>0</v>
      </c>
      <c r="T8" s="60">
        <v>294229</v>
      </c>
      <c r="U8" s="60">
        <v>245634</v>
      </c>
      <c r="V8" s="60">
        <v>539863</v>
      </c>
      <c r="W8" s="60">
        <v>1764234</v>
      </c>
      <c r="X8" s="60">
        <v>2283000</v>
      </c>
      <c r="Y8" s="60">
        <v>-518766</v>
      </c>
      <c r="Z8" s="140">
        <v>-22.72</v>
      </c>
      <c r="AA8" s="155">
        <v>2283000</v>
      </c>
    </row>
    <row r="9" spans="1:27" ht="13.5">
      <c r="A9" s="183" t="s">
        <v>105</v>
      </c>
      <c r="B9" s="182"/>
      <c r="C9" s="155">
        <v>0</v>
      </c>
      <c r="D9" s="155"/>
      <c r="E9" s="156">
        <v>1441000</v>
      </c>
      <c r="F9" s="60">
        <v>1441000</v>
      </c>
      <c r="G9" s="60">
        <v>143116</v>
      </c>
      <c r="H9" s="60">
        <v>109063</v>
      </c>
      <c r="I9" s="60">
        <v>21133</v>
      </c>
      <c r="J9" s="60">
        <v>273312</v>
      </c>
      <c r="K9" s="60">
        <v>104720</v>
      </c>
      <c r="L9" s="60">
        <v>0</v>
      </c>
      <c r="M9" s="60">
        <v>101926</v>
      </c>
      <c r="N9" s="60">
        <v>206646</v>
      </c>
      <c r="O9" s="60">
        <v>108628</v>
      </c>
      <c r="P9" s="60">
        <v>130072</v>
      </c>
      <c r="Q9" s="60">
        <v>0</v>
      </c>
      <c r="R9" s="60">
        <v>238700</v>
      </c>
      <c r="S9" s="60">
        <v>0</v>
      </c>
      <c r="T9" s="60">
        <v>108710</v>
      </c>
      <c r="U9" s="60">
        <v>217582</v>
      </c>
      <c r="V9" s="60">
        <v>326292</v>
      </c>
      <c r="W9" s="60">
        <v>1044950</v>
      </c>
      <c r="X9" s="60">
        <v>1441000</v>
      </c>
      <c r="Y9" s="60">
        <v>-396050</v>
      </c>
      <c r="Z9" s="140">
        <v>-27.48</v>
      </c>
      <c r="AA9" s="155">
        <v>1441000</v>
      </c>
    </row>
    <row r="10" spans="1:27" ht="13.5">
      <c r="A10" s="183" t="s">
        <v>106</v>
      </c>
      <c r="B10" s="182"/>
      <c r="C10" s="155">
        <v>0</v>
      </c>
      <c r="D10" s="155"/>
      <c r="E10" s="156">
        <v>716000</v>
      </c>
      <c r="F10" s="54">
        <v>716000</v>
      </c>
      <c r="G10" s="54">
        <v>70056</v>
      </c>
      <c r="H10" s="54">
        <v>69817</v>
      </c>
      <c r="I10" s="54">
        <v>12291</v>
      </c>
      <c r="J10" s="54">
        <v>152164</v>
      </c>
      <c r="K10" s="54">
        <v>58877</v>
      </c>
      <c r="L10" s="54">
        <v>0</v>
      </c>
      <c r="M10" s="54">
        <v>69723</v>
      </c>
      <c r="N10" s="54">
        <v>128600</v>
      </c>
      <c r="O10" s="54">
        <v>69548</v>
      </c>
      <c r="P10" s="54">
        <v>51476</v>
      </c>
      <c r="Q10" s="54">
        <v>0</v>
      </c>
      <c r="R10" s="54">
        <v>121024</v>
      </c>
      <c r="S10" s="54">
        <v>0</v>
      </c>
      <c r="T10" s="54">
        <v>69797</v>
      </c>
      <c r="U10" s="54">
        <v>138765</v>
      </c>
      <c r="V10" s="54">
        <v>208562</v>
      </c>
      <c r="W10" s="54">
        <v>610350</v>
      </c>
      <c r="X10" s="54">
        <v>716000</v>
      </c>
      <c r="Y10" s="54">
        <v>-105650</v>
      </c>
      <c r="Z10" s="184">
        <v>-14.76</v>
      </c>
      <c r="AA10" s="130">
        <v>716000</v>
      </c>
    </row>
    <row r="11" spans="1:27" ht="13.5">
      <c r="A11" s="183" t="s">
        <v>107</v>
      </c>
      <c r="B11" s="185"/>
      <c r="C11" s="155">
        <v>8974920</v>
      </c>
      <c r="D11" s="155"/>
      <c r="E11" s="156">
        <v>-868000</v>
      </c>
      <c r="F11" s="60">
        <v>-868000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151759</v>
      </c>
      <c r="P11" s="60">
        <v>0</v>
      </c>
      <c r="Q11" s="60">
        <v>0</v>
      </c>
      <c r="R11" s="60">
        <v>151759</v>
      </c>
      <c r="S11" s="60">
        <v>0</v>
      </c>
      <c r="T11" s="60">
        <v>0</v>
      </c>
      <c r="U11" s="60">
        <v>0</v>
      </c>
      <c r="V11" s="60">
        <v>0</v>
      </c>
      <c r="W11" s="60">
        <v>151759</v>
      </c>
      <c r="X11" s="60">
        <v>-868000</v>
      </c>
      <c r="Y11" s="60">
        <v>1019759</v>
      </c>
      <c r="Z11" s="140">
        <v>-117.48</v>
      </c>
      <c r="AA11" s="155">
        <v>-868000</v>
      </c>
    </row>
    <row r="12" spans="1:27" ht="13.5">
      <c r="A12" s="183" t="s">
        <v>108</v>
      </c>
      <c r="B12" s="185"/>
      <c r="C12" s="155">
        <v>560902</v>
      </c>
      <c r="D12" s="155"/>
      <c r="E12" s="156">
        <v>435000</v>
      </c>
      <c r="F12" s="60">
        <v>435000</v>
      </c>
      <c r="G12" s="60">
        <v>0</v>
      </c>
      <c r="H12" s="60">
        <v>302</v>
      </c>
      <c r="I12" s="60">
        <v>25522</v>
      </c>
      <c r="J12" s="60">
        <v>25824</v>
      </c>
      <c r="K12" s="60">
        <v>0</v>
      </c>
      <c r="L12" s="60">
        <v>0</v>
      </c>
      <c r="M12" s="60">
        <v>0</v>
      </c>
      <c r="N12" s="60">
        <v>0</v>
      </c>
      <c r="O12" s="60">
        <v>382767</v>
      </c>
      <c r="P12" s="60">
        <v>25226</v>
      </c>
      <c r="Q12" s="60">
        <v>0</v>
      </c>
      <c r="R12" s="60">
        <v>407993</v>
      </c>
      <c r="S12" s="60">
        <v>26260</v>
      </c>
      <c r="T12" s="60">
        <v>0</v>
      </c>
      <c r="U12" s="60">
        <v>18046</v>
      </c>
      <c r="V12" s="60">
        <v>44306</v>
      </c>
      <c r="W12" s="60">
        <v>478123</v>
      </c>
      <c r="X12" s="60">
        <v>435000</v>
      </c>
      <c r="Y12" s="60">
        <v>43123</v>
      </c>
      <c r="Z12" s="140">
        <v>9.91</v>
      </c>
      <c r="AA12" s="155">
        <v>435000</v>
      </c>
    </row>
    <row r="13" spans="1:27" ht="13.5">
      <c r="A13" s="181" t="s">
        <v>109</v>
      </c>
      <c r="B13" s="185"/>
      <c r="C13" s="155">
        <v>258100</v>
      </c>
      <c r="D13" s="155"/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38715</v>
      </c>
      <c r="V13" s="60">
        <v>38715</v>
      </c>
      <c r="W13" s="60">
        <v>38715</v>
      </c>
      <c r="X13" s="60">
        <v>0</v>
      </c>
      <c r="Y13" s="60">
        <v>38715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/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38098</v>
      </c>
      <c r="D16" s="155"/>
      <c r="E16" s="156">
        <v>0</v>
      </c>
      <c r="F16" s="60">
        <v>0</v>
      </c>
      <c r="G16" s="60">
        <v>0</v>
      </c>
      <c r="H16" s="60">
        <v>0</v>
      </c>
      <c r="I16" s="60">
        <v>1412</v>
      </c>
      <c r="J16" s="60">
        <v>1412</v>
      </c>
      <c r="K16" s="60">
        <v>0</v>
      </c>
      <c r="L16" s="60">
        <v>0</v>
      </c>
      <c r="M16" s="60">
        <v>4172</v>
      </c>
      <c r="N16" s="60">
        <v>4172</v>
      </c>
      <c r="O16" s="60">
        <v>1300</v>
      </c>
      <c r="P16" s="60">
        <v>1300</v>
      </c>
      <c r="Q16" s="60">
        <v>0</v>
      </c>
      <c r="R16" s="60">
        <v>2600</v>
      </c>
      <c r="S16" s="60">
        <v>4161</v>
      </c>
      <c r="T16" s="60">
        <v>0</v>
      </c>
      <c r="U16" s="60">
        <v>0</v>
      </c>
      <c r="V16" s="60">
        <v>4161</v>
      </c>
      <c r="W16" s="60">
        <v>12345</v>
      </c>
      <c r="X16" s="60">
        <v>0</v>
      </c>
      <c r="Y16" s="60">
        <v>12345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/>
      <c r="E17" s="156">
        <v>1000</v>
      </c>
      <c r="F17" s="60">
        <v>1000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8542</v>
      </c>
      <c r="P17" s="60">
        <v>0</v>
      </c>
      <c r="Q17" s="60">
        <v>0</v>
      </c>
      <c r="R17" s="60">
        <v>8542</v>
      </c>
      <c r="S17" s="60">
        <v>0</v>
      </c>
      <c r="T17" s="60">
        <v>0</v>
      </c>
      <c r="U17" s="60">
        <v>0</v>
      </c>
      <c r="V17" s="60">
        <v>0</v>
      </c>
      <c r="W17" s="60">
        <v>8542</v>
      </c>
      <c r="X17" s="60">
        <v>1000</v>
      </c>
      <c r="Y17" s="60">
        <v>7542</v>
      </c>
      <c r="Z17" s="140">
        <v>754.2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7344</v>
      </c>
      <c r="Q18" s="60">
        <v>0</v>
      </c>
      <c r="R18" s="60">
        <v>7344</v>
      </c>
      <c r="S18" s="60">
        <v>0</v>
      </c>
      <c r="T18" s="60">
        <v>0</v>
      </c>
      <c r="U18" s="60">
        <v>0</v>
      </c>
      <c r="V18" s="60">
        <v>0</v>
      </c>
      <c r="W18" s="60">
        <v>7344</v>
      </c>
      <c r="X18" s="60">
        <v>0</v>
      </c>
      <c r="Y18" s="60">
        <v>7344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15461000</v>
      </c>
      <c r="D19" s="155"/>
      <c r="E19" s="156">
        <v>17630000</v>
      </c>
      <c r="F19" s="60">
        <v>17630000</v>
      </c>
      <c r="G19" s="60">
        <v>0</v>
      </c>
      <c r="H19" s="60">
        <v>9046113</v>
      </c>
      <c r="I19" s="60">
        <v>0</v>
      </c>
      <c r="J19" s="60">
        <v>9046113</v>
      </c>
      <c r="K19" s="60">
        <v>0</v>
      </c>
      <c r="L19" s="60">
        <v>3367000</v>
      </c>
      <c r="M19" s="60">
        <v>0</v>
      </c>
      <c r="N19" s="60">
        <v>3367000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12413113</v>
      </c>
      <c r="X19" s="60">
        <v>17630000</v>
      </c>
      <c r="Y19" s="60">
        <v>-5216887</v>
      </c>
      <c r="Z19" s="140">
        <v>-29.59</v>
      </c>
      <c r="AA19" s="155">
        <v>17630000</v>
      </c>
    </row>
    <row r="20" spans="1:27" ht="13.5">
      <c r="A20" s="181" t="s">
        <v>35</v>
      </c>
      <c r="B20" s="185"/>
      <c r="C20" s="155">
        <v>137824</v>
      </c>
      <c r="D20" s="155"/>
      <c r="E20" s="156">
        <v>50000</v>
      </c>
      <c r="F20" s="54">
        <v>50000</v>
      </c>
      <c r="G20" s="54">
        <v>0</v>
      </c>
      <c r="H20" s="54">
        <v>1720</v>
      </c>
      <c r="I20" s="54">
        <v>361755</v>
      </c>
      <c r="J20" s="54">
        <v>363475</v>
      </c>
      <c r="K20" s="54">
        <v>0</v>
      </c>
      <c r="L20" s="54">
        <v>0</v>
      </c>
      <c r="M20" s="54">
        <v>2224</v>
      </c>
      <c r="N20" s="54">
        <v>2224</v>
      </c>
      <c r="O20" s="54">
        <v>21087</v>
      </c>
      <c r="P20" s="54">
        <v>4763</v>
      </c>
      <c r="Q20" s="54">
        <v>0</v>
      </c>
      <c r="R20" s="54">
        <v>25850</v>
      </c>
      <c r="S20" s="54">
        <v>6874</v>
      </c>
      <c r="T20" s="54">
        <v>12411</v>
      </c>
      <c r="U20" s="54">
        <v>0</v>
      </c>
      <c r="V20" s="54">
        <v>19285</v>
      </c>
      <c r="W20" s="54">
        <v>410834</v>
      </c>
      <c r="X20" s="54">
        <v>50000</v>
      </c>
      <c r="Y20" s="54">
        <v>360834</v>
      </c>
      <c r="Z20" s="184">
        <v>721.67</v>
      </c>
      <c r="AA20" s="130">
        <v>50000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27643320</v>
      </c>
      <c r="D22" s="188">
        <f>SUM(D5:D21)</f>
        <v>0</v>
      </c>
      <c r="E22" s="189">
        <f t="shared" si="0"/>
        <v>32302000</v>
      </c>
      <c r="F22" s="190">
        <f t="shared" si="0"/>
        <v>32302000</v>
      </c>
      <c r="G22" s="190">
        <f t="shared" si="0"/>
        <v>3032635</v>
      </c>
      <c r="H22" s="190">
        <f t="shared" si="0"/>
        <v>9992360</v>
      </c>
      <c r="I22" s="190">
        <f t="shared" si="0"/>
        <v>662549</v>
      </c>
      <c r="J22" s="190">
        <f t="shared" si="0"/>
        <v>13687544</v>
      </c>
      <c r="K22" s="190">
        <f t="shared" si="0"/>
        <v>1158152</v>
      </c>
      <c r="L22" s="190">
        <f t="shared" si="0"/>
        <v>3367000</v>
      </c>
      <c r="M22" s="190">
        <f t="shared" si="0"/>
        <v>850913</v>
      </c>
      <c r="N22" s="190">
        <f t="shared" si="0"/>
        <v>5376065</v>
      </c>
      <c r="O22" s="190">
        <f t="shared" si="0"/>
        <v>1330364</v>
      </c>
      <c r="P22" s="190">
        <f t="shared" si="0"/>
        <v>906107</v>
      </c>
      <c r="Q22" s="190">
        <f t="shared" si="0"/>
        <v>0</v>
      </c>
      <c r="R22" s="190">
        <f t="shared" si="0"/>
        <v>2236471</v>
      </c>
      <c r="S22" s="190">
        <f t="shared" si="0"/>
        <v>37295</v>
      </c>
      <c r="T22" s="190">
        <f t="shared" si="0"/>
        <v>1046671</v>
      </c>
      <c r="U22" s="190">
        <f t="shared" si="0"/>
        <v>1528496</v>
      </c>
      <c r="V22" s="190">
        <f t="shared" si="0"/>
        <v>2612462</v>
      </c>
      <c r="W22" s="190">
        <f t="shared" si="0"/>
        <v>23912542</v>
      </c>
      <c r="X22" s="190">
        <f t="shared" si="0"/>
        <v>32302000</v>
      </c>
      <c r="Y22" s="190">
        <f t="shared" si="0"/>
        <v>-8389458</v>
      </c>
      <c r="Z22" s="191">
        <f>+IF(X22&lt;&gt;0,+(Y22/X22)*100,0)</f>
        <v>-25.971946009535014</v>
      </c>
      <c r="AA22" s="188">
        <f>SUM(AA5:AA21)</f>
        <v>32302000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11575646</v>
      </c>
      <c r="D25" s="155"/>
      <c r="E25" s="156">
        <v>13880500</v>
      </c>
      <c r="F25" s="60">
        <v>13880500</v>
      </c>
      <c r="G25" s="60">
        <v>917313</v>
      </c>
      <c r="H25" s="60">
        <v>1129261</v>
      </c>
      <c r="I25" s="60">
        <v>962014</v>
      </c>
      <c r="J25" s="60">
        <v>3008588</v>
      </c>
      <c r="K25" s="60">
        <v>966547</v>
      </c>
      <c r="L25" s="60">
        <v>389671</v>
      </c>
      <c r="M25" s="60">
        <v>978113</v>
      </c>
      <c r="N25" s="60">
        <v>2334331</v>
      </c>
      <c r="O25" s="60">
        <v>1010763</v>
      </c>
      <c r="P25" s="60">
        <v>1044112</v>
      </c>
      <c r="Q25" s="60">
        <v>0</v>
      </c>
      <c r="R25" s="60">
        <v>2054875</v>
      </c>
      <c r="S25" s="60">
        <v>1060759</v>
      </c>
      <c r="T25" s="60">
        <v>1060759</v>
      </c>
      <c r="U25" s="60">
        <v>1024748</v>
      </c>
      <c r="V25" s="60">
        <v>3146266</v>
      </c>
      <c r="W25" s="60">
        <v>10544060</v>
      </c>
      <c r="X25" s="60">
        <v>13880500</v>
      </c>
      <c r="Y25" s="60">
        <v>-3336440</v>
      </c>
      <c r="Z25" s="140">
        <v>-24.04</v>
      </c>
      <c r="AA25" s="155">
        <v>13880500</v>
      </c>
    </row>
    <row r="26" spans="1:27" ht="13.5">
      <c r="A26" s="183" t="s">
        <v>38</v>
      </c>
      <c r="B26" s="182"/>
      <c r="C26" s="155">
        <v>1877990</v>
      </c>
      <c r="D26" s="155"/>
      <c r="E26" s="156">
        <v>1427000</v>
      </c>
      <c r="F26" s="60">
        <v>1427000</v>
      </c>
      <c r="G26" s="60">
        <v>112590</v>
      </c>
      <c r="H26" s="60">
        <v>102977</v>
      </c>
      <c r="I26" s="60">
        <v>0</v>
      </c>
      <c r="J26" s="60">
        <v>215567</v>
      </c>
      <c r="K26" s="60">
        <v>205934</v>
      </c>
      <c r="L26" s="60">
        <v>0</v>
      </c>
      <c r="M26" s="60">
        <v>205954</v>
      </c>
      <c r="N26" s="60">
        <v>411888</v>
      </c>
      <c r="O26" s="60">
        <v>0</v>
      </c>
      <c r="P26" s="60">
        <v>172157</v>
      </c>
      <c r="Q26" s="60">
        <v>0</v>
      </c>
      <c r="R26" s="60">
        <v>172157</v>
      </c>
      <c r="S26" s="60">
        <v>0</v>
      </c>
      <c r="T26" s="60">
        <v>0</v>
      </c>
      <c r="U26" s="60">
        <v>0</v>
      </c>
      <c r="V26" s="60">
        <v>0</v>
      </c>
      <c r="W26" s="60">
        <v>799612</v>
      </c>
      <c r="X26" s="60">
        <v>1427000</v>
      </c>
      <c r="Y26" s="60">
        <v>-627388</v>
      </c>
      <c r="Z26" s="140">
        <v>-43.97</v>
      </c>
      <c r="AA26" s="155">
        <v>1427000</v>
      </c>
    </row>
    <row r="27" spans="1:27" ht="13.5">
      <c r="A27" s="183" t="s">
        <v>118</v>
      </c>
      <c r="B27" s="182"/>
      <c r="C27" s="155">
        <v>8083339</v>
      </c>
      <c r="D27" s="155"/>
      <c r="E27" s="156">
        <v>2992000</v>
      </c>
      <c r="F27" s="60">
        <v>2992000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2992000</v>
      </c>
      <c r="Y27" s="60">
        <v>-2992000</v>
      </c>
      <c r="Z27" s="140">
        <v>-100</v>
      </c>
      <c r="AA27" s="155">
        <v>2992000</v>
      </c>
    </row>
    <row r="28" spans="1:27" ht="13.5">
      <c r="A28" s="183" t="s">
        <v>39</v>
      </c>
      <c r="B28" s="182"/>
      <c r="C28" s="155">
        <v>23796779</v>
      </c>
      <c r="D28" s="155"/>
      <c r="E28" s="156">
        <v>4272000</v>
      </c>
      <c r="F28" s="60">
        <v>4272000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4272000</v>
      </c>
      <c r="Y28" s="60">
        <v>-4272000</v>
      </c>
      <c r="Z28" s="140">
        <v>-100</v>
      </c>
      <c r="AA28" s="155">
        <v>4272000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3770058</v>
      </c>
      <c r="D30" s="155"/>
      <c r="E30" s="156">
        <v>6330000</v>
      </c>
      <c r="F30" s="60">
        <v>6330000</v>
      </c>
      <c r="G30" s="60">
        <v>1420720</v>
      </c>
      <c r="H30" s="60">
        <v>5364</v>
      </c>
      <c r="I30" s="60">
        <v>0</v>
      </c>
      <c r="J30" s="60">
        <v>1426084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1000000</v>
      </c>
      <c r="T30" s="60">
        <v>0</v>
      </c>
      <c r="U30" s="60">
        <v>0</v>
      </c>
      <c r="V30" s="60">
        <v>1000000</v>
      </c>
      <c r="W30" s="60">
        <v>2426084</v>
      </c>
      <c r="X30" s="60">
        <v>6330000</v>
      </c>
      <c r="Y30" s="60">
        <v>-3903916</v>
      </c>
      <c r="Z30" s="140">
        <v>-61.67</v>
      </c>
      <c r="AA30" s="155">
        <v>6330000</v>
      </c>
    </row>
    <row r="31" spans="1:27" ht="13.5">
      <c r="A31" s="183" t="s">
        <v>120</v>
      </c>
      <c r="B31" s="182"/>
      <c r="C31" s="155">
        <v>0</v>
      </c>
      <c r="D31" s="155"/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/>
      <c r="E32" s="156">
        <v>170000</v>
      </c>
      <c r="F32" s="60">
        <v>170000</v>
      </c>
      <c r="G32" s="60">
        <v>2433</v>
      </c>
      <c r="H32" s="60">
        <v>0</v>
      </c>
      <c r="I32" s="60">
        <v>0</v>
      </c>
      <c r="J32" s="60">
        <v>2433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2433</v>
      </c>
      <c r="X32" s="60">
        <v>170000</v>
      </c>
      <c r="Y32" s="60">
        <v>-167567</v>
      </c>
      <c r="Z32" s="140">
        <v>-98.57</v>
      </c>
      <c r="AA32" s="155">
        <v>170000</v>
      </c>
    </row>
    <row r="33" spans="1:27" ht="13.5">
      <c r="A33" s="183" t="s">
        <v>42</v>
      </c>
      <c r="B33" s="182"/>
      <c r="C33" s="155">
        <v>0</v>
      </c>
      <c r="D33" s="155"/>
      <c r="E33" s="156">
        <v>12717336</v>
      </c>
      <c r="F33" s="60">
        <v>12717336</v>
      </c>
      <c r="G33" s="60">
        <v>380405</v>
      </c>
      <c r="H33" s="60">
        <v>85564</v>
      </c>
      <c r="I33" s="60">
        <v>0</v>
      </c>
      <c r="J33" s="60">
        <v>465969</v>
      </c>
      <c r="K33" s="60">
        <v>109448</v>
      </c>
      <c r="L33" s="60">
        <v>0</v>
      </c>
      <c r="M33" s="60">
        <v>0</v>
      </c>
      <c r="N33" s="60">
        <v>109448</v>
      </c>
      <c r="O33" s="60">
        <v>0</v>
      </c>
      <c r="P33" s="60">
        <v>14580</v>
      </c>
      <c r="Q33" s="60">
        <v>0</v>
      </c>
      <c r="R33" s="60">
        <v>14580</v>
      </c>
      <c r="S33" s="60">
        <v>0</v>
      </c>
      <c r="T33" s="60">
        <v>14614</v>
      </c>
      <c r="U33" s="60">
        <v>2116</v>
      </c>
      <c r="V33" s="60">
        <v>16730</v>
      </c>
      <c r="W33" s="60">
        <v>606727</v>
      </c>
      <c r="X33" s="60">
        <v>12717336</v>
      </c>
      <c r="Y33" s="60">
        <v>-12110609</v>
      </c>
      <c r="Z33" s="140">
        <v>-95.23</v>
      </c>
      <c r="AA33" s="155">
        <v>12717336</v>
      </c>
    </row>
    <row r="34" spans="1:27" ht="13.5">
      <c r="A34" s="183" t="s">
        <v>43</v>
      </c>
      <c r="B34" s="182"/>
      <c r="C34" s="155">
        <v>4481995</v>
      </c>
      <c r="D34" s="155"/>
      <c r="E34" s="156">
        <v>7749300</v>
      </c>
      <c r="F34" s="60">
        <v>7749300</v>
      </c>
      <c r="G34" s="60">
        <v>93900</v>
      </c>
      <c r="H34" s="60">
        <v>250318</v>
      </c>
      <c r="I34" s="60">
        <v>116596</v>
      </c>
      <c r="J34" s="60">
        <v>460814</v>
      </c>
      <c r="K34" s="60">
        <v>129787</v>
      </c>
      <c r="L34" s="60">
        <v>0</v>
      </c>
      <c r="M34" s="60">
        <v>34525</v>
      </c>
      <c r="N34" s="60">
        <v>164312</v>
      </c>
      <c r="O34" s="60">
        <v>0</v>
      </c>
      <c r="P34" s="60">
        <v>41450</v>
      </c>
      <c r="Q34" s="60">
        <v>0</v>
      </c>
      <c r="R34" s="60">
        <v>41450</v>
      </c>
      <c r="S34" s="60">
        <v>673112</v>
      </c>
      <c r="T34" s="60">
        <v>3880541</v>
      </c>
      <c r="U34" s="60">
        <v>1874356</v>
      </c>
      <c r="V34" s="60">
        <v>6428009</v>
      </c>
      <c r="W34" s="60">
        <v>7094585</v>
      </c>
      <c r="X34" s="60">
        <v>7749300</v>
      </c>
      <c r="Y34" s="60">
        <v>-654715</v>
      </c>
      <c r="Z34" s="140">
        <v>-8.45</v>
      </c>
      <c r="AA34" s="155">
        <v>7749300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53585807</v>
      </c>
      <c r="D36" s="188">
        <f>SUM(D25:D35)</f>
        <v>0</v>
      </c>
      <c r="E36" s="189">
        <f t="shared" si="1"/>
        <v>49538136</v>
      </c>
      <c r="F36" s="190">
        <f t="shared" si="1"/>
        <v>49538136</v>
      </c>
      <c r="G36" s="190">
        <f t="shared" si="1"/>
        <v>2927361</v>
      </c>
      <c r="H36" s="190">
        <f t="shared" si="1"/>
        <v>1573484</v>
      </c>
      <c r="I36" s="190">
        <f t="shared" si="1"/>
        <v>1078610</v>
      </c>
      <c r="J36" s="190">
        <f t="shared" si="1"/>
        <v>5579455</v>
      </c>
      <c r="K36" s="190">
        <f t="shared" si="1"/>
        <v>1411716</v>
      </c>
      <c r="L36" s="190">
        <f t="shared" si="1"/>
        <v>389671</v>
      </c>
      <c r="M36" s="190">
        <f t="shared" si="1"/>
        <v>1218592</v>
      </c>
      <c r="N36" s="190">
        <f t="shared" si="1"/>
        <v>3019979</v>
      </c>
      <c r="O36" s="190">
        <f t="shared" si="1"/>
        <v>1010763</v>
      </c>
      <c r="P36" s="190">
        <f t="shared" si="1"/>
        <v>1272299</v>
      </c>
      <c r="Q36" s="190">
        <f t="shared" si="1"/>
        <v>0</v>
      </c>
      <c r="R36" s="190">
        <f t="shared" si="1"/>
        <v>2283062</v>
      </c>
      <c r="S36" s="190">
        <f t="shared" si="1"/>
        <v>2733871</v>
      </c>
      <c r="T36" s="190">
        <f t="shared" si="1"/>
        <v>4955914</v>
      </c>
      <c r="U36" s="190">
        <f t="shared" si="1"/>
        <v>2901220</v>
      </c>
      <c r="V36" s="190">
        <f t="shared" si="1"/>
        <v>10591005</v>
      </c>
      <c r="W36" s="190">
        <f t="shared" si="1"/>
        <v>21473501</v>
      </c>
      <c r="X36" s="190">
        <f t="shared" si="1"/>
        <v>49538136</v>
      </c>
      <c r="Y36" s="190">
        <f t="shared" si="1"/>
        <v>-28064635</v>
      </c>
      <c r="Z36" s="191">
        <f>+IF(X36&lt;&gt;0,+(Y36/X36)*100,0)</f>
        <v>-56.65258579773773</v>
      </c>
      <c r="AA36" s="188">
        <f>SUM(AA25:AA35)</f>
        <v>49538136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-25942487</v>
      </c>
      <c r="D38" s="199">
        <f>+D22-D36</f>
        <v>0</v>
      </c>
      <c r="E38" s="200">
        <f t="shared" si="2"/>
        <v>-17236136</v>
      </c>
      <c r="F38" s="106">
        <f t="shared" si="2"/>
        <v>-17236136</v>
      </c>
      <c r="G38" s="106">
        <f t="shared" si="2"/>
        <v>105274</v>
      </c>
      <c r="H38" s="106">
        <f t="shared" si="2"/>
        <v>8418876</v>
      </c>
      <c r="I38" s="106">
        <f t="shared" si="2"/>
        <v>-416061</v>
      </c>
      <c r="J38" s="106">
        <f t="shared" si="2"/>
        <v>8108089</v>
      </c>
      <c r="K38" s="106">
        <f t="shared" si="2"/>
        <v>-253564</v>
      </c>
      <c r="L38" s="106">
        <f t="shared" si="2"/>
        <v>2977329</v>
      </c>
      <c r="M38" s="106">
        <f t="shared" si="2"/>
        <v>-367679</v>
      </c>
      <c r="N38" s="106">
        <f t="shared" si="2"/>
        <v>2356086</v>
      </c>
      <c r="O38" s="106">
        <f t="shared" si="2"/>
        <v>319601</v>
      </c>
      <c r="P38" s="106">
        <f t="shared" si="2"/>
        <v>-366192</v>
      </c>
      <c r="Q38" s="106">
        <f t="shared" si="2"/>
        <v>0</v>
      </c>
      <c r="R38" s="106">
        <f t="shared" si="2"/>
        <v>-46591</v>
      </c>
      <c r="S38" s="106">
        <f t="shared" si="2"/>
        <v>-2696576</v>
      </c>
      <c r="T38" s="106">
        <f t="shared" si="2"/>
        <v>-3909243</v>
      </c>
      <c r="U38" s="106">
        <f t="shared" si="2"/>
        <v>-1372724</v>
      </c>
      <c r="V38" s="106">
        <f t="shared" si="2"/>
        <v>-7978543</v>
      </c>
      <c r="W38" s="106">
        <f t="shared" si="2"/>
        <v>2439041</v>
      </c>
      <c r="X38" s="106">
        <f>IF(F22=F36,0,X22-X36)</f>
        <v>-17236136</v>
      </c>
      <c r="Y38" s="106">
        <f t="shared" si="2"/>
        <v>19675177</v>
      </c>
      <c r="Z38" s="201">
        <f>+IF(X38&lt;&gt;0,+(Y38/X38)*100,0)</f>
        <v>-114.15074121021091</v>
      </c>
      <c r="AA38" s="199">
        <f>+AA22-AA36</f>
        <v>-17236136</v>
      </c>
    </row>
    <row r="39" spans="1:27" ht="13.5">
      <c r="A39" s="181" t="s">
        <v>46</v>
      </c>
      <c r="B39" s="185"/>
      <c r="C39" s="155">
        <v>12577598</v>
      </c>
      <c r="D39" s="155"/>
      <c r="E39" s="156">
        <v>10911000</v>
      </c>
      <c r="F39" s="60">
        <v>10911000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5256000</v>
      </c>
      <c r="M39" s="60">
        <v>2332363</v>
      </c>
      <c r="N39" s="60">
        <v>7588363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7588363</v>
      </c>
      <c r="X39" s="60">
        <v>10911000</v>
      </c>
      <c r="Y39" s="60">
        <v>-3322637</v>
      </c>
      <c r="Z39" s="140">
        <v>-30.45</v>
      </c>
      <c r="AA39" s="155">
        <v>10911000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-13364889</v>
      </c>
      <c r="D42" s="206">
        <f>SUM(D38:D41)</f>
        <v>0</v>
      </c>
      <c r="E42" s="207">
        <f t="shared" si="3"/>
        <v>-6325136</v>
      </c>
      <c r="F42" s="88">
        <f t="shared" si="3"/>
        <v>-6325136</v>
      </c>
      <c r="G42" s="88">
        <f t="shared" si="3"/>
        <v>105274</v>
      </c>
      <c r="H42" s="88">
        <f t="shared" si="3"/>
        <v>8418876</v>
      </c>
      <c r="I42" s="88">
        <f t="shared" si="3"/>
        <v>-416061</v>
      </c>
      <c r="J42" s="88">
        <f t="shared" si="3"/>
        <v>8108089</v>
      </c>
      <c r="K42" s="88">
        <f t="shared" si="3"/>
        <v>-253564</v>
      </c>
      <c r="L42" s="88">
        <f t="shared" si="3"/>
        <v>8233329</v>
      </c>
      <c r="M42" s="88">
        <f t="shared" si="3"/>
        <v>1964684</v>
      </c>
      <c r="N42" s="88">
        <f t="shared" si="3"/>
        <v>9944449</v>
      </c>
      <c r="O42" s="88">
        <f t="shared" si="3"/>
        <v>319601</v>
      </c>
      <c r="P42" s="88">
        <f t="shared" si="3"/>
        <v>-366192</v>
      </c>
      <c r="Q42" s="88">
        <f t="shared" si="3"/>
        <v>0</v>
      </c>
      <c r="R42" s="88">
        <f t="shared" si="3"/>
        <v>-46591</v>
      </c>
      <c r="S42" s="88">
        <f t="shared" si="3"/>
        <v>-2696576</v>
      </c>
      <c r="T42" s="88">
        <f t="shared" si="3"/>
        <v>-3909243</v>
      </c>
      <c r="U42" s="88">
        <f t="shared" si="3"/>
        <v>-1372724</v>
      </c>
      <c r="V42" s="88">
        <f t="shared" si="3"/>
        <v>-7978543</v>
      </c>
      <c r="W42" s="88">
        <f t="shared" si="3"/>
        <v>10027404</v>
      </c>
      <c r="X42" s="88">
        <f t="shared" si="3"/>
        <v>-6325136</v>
      </c>
      <c r="Y42" s="88">
        <f t="shared" si="3"/>
        <v>16352540</v>
      </c>
      <c r="Z42" s="208">
        <f>+IF(X42&lt;&gt;0,+(Y42/X42)*100,0)</f>
        <v>-258.5326228558564</v>
      </c>
      <c r="AA42" s="206">
        <f>SUM(AA38:AA41)</f>
        <v>-6325136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-13364889</v>
      </c>
      <c r="D44" s="210">
        <f>+D42-D43</f>
        <v>0</v>
      </c>
      <c r="E44" s="211">
        <f t="shared" si="4"/>
        <v>-6325136</v>
      </c>
      <c r="F44" s="77">
        <f t="shared" si="4"/>
        <v>-6325136</v>
      </c>
      <c r="G44" s="77">
        <f t="shared" si="4"/>
        <v>105274</v>
      </c>
      <c r="H44" s="77">
        <f t="shared" si="4"/>
        <v>8418876</v>
      </c>
      <c r="I44" s="77">
        <f t="shared" si="4"/>
        <v>-416061</v>
      </c>
      <c r="J44" s="77">
        <f t="shared" si="4"/>
        <v>8108089</v>
      </c>
      <c r="K44" s="77">
        <f t="shared" si="4"/>
        <v>-253564</v>
      </c>
      <c r="L44" s="77">
        <f t="shared" si="4"/>
        <v>8233329</v>
      </c>
      <c r="M44" s="77">
        <f t="shared" si="4"/>
        <v>1964684</v>
      </c>
      <c r="N44" s="77">
        <f t="shared" si="4"/>
        <v>9944449</v>
      </c>
      <c r="O44" s="77">
        <f t="shared" si="4"/>
        <v>319601</v>
      </c>
      <c r="P44" s="77">
        <f t="shared" si="4"/>
        <v>-366192</v>
      </c>
      <c r="Q44" s="77">
        <f t="shared" si="4"/>
        <v>0</v>
      </c>
      <c r="R44" s="77">
        <f t="shared" si="4"/>
        <v>-46591</v>
      </c>
      <c r="S44" s="77">
        <f t="shared" si="4"/>
        <v>-2696576</v>
      </c>
      <c r="T44" s="77">
        <f t="shared" si="4"/>
        <v>-3909243</v>
      </c>
      <c r="U44" s="77">
        <f t="shared" si="4"/>
        <v>-1372724</v>
      </c>
      <c r="V44" s="77">
        <f t="shared" si="4"/>
        <v>-7978543</v>
      </c>
      <c r="W44" s="77">
        <f t="shared" si="4"/>
        <v>10027404</v>
      </c>
      <c r="X44" s="77">
        <f t="shared" si="4"/>
        <v>-6325136</v>
      </c>
      <c r="Y44" s="77">
        <f t="shared" si="4"/>
        <v>16352540</v>
      </c>
      <c r="Z44" s="212">
        <f>+IF(X44&lt;&gt;0,+(Y44/X44)*100,0)</f>
        <v>-258.5326228558564</v>
      </c>
      <c r="AA44" s="210">
        <f>+AA42-AA43</f>
        <v>-6325136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-13364889</v>
      </c>
      <c r="D46" s="206">
        <f>SUM(D44:D45)</f>
        <v>0</v>
      </c>
      <c r="E46" s="207">
        <f t="shared" si="5"/>
        <v>-6325136</v>
      </c>
      <c r="F46" s="88">
        <f t="shared" si="5"/>
        <v>-6325136</v>
      </c>
      <c r="G46" s="88">
        <f t="shared" si="5"/>
        <v>105274</v>
      </c>
      <c r="H46" s="88">
        <f t="shared" si="5"/>
        <v>8418876</v>
      </c>
      <c r="I46" s="88">
        <f t="shared" si="5"/>
        <v>-416061</v>
      </c>
      <c r="J46" s="88">
        <f t="shared" si="5"/>
        <v>8108089</v>
      </c>
      <c r="K46" s="88">
        <f t="shared" si="5"/>
        <v>-253564</v>
      </c>
      <c r="L46" s="88">
        <f t="shared" si="5"/>
        <v>8233329</v>
      </c>
      <c r="M46" s="88">
        <f t="shared" si="5"/>
        <v>1964684</v>
      </c>
      <c r="N46" s="88">
        <f t="shared" si="5"/>
        <v>9944449</v>
      </c>
      <c r="O46" s="88">
        <f t="shared" si="5"/>
        <v>319601</v>
      </c>
      <c r="P46" s="88">
        <f t="shared" si="5"/>
        <v>-366192</v>
      </c>
      <c r="Q46" s="88">
        <f t="shared" si="5"/>
        <v>0</v>
      </c>
      <c r="R46" s="88">
        <f t="shared" si="5"/>
        <v>-46591</v>
      </c>
      <c r="S46" s="88">
        <f t="shared" si="5"/>
        <v>-2696576</v>
      </c>
      <c r="T46" s="88">
        <f t="shared" si="5"/>
        <v>-3909243</v>
      </c>
      <c r="U46" s="88">
        <f t="shared" si="5"/>
        <v>-1372724</v>
      </c>
      <c r="V46" s="88">
        <f t="shared" si="5"/>
        <v>-7978543</v>
      </c>
      <c r="W46" s="88">
        <f t="shared" si="5"/>
        <v>10027404</v>
      </c>
      <c r="X46" s="88">
        <f t="shared" si="5"/>
        <v>-6325136</v>
      </c>
      <c r="Y46" s="88">
        <f t="shared" si="5"/>
        <v>16352540</v>
      </c>
      <c r="Z46" s="208">
        <f>+IF(X46&lt;&gt;0,+(Y46/X46)*100,0)</f>
        <v>-258.5326228558564</v>
      </c>
      <c r="AA46" s="206">
        <f>SUM(AA44:AA45)</f>
        <v>-6325136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-13364889</v>
      </c>
      <c r="D48" s="217">
        <f>SUM(D46:D47)</f>
        <v>0</v>
      </c>
      <c r="E48" s="218">
        <f t="shared" si="6"/>
        <v>-6325136</v>
      </c>
      <c r="F48" s="219">
        <f t="shared" si="6"/>
        <v>-6325136</v>
      </c>
      <c r="G48" s="219">
        <f t="shared" si="6"/>
        <v>105274</v>
      </c>
      <c r="H48" s="220">
        <f t="shared" si="6"/>
        <v>8418876</v>
      </c>
      <c r="I48" s="220">
        <f t="shared" si="6"/>
        <v>-416061</v>
      </c>
      <c r="J48" s="220">
        <f t="shared" si="6"/>
        <v>8108089</v>
      </c>
      <c r="K48" s="220">
        <f t="shared" si="6"/>
        <v>-253564</v>
      </c>
      <c r="L48" s="220">
        <f t="shared" si="6"/>
        <v>8233329</v>
      </c>
      <c r="M48" s="219">
        <f t="shared" si="6"/>
        <v>1964684</v>
      </c>
      <c r="N48" s="219">
        <f t="shared" si="6"/>
        <v>9944449</v>
      </c>
      <c r="O48" s="220">
        <f t="shared" si="6"/>
        <v>319601</v>
      </c>
      <c r="P48" s="220">
        <f t="shared" si="6"/>
        <v>-366192</v>
      </c>
      <c r="Q48" s="220">
        <f t="shared" si="6"/>
        <v>0</v>
      </c>
      <c r="R48" s="220">
        <f t="shared" si="6"/>
        <v>-46591</v>
      </c>
      <c r="S48" s="220">
        <f t="shared" si="6"/>
        <v>-2696576</v>
      </c>
      <c r="T48" s="219">
        <f t="shared" si="6"/>
        <v>-3909243</v>
      </c>
      <c r="U48" s="219">
        <f t="shared" si="6"/>
        <v>-1372724</v>
      </c>
      <c r="V48" s="220">
        <f t="shared" si="6"/>
        <v>-7978543</v>
      </c>
      <c r="W48" s="220">
        <f t="shared" si="6"/>
        <v>10027404</v>
      </c>
      <c r="X48" s="220">
        <f t="shared" si="6"/>
        <v>-6325136</v>
      </c>
      <c r="Y48" s="220">
        <f t="shared" si="6"/>
        <v>16352540</v>
      </c>
      <c r="Z48" s="221">
        <f>+IF(X48&lt;&gt;0,+(Y48/X48)*100,0)</f>
        <v>-258.5326228558564</v>
      </c>
      <c r="AA48" s="222">
        <f>SUM(AA46:AA47)</f>
        <v>-6325136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12532579</v>
      </c>
      <c r="D15" s="153">
        <f>SUM(D16:D18)</f>
        <v>0</v>
      </c>
      <c r="E15" s="154">
        <f t="shared" si="2"/>
        <v>9911000</v>
      </c>
      <c r="F15" s="100">
        <f t="shared" si="2"/>
        <v>9911000</v>
      </c>
      <c r="G15" s="100">
        <f t="shared" si="2"/>
        <v>0</v>
      </c>
      <c r="H15" s="100">
        <f t="shared" si="2"/>
        <v>156872</v>
      </c>
      <c r="I15" s="100">
        <f t="shared" si="2"/>
        <v>651218</v>
      </c>
      <c r="J15" s="100">
        <f t="shared" si="2"/>
        <v>808090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808090</v>
      </c>
      <c r="X15" s="100">
        <f t="shared" si="2"/>
        <v>9911000</v>
      </c>
      <c r="Y15" s="100">
        <f t="shared" si="2"/>
        <v>-9102910</v>
      </c>
      <c r="Z15" s="137">
        <f>+IF(X15&lt;&gt;0,+(Y15/X15)*100,0)</f>
        <v>-91.84653415397034</v>
      </c>
      <c r="AA15" s="102">
        <f>SUM(AA16:AA18)</f>
        <v>9911000</v>
      </c>
    </row>
    <row r="16" spans="1:27" ht="13.5">
      <c r="A16" s="138" t="s">
        <v>85</v>
      </c>
      <c r="B16" s="136"/>
      <c r="C16" s="155">
        <v>12532579</v>
      </c>
      <c r="D16" s="155"/>
      <c r="E16" s="156"/>
      <c r="F16" s="60"/>
      <c r="G16" s="60"/>
      <c r="H16" s="60">
        <v>156872</v>
      </c>
      <c r="I16" s="60">
        <v>651218</v>
      </c>
      <c r="J16" s="60">
        <v>808090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808090</v>
      </c>
      <c r="X16" s="60"/>
      <c r="Y16" s="60">
        <v>808090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9911000</v>
      </c>
      <c r="F17" s="60">
        <v>9911000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9911000</v>
      </c>
      <c r="Y17" s="60">
        <v>-9911000</v>
      </c>
      <c r="Z17" s="140">
        <v>-100</v>
      </c>
      <c r="AA17" s="62">
        <v>9911000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12532579</v>
      </c>
      <c r="D25" s="217">
        <f>+D5+D9+D15+D19+D24</f>
        <v>0</v>
      </c>
      <c r="E25" s="230">
        <f t="shared" si="4"/>
        <v>9911000</v>
      </c>
      <c r="F25" s="219">
        <f t="shared" si="4"/>
        <v>9911000</v>
      </c>
      <c r="G25" s="219">
        <f t="shared" si="4"/>
        <v>0</v>
      </c>
      <c r="H25" s="219">
        <f t="shared" si="4"/>
        <v>156872</v>
      </c>
      <c r="I25" s="219">
        <f t="shared" si="4"/>
        <v>651218</v>
      </c>
      <c r="J25" s="219">
        <f t="shared" si="4"/>
        <v>808090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808090</v>
      </c>
      <c r="X25" s="219">
        <f t="shared" si="4"/>
        <v>9911000</v>
      </c>
      <c r="Y25" s="219">
        <f t="shared" si="4"/>
        <v>-9102910</v>
      </c>
      <c r="Z25" s="231">
        <f>+IF(X25&lt;&gt;0,+(Y25/X25)*100,0)</f>
        <v>-91.84653415397034</v>
      </c>
      <c r="AA25" s="232">
        <f>+AA5+AA9+AA15+AA19+AA24</f>
        <v>9911000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12532579</v>
      </c>
      <c r="D28" s="155"/>
      <c r="E28" s="156">
        <v>9911000</v>
      </c>
      <c r="F28" s="60">
        <v>9911000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>
        <v>9911000</v>
      </c>
      <c r="Y28" s="60">
        <v>-9911000</v>
      </c>
      <c r="Z28" s="140">
        <v>-100</v>
      </c>
      <c r="AA28" s="155">
        <v>9911000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12532579</v>
      </c>
      <c r="D32" s="210">
        <f>SUM(D28:D31)</f>
        <v>0</v>
      </c>
      <c r="E32" s="211">
        <f t="shared" si="5"/>
        <v>9911000</v>
      </c>
      <c r="F32" s="77">
        <f t="shared" si="5"/>
        <v>9911000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9911000</v>
      </c>
      <c r="Y32" s="77">
        <f t="shared" si="5"/>
        <v>-9911000</v>
      </c>
      <c r="Z32" s="212">
        <f>+IF(X32&lt;&gt;0,+(Y32/X32)*100,0)</f>
        <v>-100</v>
      </c>
      <c r="AA32" s="79">
        <f>SUM(AA28:AA31)</f>
        <v>9911000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12532579</v>
      </c>
      <c r="D36" s="222">
        <f>SUM(D32:D35)</f>
        <v>0</v>
      </c>
      <c r="E36" s="218">
        <f t="shared" si="6"/>
        <v>9911000</v>
      </c>
      <c r="F36" s="220">
        <f t="shared" si="6"/>
        <v>9911000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0</v>
      </c>
      <c r="X36" s="220">
        <f t="shared" si="6"/>
        <v>9911000</v>
      </c>
      <c r="Y36" s="220">
        <f t="shared" si="6"/>
        <v>-9911000</v>
      </c>
      <c r="Z36" s="221">
        <f>+IF(X36&lt;&gt;0,+(Y36/X36)*100,0)</f>
        <v>-100</v>
      </c>
      <c r="AA36" s="239">
        <f>SUM(AA32:AA35)</f>
        <v>9911000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7121849</v>
      </c>
      <c r="D6" s="155"/>
      <c r="E6" s="59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500000</v>
      </c>
      <c r="Y6" s="60">
        <v>-500000</v>
      </c>
      <c r="Z6" s="140">
        <v>-100</v>
      </c>
      <c r="AA6" s="62">
        <v>500000</v>
      </c>
    </row>
    <row r="7" spans="1:27" ht="13.5">
      <c r="A7" s="249" t="s">
        <v>144</v>
      </c>
      <c r="B7" s="182"/>
      <c r="C7" s="155"/>
      <c r="D7" s="155"/>
      <c r="E7" s="59">
        <v>500000</v>
      </c>
      <c r="F7" s="60">
        <v>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500000</v>
      </c>
      <c r="Y7" s="60">
        <v>-500000</v>
      </c>
      <c r="Z7" s="140">
        <v>-100</v>
      </c>
      <c r="AA7" s="62">
        <v>500000</v>
      </c>
    </row>
    <row r="8" spans="1:27" ht="13.5">
      <c r="A8" s="249" t="s">
        <v>145</v>
      </c>
      <c r="B8" s="182"/>
      <c r="C8" s="155">
        <v>-1817617</v>
      </c>
      <c r="D8" s="155"/>
      <c r="E8" s="59">
        <v>21000000</v>
      </c>
      <c r="F8" s="60">
        <v>21000000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21000000</v>
      </c>
      <c r="Y8" s="60">
        <v>-21000000</v>
      </c>
      <c r="Z8" s="140">
        <v>-100</v>
      </c>
      <c r="AA8" s="62">
        <v>21000000</v>
      </c>
    </row>
    <row r="9" spans="1:27" ht="13.5">
      <c r="A9" s="249" t="s">
        <v>146</v>
      </c>
      <c r="B9" s="182"/>
      <c r="C9" s="155">
        <v>2172333</v>
      </c>
      <c r="D9" s="155"/>
      <c r="E9" s="59">
        <v>4500000</v>
      </c>
      <c r="F9" s="60">
        <v>4500000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4500000</v>
      </c>
      <c r="Y9" s="60">
        <v>-4500000</v>
      </c>
      <c r="Z9" s="140">
        <v>-100</v>
      </c>
      <c r="AA9" s="62">
        <v>4500000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68695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7545260</v>
      </c>
      <c r="D12" s="168">
        <f>SUM(D6:D11)</f>
        <v>0</v>
      </c>
      <c r="E12" s="72">
        <f t="shared" si="0"/>
        <v>26500000</v>
      </c>
      <c r="F12" s="73">
        <f t="shared" si="0"/>
        <v>26500000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26500000</v>
      </c>
      <c r="Y12" s="73">
        <f t="shared" si="0"/>
        <v>-26500000</v>
      </c>
      <c r="Z12" s="170">
        <f>+IF(X12&lt;&gt;0,+(Y12/X12)*100,0)</f>
        <v>-100</v>
      </c>
      <c r="AA12" s="74">
        <f>SUM(AA6:AA11)</f>
        <v>26500000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24431000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257854453</v>
      </c>
      <c r="D19" s="155"/>
      <c r="E19" s="59">
        <v>150572000</v>
      </c>
      <c r="F19" s="60">
        <v>150572000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150572000</v>
      </c>
      <c r="Y19" s="60">
        <v>-150572000</v>
      </c>
      <c r="Z19" s="140">
        <v>-100</v>
      </c>
      <c r="AA19" s="62">
        <v>150572000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227045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282512498</v>
      </c>
      <c r="D24" s="168">
        <f>SUM(D15:D23)</f>
        <v>0</v>
      </c>
      <c r="E24" s="76">
        <f t="shared" si="1"/>
        <v>150572000</v>
      </c>
      <c r="F24" s="77">
        <f t="shared" si="1"/>
        <v>150572000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150572000</v>
      </c>
      <c r="Y24" s="77">
        <f t="shared" si="1"/>
        <v>-150572000</v>
      </c>
      <c r="Z24" s="212">
        <f>+IF(X24&lt;&gt;0,+(Y24/X24)*100,0)</f>
        <v>-100</v>
      </c>
      <c r="AA24" s="79">
        <f>SUM(AA15:AA23)</f>
        <v>150572000</v>
      </c>
    </row>
    <row r="25" spans="1:27" ht="13.5">
      <c r="A25" s="250" t="s">
        <v>159</v>
      </c>
      <c r="B25" s="251"/>
      <c r="C25" s="168">
        <f aca="true" t="shared" si="2" ref="C25:Y25">+C12+C24</f>
        <v>290057758</v>
      </c>
      <c r="D25" s="168">
        <f>+D12+D24</f>
        <v>0</v>
      </c>
      <c r="E25" s="72">
        <f t="shared" si="2"/>
        <v>177072000</v>
      </c>
      <c r="F25" s="73">
        <f t="shared" si="2"/>
        <v>177072000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177072000</v>
      </c>
      <c r="Y25" s="73">
        <f t="shared" si="2"/>
        <v>-177072000</v>
      </c>
      <c r="Z25" s="170">
        <f>+IF(X25&lt;&gt;0,+(Y25/X25)*100,0)</f>
        <v>-100</v>
      </c>
      <c r="AA25" s="74">
        <f>+AA12+AA24</f>
        <v>177072000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125000</v>
      </c>
      <c r="F31" s="60">
        <v>125000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125000</v>
      </c>
      <c r="Y31" s="60">
        <v>-125000</v>
      </c>
      <c r="Z31" s="140">
        <v>-100</v>
      </c>
      <c r="AA31" s="62">
        <v>125000</v>
      </c>
    </row>
    <row r="32" spans="1:27" ht="13.5">
      <c r="A32" s="249" t="s">
        <v>164</v>
      </c>
      <c r="B32" s="182"/>
      <c r="C32" s="155">
        <v>13641433</v>
      </c>
      <c r="D32" s="155"/>
      <c r="E32" s="59">
        <v>18125000</v>
      </c>
      <c r="F32" s="60">
        <v>18125000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18125000</v>
      </c>
      <c r="Y32" s="60">
        <v>-18125000</v>
      </c>
      <c r="Z32" s="140">
        <v>-100</v>
      </c>
      <c r="AA32" s="62">
        <v>18125000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13641433</v>
      </c>
      <c r="D34" s="168">
        <f>SUM(D29:D33)</f>
        <v>0</v>
      </c>
      <c r="E34" s="72">
        <f t="shared" si="3"/>
        <v>18250000</v>
      </c>
      <c r="F34" s="73">
        <f t="shared" si="3"/>
        <v>18250000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18250000</v>
      </c>
      <c r="Y34" s="73">
        <f t="shared" si="3"/>
        <v>-18250000</v>
      </c>
      <c r="Z34" s="170">
        <f>+IF(X34&lt;&gt;0,+(Y34/X34)*100,0)</f>
        <v>-100</v>
      </c>
      <c r="AA34" s="74">
        <f>SUM(AA29:AA33)</f>
        <v>18250000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23454247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23454247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37095680</v>
      </c>
      <c r="D40" s="168">
        <f>+D34+D39</f>
        <v>0</v>
      </c>
      <c r="E40" s="72">
        <f t="shared" si="5"/>
        <v>18250000</v>
      </c>
      <c r="F40" s="73">
        <f t="shared" si="5"/>
        <v>18250000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18250000</v>
      </c>
      <c r="Y40" s="73">
        <f t="shared" si="5"/>
        <v>-18250000</v>
      </c>
      <c r="Z40" s="170">
        <f>+IF(X40&lt;&gt;0,+(Y40/X40)*100,0)</f>
        <v>-100</v>
      </c>
      <c r="AA40" s="74">
        <f>+AA34+AA39</f>
        <v>18250000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252962078</v>
      </c>
      <c r="D42" s="257">
        <f>+D25-D40</f>
        <v>0</v>
      </c>
      <c r="E42" s="258">
        <f t="shared" si="6"/>
        <v>158822000</v>
      </c>
      <c r="F42" s="259">
        <f t="shared" si="6"/>
        <v>158822000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158822000</v>
      </c>
      <c r="Y42" s="259">
        <f t="shared" si="6"/>
        <v>-158822000</v>
      </c>
      <c r="Z42" s="260">
        <f>+IF(X42&lt;&gt;0,+(Y42/X42)*100,0)</f>
        <v>-100</v>
      </c>
      <c r="AA42" s="261">
        <f>+AA25-AA40</f>
        <v>158822000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252962078</v>
      </c>
      <c r="D45" s="155"/>
      <c r="E45" s="59">
        <v>158822000</v>
      </c>
      <c r="F45" s="60">
        <v>158822000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158822000</v>
      </c>
      <c r="Y45" s="60">
        <v>-158822000</v>
      </c>
      <c r="Z45" s="139">
        <v>-100</v>
      </c>
      <c r="AA45" s="62">
        <v>158822000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252962078</v>
      </c>
      <c r="D48" s="217">
        <f>SUM(D45:D47)</f>
        <v>0</v>
      </c>
      <c r="E48" s="264">
        <f t="shared" si="7"/>
        <v>158822000</v>
      </c>
      <c r="F48" s="219">
        <f t="shared" si="7"/>
        <v>158822000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158822000</v>
      </c>
      <c r="Y48" s="219">
        <f t="shared" si="7"/>
        <v>-158822000</v>
      </c>
      <c r="Z48" s="265">
        <f>+IF(X48&lt;&gt;0,+(Y48/X48)*100,0)</f>
        <v>-100</v>
      </c>
      <c r="AA48" s="232">
        <f>SUM(AA45:AA47)</f>
        <v>158822000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36393127</v>
      </c>
      <c r="D6" s="155"/>
      <c r="E6" s="59">
        <v>14779000</v>
      </c>
      <c r="F6" s="60">
        <v>14779000</v>
      </c>
      <c r="G6" s="60">
        <v>1151592</v>
      </c>
      <c r="H6" s="60">
        <v>1779943</v>
      </c>
      <c r="I6" s="60">
        <v>613957</v>
      </c>
      <c r="J6" s="60">
        <v>3545492</v>
      </c>
      <c r="K6" s="60">
        <v>1342318</v>
      </c>
      <c r="L6" s="60">
        <v>1434895</v>
      </c>
      <c r="M6" s="60">
        <v>571422</v>
      </c>
      <c r="N6" s="60">
        <v>3348635</v>
      </c>
      <c r="O6" s="60">
        <v>828137</v>
      </c>
      <c r="P6" s="60">
        <v>387201</v>
      </c>
      <c r="Q6" s="60"/>
      <c r="R6" s="60">
        <v>1215338</v>
      </c>
      <c r="S6" s="60">
        <v>30421</v>
      </c>
      <c r="T6" s="60">
        <v>770138</v>
      </c>
      <c r="U6" s="60">
        <v>1401933</v>
      </c>
      <c r="V6" s="60">
        <v>2202492</v>
      </c>
      <c r="W6" s="60">
        <v>10311957</v>
      </c>
      <c r="X6" s="60">
        <v>14779000</v>
      </c>
      <c r="Y6" s="60">
        <v>-4467043</v>
      </c>
      <c r="Z6" s="140">
        <v>-30.23</v>
      </c>
      <c r="AA6" s="62">
        <v>14779000</v>
      </c>
    </row>
    <row r="7" spans="1:27" ht="13.5">
      <c r="A7" s="249" t="s">
        <v>178</v>
      </c>
      <c r="B7" s="182"/>
      <c r="C7" s="155"/>
      <c r="D7" s="155"/>
      <c r="E7" s="59">
        <v>17630000</v>
      </c>
      <c r="F7" s="60">
        <v>17630000</v>
      </c>
      <c r="G7" s="60">
        <v>10701276</v>
      </c>
      <c r="H7" s="60">
        <v>2530000</v>
      </c>
      <c r="I7" s="60"/>
      <c r="J7" s="60">
        <v>13231276</v>
      </c>
      <c r="K7" s="60"/>
      <c r="L7" s="60">
        <v>3367000</v>
      </c>
      <c r="M7" s="60"/>
      <c r="N7" s="60">
        <v>3367000</v>
      </c>
      <c r="O7" s="60"/>
      <c r="P7" s="60"/>
      <c r="Q7" s="60">
        <v>3673000</v>
      </c>
      <c r="R7" s="60">
        <v>3673000</v>
      </c>
      <c r="S7" s="60"/>
      <c r="T7" s="60"/>
      <c r="U7" s="60"/>
      <c r="V7" s="60"/>
      <c r="W7" s="60">
        <v>20271276</v>
      </c>
      <c r="X7" s="60">
        <v>17630000</v>
      </c>
      <c r="Y7" s="60">
        <v>2641276</v>
      </c>
      <c r="Z7" s="140">
        <v>14.98</v>
      </c>
      <c r="AA7" s="62">
        <v>17630000</v>
      </c>
    </row>
    <row r="8" spans="1:27" ht="13.5">
      <c r="A8" s="249" t="s">
        <v>179</v>
      </c>
      <c r="B8" s="182"/>
      <c r="C8" s="155"/>
      <c r="D8" s="155"/>
      <c r="E8" s="59">
        <v>9911000</v>
      </c>
      <c r="F8" s="60">
        <v>9911000</v>
      </c>
      <c r="G8" s="60"/>
      <c r="H8" s="60"/>
      <c r="I8" s="60"/>
      <c r="J8" s="60"/>
      <c r="K8" s="60"/>
      <c r="L8" s="60">
        <v>5256000</v>
      </c>
      <c r="M8" s="60">
        <v>2332363</v>
      </c>
      <c r="N8" s="60">
        <v>7588363</v>
      </c>
      <c r="O8" s="60">
        <v>707000</v>
      </c>
      <c r="P8" s="60"/>
      <c r="Q8" s="60">
        <v>5933812</v>
      </c>
      <c r="R8" s="60">
        <v>6640812</v>
      </c>
      <c r="S8" s="60"/>
      <c r="T8" s="60"/>
      <c r="U8" s="60"/>
      <c r="V8" s="60"/>
      <c r="W8" s="60">
        <v>14229175</v>
      </c>
      <c r="X8" s="60">
        <v>9911000</v>
      </c>
      <c r="Y8" s="60">
        <v>4318175</v>
      </c>
      <c r="Z8" s="140">
        <v>43.57</v>
      </c>
      <c r="AA8" s="62">
        <v>9911000</v>
      </c>
    </row>
    <row r="9" spans="1:27" ht="13.5">
      <c r="A9" s="249" t="s">
        <v>180</v>
      </c>
      <c r="B9" s="182"/>
      <c r="C9" s="155">
        <v>258100</v>
      </c>
      <c r="D9" s="155"/>
      <c r="E9" s="59"/>
      <c r="F9" s="60"/>
      <c r="G9" s="60">
        <v>42549</v>
      </c>
      <c r="H9" s="60">
        <v>12990</v>
      </c>
      <c r="I9" s="60">
        <v>41033</v>
      </c>
      <c r="J9" s="60">
        <v>96572</v>
      </c>
      <c r="K9" s="60">
        <v>38494</v>
      </c>
      <c r="L9" s="60"/>
      <c r="M9" s="60"/>
      <c r="N9" s="60">
        <v>38494</v>
      </c>
      <c r="O9" s="60">
        <v>43329</v>
      </c>
      <c r="P9" s="60">
        <v>31938</v>
      </c>
      <c r="Q9" s="60">
        <v>36614</v>
      </c>
      <c r="R9" s="60">
        <v>111881</v>
      </c>
      <c r="S9" s="60">
        <v>47072</v>
      </c>
      <c r="T9" s="60"/>
      <c r="U9" s="60">
        <v>38715</v>
      </c>
      <c r="V9" s="60">
        <v>85787</v>
      </c>
      <c r="W9" s="60">
        <v>332734</v>
      </c>
      <c r="X9" s="60"/>
      <c r="Y9" s="60">
        <v>332734</v>
      </c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-18317246</v>
      </c>
      <c r="D12" s="155"/>
      <c r="E12" s="59">
        <v>-35057000</v>
      </c>
      <c r="F12" s="60">
        <v>-35057000</v>
      </c>
      <c r="G12" s="60">
        <v>-11918905</v>
      </c>
      <c r="H12" s="60">
        <v>-3474944</v>
      </c>
      <c r="I12" s="60">
        <v>-2764498</v>
      </c>
      <c r="J12" s="60">
        <v>-18158347</v>
      </c>
      <c r="K12" s="60">
        <v>-2652003</v>
      </c>
      <c r="L12" s="60">
        <v>-3371666</v>
      </c>
      <c r="M12" s="60">
        <v>-4345808</v>
      </c>
      <c r="N12" s="60">
        <v>-10369477</v>
      </c>
      <c r="O12" s="60">
        <v>-3196398</v>
      </c>
      <c r="P12" s="60">
        <v>-3864526</v>
      </c>
      <c r="Q12" s="60">
        <v>-4934564</v>
      </c>
      <c r="R12" s="60">
        <v>-11995488</v>
      </c>
      <c r="S12" s="60">
        <v>-4912556</v>
      </c>
      <c r="T12" s="60">
        <v>-2616792</v>
      </c>
      <c r="U12" s="60">
        <v>-3023922</v>
      </c>
      <c r="V12" s="60">
        <v>-10553270</v>
      </c>
      <c r="W12" s="60">
        <v>-51076582</v>
      </c>
      <c r="X12" s="60">
        <v>-35057000</v>
      </c>
      <c r="Y12" s="60">
        <v>-16019582</v>
      </c>
      <c r="Z12" s="140">
        <v>45.7</v>
      </c>
      <c r="AA12" s="62">
        <v>-35057000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18333981</v>
      </c>
      <c r="D15" s="168">
        <f>SUM(D6:D14)</f>
        <v>0</v>
      </c>
      <c r="E15" s="72">
        <f t="shared" si="0"/>
        <v>7263000</v>
      </c>
      <c r="F15" s="73">
        <f t="shared" si="0"/>
        <v>7263000</v>
      </c>
      <c r="G15" s="73">
        <f t="shared" si="0"/>
        <v>-23488</v>
      </c>
      <c r="H15" s="73">
        <f t="shared" si="0"/>
        <v>847989</v>
      </c>
      <c r="I15" s="73">
        <f t="shared" si="0"/>
        <v>-2109508</v>
      </c>
      <c r="J15" s="73">
        <f t="shared" si="0"/>
        <v>-1285007</v>
      </c>
      <c r="K15" s="73">
        <f t="shared" si="0"/>
        <v>-1271191</v>
      </c>
      <c r="L15" s="73">
        <f t="shared" si="0"/>
        <v>6686229</v>
      </c>
      <c r="M15" s="73">
        <f t="shared" si="0"/>
        <v>-1442023</v>
      </c>
      <c r="N15" s="73">
        <f t="shared" si="0"/>
        <v>3973015</v>
      </c>
      <c r="O15" s="73">
        <f t="shared" si="0"/>
        <v>-1617932</v>
      </c>
      <c r="P15" s="73">
        <f t="shared" si="0"/>
        <v>-3445387</v>
      </c>
      <c r="Q15" s="73">
        <f t="shared" si="0"/>
        <v>4708862</v>
      </c>
      <c r="R15" s="73">
        <f t="shared" si="0"/>
        <v>-354457</v>
      </c>
      <c r="S15" s="73">
        <f t="shared" si="0"/>
        <v>-4835063</v>
      </c>
      <c r="T15" s="73">
        <f t="shared" si="0"/>
        <v>-1846654</v>
      </c>
      <c r="U15" s="73">
        <f t="shared" si="0"/>
        <v>-1583274</v>
      </c>
      <c r="V15" s="73">
        <f t="shared" si="0"/>
        <v>-8264991</v>
      </c>
      <c r="W15" s="73">
        <f t="shared" si="0"/>
        <v>-5931440</v>
      </c>
      <c r="X15" s="73">
        <f t="shared" si="0"/>
        <v>7263000</v>
      </c>
      <c r="Y15" s="73">
        <f t="shared" si="0"/>
        <v>-13194440</v>
      </c>
      <c r="Z15" s="170">
        <f>+IF(X15&lt;&gt;0,+(Y15/X15)*100,0)</f>
        <v>-181.6665289825141</v>
      </c>
      <c r="AA15" s="74">
        <f>SUM(AA6:AA14)</f>
        <v>7263000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850000</v>
      </c>
      <c r="F20" s="159">
        <v>850000</v>
      </c>
      <c r="G20" s="60"/>
      <c r="H20" s="60"/>
      <c r="I20" s="60">
        <v>1380377</v>
      </c>
      <c r="J20" s="60">
        <v>1380377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1380377</v>
      </c>
      <c r="X20" s="60">
        <v>850000</v>
      </c>
      <c r="Y20" s="60">
        <v>530377</v>
      </c>
      <c r="Z20" s="140">
        <v>62.4</v>
      </c>
      <c r="AA20" s="62">
        <v>850000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>
        <v>1371713</v>
      </c>
      <c r="L21" s="159">
        <v>-3364275</v>
      </c>
      <c r="M21" s="60">
        <v>-1883743</v>
      </c>
      <c r="N21" s="159">
        <v>-3876305</v>
      </c>
      <c r="O21" s="159">
        <v>2228457</v>
      </c>
      <c r="P21" s="159">
        <v>3377740</v>
      </c>
      <c r="Q21" s="60">
        <v>-799900</v>
      </c>
      <c r="R21" s="159">
        <v>4806297</v>
      </c>
      <c r="S21" s="159">
        <v>1233795</v>
      </c>
      <c r="T21" s="60">
        <v>4195964</v>
      </c>
      <c r="U21" s="159">
        <v>2056607</v>
      </c>
      <c r="V21" s="159">
        <v>7486366</v>
      </c>
      <c r="W21" s="159">
        <v>8416358</v>
      </c>
      <c r="X21" s="60"/>
      <c r="Y21" s="159">
        <v>8416358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453412</v>
      </c>
      <c r="J22" s="60">
        <v>453412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453412</v>
      </c>
      <c r="X22" s="60"/>
      <c r="Y22" s="60">
        <v>453412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-12532579</v>
      </c>
      <c r="D24" s="155"/>
      <c r="E24" s="59">
        <v>-13611000</v>
      </c>
      <c r="F24" s="60">
        <v>-13611000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-13611000</v>
      </c>
      <c r="Y24" s="60">
        <v>13611000</v>
      </c>
      <c r="Z24" s="140">
        <v>-100</v>
      </c>
      <c r="AA24" s="62">
        <v>-13611000</v>
      </c>
    </row>
    <row r="25" spans="1:27" ht="13.5">
      <c r="A25" s="250" t="s">
        <v>191</v>
      </c>
      <c r="B25" s="251"/>
      <c r="C25" s="168">
        <f aca="true" t="shared" si="1" ref="C25:Y25">SUM(C19:C24)</f>
        <v>-12532579</v>
      </c>
      <c r="D25" s="168">
        <f>SUM(D19:D24)</f>
        <v>0</v>
      </c>
      <c r="E25" s="72">
        <f t="shared" si="1"/>
        <v>-12761000</v>
      </c>
      <c r="F25" s="73">
        <f t="shared" si="1"/>
        <v>-12761000</v>
      </c>
      <c r="G25" s="73">
        <f t="shared" si="1"/>
        <v>0</v>
      </c>
      <c r="H25" s="73">
        <f t="shared" si="1"/>
        <v>0</v>
      </c>
      <c r="I25" s="73">
        <f t="shared" si="1"/>
        <v>1833789</v>
      </c>
      <c r="J25" s="73">
        <f t="shared" si="1"/>
        <v>1833789</v>
      </c>
      <c r="K25" s="73">
        <f t="shared" si="1"/>
        <v>1371713</v>
      </c>
      <c r="L25" s="73">
        <f t="shared" si="1"/>
        <v>-3364275</v>
      </c>
      <c r="M25" s="73">
        <f t="shared" si="1"/>
        <v>-1883743</v>
      </c>
      <c r="N25" s="73">
        <f t="shared" si="1"/>
        <v>-3876305</v>
      </c>
      <c r="O25" s="73">
        <f t="shared" si="1"/>
        <v>2228457</v>
      </c>
      <c r="P25" s="73">
        <f t="shared" si="1"/>
        <v>3377740</v>
      </c>
      <c r="Q25" s="73">
        <f t="shared" si="1"/>
        <v>-799900</v>
      </c>
      <c r="R25" s="73">
        <f t="shared" si="1"/>
        <v>4806297</v>
      </c>
      <c r="S25" s="73">
        <f t="shared" si="1"/>
        <v>1233795</v>
      </c>
      <c r="T25" s="73">
        <f t="shared" si="1"/>
        <v>4195964</v>
      </c>
      <c r="U25" s="73">
        <f t="shared" si="1"/>
        <v>2056607</v>
      </c>
      <c r="V25" s="73">
        <f t="shared" si="1"/>
        <v>7486366</v>
      </c>
      <c r="W25" s="73">
        <f t="shared" si="1"/>
        <v>10250147</v>
      </c>
      <c r="X25" s="73">
        <f t="shared" si="1"/>
        <v>-12761000</v>
      </c>
      <c r="Y25" s="73">
        <f t="shared" si="1"/>
        <v>23011147</v>
      </c>
      <c r="Z25" s="170">
        <f>+IF(X25&lt;&gt;0,+(Y25/X25)*100,0)</f>
        <v>-180.324010657472</v>
      </c>
      <c r="AA25" s="74">
        <f>SUM(AA19:AA24)</f>
        <v>-12761000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12000</v>
      </c>
      <c r="F31" s="60">
        <v>12000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12000</v>
      </c>
      <c r="Y31" s="60">
        <v>-12000</v>
      </c>
      <c r="Z31" s="140">
        <v>-100</v>
      </c>
      <c r="AA31" s="62">
        <v>12000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12000</v>
      </c>
      <c r="F34" s="73">
        <f t="shared" si="2"/>
        <v>12000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12000</v>
      </c>
      <c r="Y34" s="73">
        <f t="shared" si="2"/>
        <v>-12000</v>
      </c>
      <c r="Z34" s="170">
        <f>+IF(X34&lt;&gt;0,+(Y34/X34)*100,0)</f>
        <v>-100</v>
      </c>
      <c r="AA34" s="74">
        <f>SUM(AA29:AA33)</f>
        <v>12000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5801402</v>
      </c>
      <c r="D36" s="153">
        <f>+D15+D25+D34</f>
        <v>0</v>
      </c>
      <c r="E36" s="99">
        <f t="shared" si="3"/>
        <v>-5486000</v>
      </c>
      <c r="F36" s="100">
        <f t="shared" si="3"/>
        <v>-5486000</v>
      </c>
      <c r="G36" s="100">
        <f t="shared" si="3"/>
        <v>-23488</v>
      </c>
      <c r="H36" s="100">
        <f t="shared" si="3"/>
        <v>847989</v>
      </c>
      <c r="I36" s="100">
        <f t="shared" si="3"/>
        <v>-275719</v>
      </c>
      <c r="J36" s="100">
        <f t="shared" si="3"/>
        <v>548782</v>
      </c>
      <c r="K36" s="100">
        <f t="shared" si="3"/>
        <v>100522</v>
      </c>
      <c r="L36" s="100">
        <f t="shared" si="3"/>
        <v>3321954</v>
      </c>
      <c r="M36" s="100">
        <f t="shared" si="3"/>
        <v>-3325766</v>
      </c>
      <c r="N36" s="100">
        <f t="shared" si="3"/>
        <v>96710</v>
      </c>
      <c r="O36" s="100">
        <f t="shared" si="3"/>
        <v>610525</v>
      </c>
      <c r="P36" s="100">
        <f t="shared" si="3"/>
        <v>-67647</v>
      </c>
      <c r="Q36" s="100">
        <f t="shared" si="3"/>
        <v>3908962</v>
      </c>
      <c r="R36" s="100">
        <f t="shared" si="3"/>
        <v>4451840</v>
      </c>
      <c r="S36" s="100">
        <f t="shared" si="3"/>
        <v>-3601268</v>
      </c>
      <c r="T36" s="100">
        <f t="shared" si="3"/>
        <v>2349310</v>
      </c>
      <c r="U36" s="100">
        <f t="shared" si="3"/>
        <v>473333</v>
      </c>
      <c r="V36" s="100">
        <f t="shared" si="3"/>
        <v>-778625</v>
      </c>
      <c r="W36" s="100">
        <f t="shared" si="3"/>
        <v>4318707</v>
      </c>
      <c r="X36" s="100">
        <f t="shared" si="3"/>
        <v>-5486000</v>
      </c>
      <c r="Y36" s="100">
        <f t="shared" si="3"/>
        <v>9804707</v>
      </c>
      <c r="Z36" s="137">
        <f>+IF(X36&lt;&gt;0,+(Y36/X36)*100,0)</f>
        <v>-178.7223295661684</v>
      </c>
      <c r="AA36" s="102">
        <f>+AA15+AA25+AA34</f>
        <v>-5486000</v>
      </c>
    </row>
    <row r="37" spans="1:27" ht="13.5">
      <c r="A37" s="249" t="s">
        <v>199</v>
      </c>
      <c r="B37" s="182"/>
      <c r="C37" s="153">
        <v>1320447</v>
      </c>
      <c r="D37" s="153"/>
      <c r="E37" s="99">
        <v>200000</v>
      </c>
      <c r="F37" s="100">
        <v>200000</v>
      </c>
      <c r="G37" s="100"/>
      <c r="H37" s="100">
        <v>-23488</v>
      </c>
      <c r="I37" s="100">
        <v>824501</v>
      </c>
      <c r="J37" s="100"/>
      <c r="K37" s="100">
        <v>548782</v>
      </c>
      <c r="L37" s="100">
        <v>649304</v>
      </c>
      <c r="M37" s="100">
        <v>3971258</v>
      </c>
      <c r="N37" s="100">
        <v>548782</v>
      </c>
      <c r="O37" s="100">
        <v>645492</v>
      </c>
      <c r="P37" s="100">
        <v>1256017</v>
      </c>
      <c r="Q37" s="100">
        <v>1188370</v>
      </c>
      <c r="R37" s="100">
        <v>645492</v>
      </c>
      <c r="S37" s="100">
        <v>5097332</v>
      </c>
      <c r="T37" s="100">
        <v>1496064</v>
      </c>
      <c r="U37" s="100">
        <v>3845374</v>
      </c>
      <c r="V37" s="100">
        <v>5097332</v>
      </c>
      <c r="W37" s="100"/>
      <c r="X37" s="100">
        <v>200000</v>
      </c>
      <c r="Y37" s="100">
        <v>-200000</v>
      </c>
      <c r="Z37" s="137">
        <v>-100</v>
      </c>
      <c r="AA37" s="102">
        <v>200000</v>
      </c>
    </row>
    <row r="38" spans="1:27" ht="13.5">
      <c r="A38" s="269" t="s">
        <v>200</v>
      </c>
      <c r="B38" s="256"/>
      <c r="C38" s="257">
        <v>7121849</v>
      </c>
      <c r="D38" s="257"/>
      <c r="E38" s="258">
        <v>-5286000</v>
      </c>
      <c r="F38" s="259">
        <v>-5286000</v>
      </c>
      <c r="G38" s="259">
        <v>-23488</v>
      </c>
      <c r="H38" s="259">
        <v>824501</v>
      </c>
      <c r="I38" s="259">
        <v>548782</v>
      </c>
      <c r="J38" s="259">
        <v>548782</v>
      </c>
      <c r="K38" s="259">
        <v>649304</v>
      </c>
      <c r="L38" s="259">
        <v>3971258</v>
      </c>
      <c r="M38" s="259">
        <v>645492</v>
      </c>
      <c r="N38" s="259">
        <v>645492</v>
      </c>
      <c r="O38" s="259">
        <v>1256017</v>
      </c>
      <c r="P38" s="259">
        <v>1188370</v>
      </c>
      <c r="Q38" s="259">
        <v>5097332</v>
      </c>
      <c r="R38" s="259">
        <v>1256017</v>
      </c>
      <c r="S38" s="259">
        <v>1496064</v>
      </c>
      <c r="T38" s="259">
        <v>3845374</v>
      </c>
      <c r="U38" s="259">
        <v>4318707</v>
      </c>
      <c r="V38" s="259">
        <v>4318707</v>
      </c>
      <c r="W38" s="259">
        <v>4318707</v>
      </c>
      <c r="X38" s="259">
        <v>-5286000</v>
      </c>
      <c r="Y38" s="259">
        <v>9604707</v>
      </c>
      <c r="Z38" s="260">
        <v>-181.7</v>
      </c>
      <c r="AA38" s="261">
        <v>-5286000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12532579</v>
      </c>
      <c r="D5" s="200">
        <f t="shared" si="0"/>
        <v>0</v>
      </c>
      <c r="E5" s="106">
        <f t="shared" si="0"/>
        <v>9911000</v>
      </c>
      <c r="F5" s="106">
        <f t="shared" si="0"/>
        <v>9911000</v>
      </c>
      <c r="G5" s="106">
        <f t="shared" si="0"/>
        <v>0</v>
      </c>
      <c r="H5" s="106">
        <f t="shared" si="0"/>
        <v>156872</v>
      </c>
      <c r="I5" s="106">
        <f t="shared" si="0"/>
        <v>651218</v>
      </c>
      <c r="J5" s="106">
        <f t="shared" si="0"/>
        <v>808090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808090</v>
      </c>
      <c r="X5" s="106">
        <f t="shared" si="0"/>
        <v>9911000</v>
      </c>
      <c r="Y5" s="106">
        <f t="shared" si="0"/>
        <v>-9102910</v>
      </c>
      <c r="Z5" s="201">
        <f>+IF(X5&lt;&gt;0,+(Y5/X5)*100,0)</f>
        <v>-91.84653415397034</v>
      </c>
      <c r="AA5" s="199">
        <f>SUM(AA11:AA18)</f>
        <v>9911000</v>
      </c>
    </row>
    <row r="6" spans="1:27" ht="13.5">
      <c r="A6" s="291" t="s">
        <v>204</v>
      </c>
      <c r="B6" s="142"/>
      <c r="C6" s="62">
        <v>12532579</v>
      </c>
      <c r="D6" s="156"/>
      <c r="E6" s="60">
        <v>9911000</v>
      </c>
      <c r="F6" s="60">
        <v>9911000</v>
      </c>
      <c r="G6" s="60"/>
      <c r="H6" s="60">
        <v>135409</v>
      </c>
      <c r="I6" s="60">
        <v>651218</v>
      </c>
      <c r="J6" s="60">
        <v>786627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786627</v>
      </c>
      <c r="X6" s="60">
        <v>9911000</v>
      </c>
      <c r="Y6" s="60">
        <v>-9124373</v>
      </c>
      <c r="Z6" s="140">
        <v>-92.06</v>
      </c>
      <c r="AA6" s="155">
        <v>9911000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>
        <v>21463</v>
      </c>
      <c r="I8" s="60"/>
      <c r="J8" s="60">
        <v>21463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21463</v>
      </c>
      <c r="X8" s="60"/>
      <c r="Y8" s="60">
        <v>21463</v>
      </c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12532579</v>
      </c>
      <c r="D11" s="294">
        <f t="shared" si="1"/>
        <v>0</v>
      </c>
      <c r="E11" s="295">
        <f t="shared" si="1"/>
        <v>9911000</v>
      </c>
      <c r="F11" s="295">
        <f t="shared" si="1"/>
        <v>9911000</v>
      </c>
      <c r="G11" s="295">
        <f t="shared" si="1"/>
        <v>0</v>
      </c>
      <c r="H11" s="295">
        <f t="shared" si="1"/>
        <v>156872</v>
      </c>
      <c r="I11" s="295">
        <f t="shared" si="1"/>
        <v>651218</v>
      </c>
      <c r="J11" s="295">
        <f t="shared" si="1"/>
        <v>808090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808090</v>
      </c>
      <c r="X11" s="295">
        <f t="shared" si="1"/>
        <v>9911000</v>
      </c>
      <c r="Y11" s="295">
        <f t="shared" si="1"/>
        <v>-9102910</v>
      </c>
      <c r="Z11" s="296">
        <f>+IF(X11&lt;&gt;0,+(Y11/X11)*100,0)</f>
        <v>-91.84653415397034</v>
      </c>
      <c r="AA11" s="297">
        <f>SUM(AA6:AA10)</f>
        <v>9911000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12532579</v>
      </c>
      <c r="D36" s="156">
        <f t="shared" si="4"/>
        <v>0</v>
      </c>
      <c r="E36" s="60">
        <f t="shared" si="4"/>
        <v>9911000</v>
      </c>
      <c r="F36" s="60">
        <f t="shared" si="4"/>
        <v>9911000</v>
      </c>
      <c r="G36" s="60">
        <f t="shared" si="4"/>
        <v>0</v>
      </c>
      <c r="H36" s="60">
        <f t="shared" si="4"/>
        <v>135409</v>
      </c>
      <c r="I36" s="60">
        <f t="shared" si="4"/>
        <v>651218</v>
      </c>
      <c r="J36" s="60">
        <f t="shared" si="4"/>
        <v>786627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786627</v>
      </c>
      <c r="X36" s="60">
        <f t="shared" si="4"/>
        <v>9911000</v>
      </c>
      <c r="Y36" s="60">
        <f t="shared" si="4"/>
        <v>-9124373</v>
      </c>
      <c r="Z36" s="140">
        <f aca="true" t="shared" si="5" ref="Z36:Z49">+IF(X36&lt;&gt;0,+(Y36/X36)*100,0)</f>
        <v>-92.06309151447886</v>
      </c>
      <c r="AA36" s="155">
        <f>AA6+AA21</f>
        <v>9911000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21463</v>
      </c>
      <c r="I38" s="60">
        <f t="shared" si="4"/>
        <v>0</v>
      </c>
      <c r="J38" s="60">
        <f t="shared" si="4"/>
        <v>21463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21463</v>
      </c>
      <c r="X38" s="60">
        <f t="shared" si="4"/>
        <v>0</v>
      </c>
      <c r="Y38" s="60">
        <f t="shared" si="4"/>
        <v>21463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12532579</v>
      </c>
      <c r="D41" s="294">
        <f t="shared" si="6"/>
        <v>0</v>
      </c>
      <c r="E41" s="295">
        <f t="shared" si="6"/>
        <v>9911000</v>
      </c>
      <c r="F41" s="295">
        <f t="shared" si="6"/>
        <v>9911000</v>
      </c>
      <c r="G41" s="295">
        <f t="shared" si="6"/>
        <v>0</v>
      </c>
      <c r="H41" s="295">
        <f t="shared" si="6"/>
        <v>156872</v>
      </c>
      <c r="I41" s="295">
        <f t="shared" si="6"/>
        <v>651218</v>
      </c>
      <c r="J41" s="295">
        <f t="shared" si="6"/>
        <v>808090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808090</v>
      </c>
      <c r="X41" s="295">
        <f t="shared" si="6"/>
        <v>9911000</v>
      </c>
      <c r="Y41" s="295">
        <f t="shared" si="6"/>
        <v>-9102910</v>
      </c>
      <c r="Z41" s="296">
        <f t="shared" si="5"/>
        <v>-91.84653415397034</v>
      </c>
      <c r="AA41" s="297">
        <f>SUM(AA36:AA40)</f>
        <v>9911000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12532579</v>
      </c>
      <c r="D49" s="218">
        <f t="shared" si="9"/>
        <v>0</v>
      </c>
      <c r="E49" s="220">
        <f t="shared" si="9"/>
        <v>9911000</v>
      </c>
      <c r="F49" s="220">
        <f t="shared" si="9"/>
        <v>9911000</v>
      </c>
      <c r="G49" s="220">
        <f t="shared" si="9"/>
        <v>0</v>
      </c>
      <c r="H49" s="220">
        <f t="shared" si="9"/>
        <v>156872</v>
      </c>
      <c r="I49" s="220">
        <f t="shared" si="9"/>
        <v>651218</v>
      </c>
      <c r="J49" s="220">
        <f t="shared" si="9"/>
        <v>808090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808090</v>
      </c>
      <c r="X49" s="220">
        <f t="shared" si="9"/>
        <v>9911000</v>
      </c>
      <c r="Y49" s="220">
        <f t="shared" si="9"/>
        <v>-9102910</v>
      </c>
      <c r="Z49" s="221">
        <f t="shared" si="5"/>
        <v>-91.84653415397034</v>
      </c>
      <c r="AA49" s="222">
        <f>SUM(AA41:AA48)</f>
        <v>9911000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39012</v>
      </c>
      <c r="H68" s="60">
        <v>28107</v>
      </c>
      <c r="I68" s="60">
        <v>30599</v>
      </c>
      <c r="J68" s="60">
        <v>97718</v>
      </c>
      <c r="K68" s="60">
        <v>31585</v>
      </c>
      <c r="L68" s="60"/>
      <c r="M68" s="60"/>
      <c r="N68" s="60">
        <v>31585</v>
      </c>
      <c r="O68" s="60"/>
      <c r="P68" s="60"/>
      <c r="Q68" s="60">
        <v>4844</v>
      </c>
      <c r="R68" s="60">
        <v>4844</v>
      </c>
      <c r="S68" s="60">
        <v>40848</v>
      </c>
      <c r="T68" s="60">
        <v>29863</v>
      </c>
      <c r="U68" s="60"/>
      <c r="V68" s="60">
        <v>70711</v>
      </c>
      <c r="W68" s="60">
        <v>204858</v>
      </c>
      <c r="X68" s="60"/>
      <c r="Y68" s="60">
        <v>204858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39012</v>
      </c>
      <c r="H69" s="220">
        <f t="shared" si="12"/>
        <v>28107</v>
      </c>
      <c r="I69" s="220">
        <f t="shared" si="12"/>
        <v>30599</v>
      </c>
      <c r="J69" s="220">
        <f t="shared" si="12"/>
        <v>97718</v>
      </c>
      <c r="K69" s="220">
        <f t="shared" si="12"/>
        <v>31585</v>
      </c>
      <c r="L69" s="220">
        <f t="shared" si="12"/>
        <v>0</v>
      </c>
      <c r="M69" s="220">
        <f t="shared" si="12"/>
        <v>0</v>
      </c>
      <c r="N69" s="220">
        <f t="shared" si="12"/>
        <v>31585</v>
      </c>
      <c r="O69" s="220">
        <f t="shared" si="12"/>
        <v>0</v>
      </c>
      <c r="P69" s="220">
        <f t="shared" si="12"/>
        <v>0</v>
      </c>
      <c r="Q69" s="220">
        <f t="shared" si="12"/>
        <v>4844</v>
      </c>
      <c r="R69" s="220">
        <f t="shared" si="12"/>
        <v>4844</v>
      </c>
      <c r="S69" s="220">
        <f t="shared" si="12"/>
        <v>40848</v>
      </c>
      <c r="T69" s="220">
        <f t="shared" si="12"/>
        <v>29863</v>
      </c>
      <c r="U69" s="220">
        <f t="shared" si="12"/>
        <v>0</v>
      </c>
      <c r="V69" s="220">
        <f t="shared" si="12"/>
        <v>70711</v>
      </c>
      <c r="W69" s="220">
        <f t="shared" si="12"/>
        <v>204858</v>
      </c>
      <c r="X69" s="220">
        <f t="shared" si="12"/>
        <v>0</v>
      </c>
      <c r="Y69" s="220">
        <f t="shared" si="12"/>
        <v>204858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12532579</v>
      </c>
      <c r="D5" s="357">
        <f t="shared" si="0"/>
        <v>0</v>
      </c>
      <c r="E5" s="356">
        <f t="shared" si="0"/>
        <v>9911000</v>
      </c>
      <c r="F5" s="358">
        <f t="shared" si="0"/>
        <v>9911000</v>
      </c>
      <c r="G5" s="358">
        <f t="shared" si="0"/>
        <v>0</v>
      </c>
      <c r="H5" s="356">
        <f t="shared" si="0"/>
        <v>156872</v>
      </c>
      <c r="I5" s="356">
        <f t="shared" si="0"/>
        <v>651218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9911000</v>
      </c>
      <c r="Y5" s="358">
        <f t="shared" si="0"/>
        <v>-9911000</v>
      </c>
      <c r="Z5" s="359">
        <f>+IF(X5&lt;&gt;0,+(Y5/X5)*100,0)</f>
        <v>-100</v>
      </c>
      <c r="AA5" s="360">
        <f>+AA6+AA8+AA11+AA13+AA15</f>
        <v>9911000</v>
      </c>
    </row>
    <row r="6" spans="1:27" ht="13.5">
      <c r="A6" s="361" t="s">
        <v>204</v>
      </c>
      <c r="B6" s="142"/>
      <c r="C6" s="60">
        <f>+C7</f>
        <v>12532579</v>
      </c>
      <c r="D6" s="340">
        <f aca="true" t="shared" si="1" ref="D6:AA6">+D7</f>
        <v>0</v>
      </c>
      <c r="E6" s="60">
        <f t="shared" si="1"/>
        <v>9911000</v>
      </c>
      <c r="F6" s="59">
        <f t="shared" si="1"/>
        <v>9911000</v>
      </c>
      <c r="G6" s="59">
        <f t="shared" si="1"/>
        <v>0</v>
      </c>
      <c r="H6" s="60">
        <f t="shared" si="1"/>
        <v>135409</v>
      </c>
      <c r="I6" s="60">
        <f t="shared" si="1"/>
        <v>651218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9911000</v>
      </c>
      <c r="Y6" s="59">
        <f t="shared" si="1"/>
        <v>-9911000</v>
      </c>
      <c r="Z6" s="61">
        <f>+IF(X6&lt;&gt;0,+(Y6/X6)*100,0)</f>
        <v>-100</v>
      </c>
      <c r="AA6" s="62">
        <f t="shared" si="1"/>
        <v>9911000</v>
      </c>
    </row>
    <row r="7" spans="1:27" ht="13.5">
      <c r="A7" s="291" t="s">
        <v>228</v>
      </c>
      <c r="B7" s="142"/>
      <c r="C7" s="60">
        <v>12532579</v>
      </c>
      <c r="D7" s="340"/>
      <c r="E7" s="60">
        <v>9911000</v>
      </c>
      <c r="F7" s="59">
        <v>9911000</v>
      </c>
      <c r="G7" s="59"/>
      <c r="H7" s="60">
        <v>135409</v>
      </c>
      <c r="I7" s="60">
        <v>651218</v>
      </c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9911000</v>
      </c>
      <c r="Y7" s="59">
        <v>-9911000</v>
      </c>
      <c r="Z7" s="61">
        <v>-100</v>
      </c>
      <c r="AA7" s="62">
        <v>9911000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21463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>
        <v>21463</v>
      </c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12532579</v>
      </c>
      <c r="D60" s="346">
        <f t="shared" si="14"/>
        <v>0</v>
      </c>
      <c r="E60" s="219">
        <f t="shared" si="14"/>
        <v>9911000</v>
      </c>
      <c r="F60" s="264">
        <f t="shared" si="14"/>
        <v>9911000</v>
      </c>
      <c r="G60" s="264">
        <f t="shared" si="14"/>
        <v>0</v>
      </c>
      <c r="H60" s="219">
        <f t="shared" si="14"/>
        <v>156872</v>
      </c>
      <c r="I60" s="219">
        <f t="shared" si="14"/>
        <v>651218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9911000</v>
      </c>
      <c r="Y60" s="264">
        <f t="shared" si="14"/>
        <v>-9911000</v>
      </c>
      <c r="Z60" s="337">
        <f>+IF(X60&lt;&gt;0,+(Y60/X60)*100,0)</f>
        <v>-100</v>
      </c>
      <c r="AA60" s="232">
        <f>+AA57+AA54+AA51+AA40+AA37+AA34+AA22+AA5</f>
        <v>9911000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2013-08-28T14:24:12Z</dcterms:created>
  <dcterms:modified xsi:type="dcterms:W3CDTF">2013-08-28T14:24:15Z</dcterms:modified>
  <cp:category/>
  <cp:version/>
  <cp:contentType/>
  <cp:contentStatus/>
</cp:coreProperties>
</file>