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<sst xmlns="http://schemas.openxmlformats.org/spreadsheetml/2006/main" count="855" uniqueCount="302">
  <si>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Thembelihle(NC076)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</si>
  <si>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</si>
  <si>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</si>
  <si>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</si>
  <si>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</si>
  <si>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</si>
  <si>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</si>
  <si>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</si>
  <si>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</si>
  <si>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</si>
  <si>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</si>
  <si>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</si>
  <si>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</si>
  <si>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</si>
  <si>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</si>
  <si>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</si>
  <si>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</si>
  <si>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</si>
  <si>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</si>
  <si>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</si>
  <si>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</si>
  <si>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</si>
  <si>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</si>
  <si>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</si>
  <si>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</si>
  <si>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</si>
  <si>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</si>
  <si>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</si>
  <si>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</si>
  <si>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</si>
  <si>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</si>
  <si>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</si>
  <si>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</si>
  <si>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</si>
  <si>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</si>
  <si>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</si>
  <si>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</si>
  <si>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</si>
  <si>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</si>
  <si>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</si>
  <si>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</si>
  <si>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</si>
  <si>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</si>
  <si>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</si>
  <si>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</si>
  <si>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</si>
  <si>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</si>
  <si>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</si>
  <si>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</si>
  <si>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</si>
  <si>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</si>
  <si>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</si>
  <si>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</si>
  <si>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</si>
  <si>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</si>
  <si>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</si>
  <si>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</si>
  <si>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</si>
  <si>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</si>
  <si>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</si>
  <si>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</si>
  <si>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</si>
  <si>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</si>
  <si>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</si>
  <si>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</si>
  <si>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</si>
  <si>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</si>
  <si>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</si>
  <si>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</si>
  <si>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</si>
  <si>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Thembelihle(NC076)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</si>
  <si>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</si>
  <si>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</si>
  <si>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</si>
  <si>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</si>
  <si>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</si>
  <si>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</si>
  <si>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</si>
  <si>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</si>
  <si>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</si>
  <si>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</si>
  <si>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</si>
  <si>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</si>
  <si>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</si>
  <si>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</si>
  <si>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</si>
  <si>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</si>
  <si>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</si>
  <si>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</si>
  <si>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</si>
  <si>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</si>
  <si>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</si>
  <si>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</si>
  <si>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</si>
  <si>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</si>
  <si>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</si>
  <si>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</si>
  <si>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</si>
  <si>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</si>
  <si>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</si>
  <si>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Thembelihle(NC076)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</si>
  <si>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</si>
  <si>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</si>
  <si>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</si>
  <si>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</si>
  <si>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</si>
  <si>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</si>
  <si>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</si>
  <si>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</si>
  <si>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</si>
  <si>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</si>
  <si>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</si>
  <si>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</si>
  <si>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</si>
  <si>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</si>
  <si>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</si>
  <si>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</si>
  <si>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</si>
  <si>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</si>
  <si>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</si>
  <si>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</si>
  <si>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</si>
  <si>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</si>
  <si>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</si>
  <si>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</si>
  <si>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</si>
  <si>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</si>
  <si>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</si>
  <si>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</si>
  <si>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Thembelihle(NC076)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</si>
  <si>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</si>
  <si>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</si>
  <si>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</si>
  <si>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</si>
  <si>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</si>
  <si>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</si>
  <si>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</si>
  <si>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</si>
  <si>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</si>
  <si>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</si>
  <si>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Thembelihle(NC076)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</si>
  <si>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</si>
  <si>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</si>
  <si>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</si>
  <si>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</si>
  <si>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</si>
  <si>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</si>
  <si>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</si>
  <si>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</si>
  <si>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</si>
  <si>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</si>
  <si>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</si>
  <si>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</si>
  <si>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</si>
  <si>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</si>
  <si>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</si>
  <si>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</si>
  <si>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</si>
  <si>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</si>
  <si>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</si>
  <si>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</si>
  <si>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</si>
  <si>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</si>
  <si>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</si>
  <si>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</si>
  <si>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</si>
  <si>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</si>
  <si>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</si>
  <si>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</si>
  <si>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</si>
  <si>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</si>
  <si>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</si>
  <si>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</si>
  <si>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</si>
  <si>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Thembelihle(NC076)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</si>
  <si>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</si>
  <si>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</si>
  <si>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</si>
  <si>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</si>
  <si>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</si>
  <si>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</si>
  <si>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</si>
  <si>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</si>
  <si>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</si>
  <si>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</si>
  <si>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</si>
  <si>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</si>
  <si>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</si>
  <si>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</si>
  <si>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</si>
  <si>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</si>
  <si>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</si>
  <si>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</si>
  <si>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</si>
  <si>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</si>
  <si>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</si>
  <si>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</si>
  <si>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</si>
  <si>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</si>
  <si>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</si>
  <si>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</si>
  <si>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Thembelihle(NC076)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</si>
  <si>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</si>
  <si>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</si>
  <si>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</si>
  <si>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</si>
  <si>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</si>
  <si>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</si>
  <si>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</si>
  <si>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</si>
  <si>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</si>
  <si>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</si>
  <si>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</si>
  <si>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</si>
  <si>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</si>
  <si>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</si>
  <si>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</si>
  <si>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</si>
  <si>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</si>
  <si>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</si>
  <si>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</si>
  <si>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</si>
  <si>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</si>
  <si>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</si>
  <si>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</si>
  <si>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</si>
  <si>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Thembelihle(NC076)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</si>
  <si>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</si>
  <si>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</si>
  <si>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</si>
  <si>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</si>
  <si>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</si>
  <si>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</si>
  <si>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</si>
  <si>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</si>
  <si>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</si>
  <si>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</si>
  <si>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</si>
  <si>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</si>
  <si>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</si>
  <si>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</si>
  <si>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</si>
  <si>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</si>
  <si>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</si>
  <si>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</si>
  <si>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</si>
  <si>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</si>
  <si>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</si>
  <si>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</si>
  <si>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</si>
  <si>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</si>
  <si>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</si>
  <si>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</si>
  <si>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</si>
  <si>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</si>
  <si>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</si>
  <si>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</si>
  <si>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</si>
  <si>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</si>
  <si>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</si>
  <si>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</si>
  <si>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</si>
  <si>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Thembelihle(NC076)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</si>
  <si>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</si>
  <si>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</si>
  <si>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Thembelihle(NC076)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</si>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</sst>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2267975</v>
      </c>
      <c r="C5" s="19"/>
      <c r="D5" s="59">
        <v>3322391</v>
      </c>
      <c r="E5" s="60">
        <v>3322391</v>
      </c>
      <c r="F5" s="60">
        <v>3449390</v>
      </c>
      <c r="G5" s="60">
        <v>-642</v>
      </c>
      <c r="H5" s="60">
        <v>4057</v>
      </c>
      <c r="I5" s="60">
        <v>3452805</v>
      </c>
      <c r="J5" s="60">
        <v>-69639</v>
      </c>
      <c r="K5" s="60">
        <v>-16261</v>
      </c>
      <c r="L5" s="60">
        <v>1725</v>
      </c>
      <c r="M5" s="60">
        <v>-84175</v>
      </c>
      <c r="N5" s="60">
        <v>-9492</v>
      </c>
      <c r="O5" s="60">
        <v>-2330</v>
      </c>
      <c r="P5" s="60">
        <v>1394</v>
      </c>
      <c r="Q5" s="60">
        <v>-10428</v>
      </c>
      <c r="R5" s="60">
        <v>-2182</v>
      </c>
      <c r="S5" s="60">
        <v>-347</v>
      </c>
      <c r="T5" s="60">
        <v>-13628</v>
      </c>
      <c r="U5" s="60">
        <v>-16157</v>
      </c>
      <c r="V5" s="60">
        <v>3342045</v>
      </c>
      <c r="W5" s="60">
        <v>3322391</v>
      </c>
      <c r="X5" s="60">
        <v>19654</v>
      </c>
      <c r="Y5" s="61">
        <v>0.59</v>
      </c>
      <c r="Z5" s="62">
        <v>3322391</v>
      </c>
    </row>
    <row r="6" spans="1:26" ht="13.5">
      <c r="A6" s="58" t="s">
        <v>32</v>
      </c>
      <c r="B6" s="19">
        <v>13349179</v>
      </c>
      <c r="C6" s="19"/>
      <c r="D6" s="59">
        <v>14778630</v>
      </c>
      <c r="E6" s="60">
        <v>14778630</v>
      </c>
      <c r="F6" s="60">
        <v>1270793</v>
      </c>
      <c r="G6" s="60">
        <v>1335159</v>
      </c>
      <c r="H6" s="60">
        <v>1533829</v>
      </c>
      <c r="I6" s="60">
        <v>4139781</v>
      </c>
      <c r="J6" s="60">
        <v>1266196</v>
      </c>
      <c r="K6" s="60">
        <v>1076912</v>
      </c>
      <c r="L6" s="60">
        <v>1402344</v>
      </c>
      <c r="M6" s="60">
        <v>3745452</v>
      </c>
      <c r="N6" s="60">
        <v>1196136</v>
      </c>
      <c r="O6" s="60">
        <v>1612389</v>
      </c>
      <c r="P6" s="60">
        <v>1202646</v>
      </c>
      <c r="Q6" s="60">
        <v>4011171</v>
      </c>
      <c r="R6" s="60">
        <v>1111751</v>
      </c>
      <c r="S6" s="60">
        <v>953042</v>
      </c>
      <c r="T6" s="60">
        <v>770029</v>
      </c>
      <c r="U6" s="60">
        <v>2834822</v>
      </c>
      <c r="V6" s="60">
        <v>14731226</v>
      </c>
      <c r="W6" s="60">
        <v>14778630</v>
      </c>
      <c r="X6" s="60">
        <v>-47404</v>
      </c>
      <c r="Y6" s="61">
        <v>-0.32</v>
      </c>
      <c r="Z6" s="62">
        <v>14778630</v>
      </c>
    </row>
    <row r="7" spans="1:26" ht="13.5">
      <c r="A7" s="58" t="s">
        <v>33</v>
      </c>
      <c r="B7" s="19">
        <v>124512</v>
      </c>
      <c r="C7" s="19"/>
      <c r="D7" s="59">
        <v>86298</v>
      </c>
      <c r="E7" s="60">
        <v>86298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68100</v>
      </c>
      <c r="M7" s="60">
        <v>68100</v>
      </c>
      <c r="N7" s="60">
        <v>19805</v>
      </c>
      <c r="O7" s="60">
        <v>21882</v>
      </c>
      <c r="P7" s="60">
        <v>21</v>
      </c>
      <c r="Q7" s="60">
        <v>41708</v>
      </c>
      <c r="R7" s="60">
        <v>57048</v>
      </c>
      <c r="S7" s="60">
        <v>30636</v>
      </c>
      <c r="T7" s="60">
        <v>26340</v>
      </c>
      <c r="U7" s="60">
        <v>114024</v>
      </c>
      <c r="V7" s="60">
        <v>223832</v>
      </c>
      <c r="W7" s="60">
        <v>86298</v>
      </c>
      <c r="X7" s="60">
        <v>137534</v>
      </c>
      <c r="Y7" s="61">
        <v>159.37</v>
      </c>
      <c r="Z7" s="62">
        <v>86298</v>
      </c>
    </row>
    <row r="8" spans="1:26" ht="13.5">
      <c r="A8" s="58" t="s">
        <v>34</v>
      </c>
      <c r="B8" s="19">
        <v>22051689</v>
      </c>
      <c r="C8" s="19"/>
      <c r="D8" s="59">
        <v>18416000</v>
      </c>
      <c r="E8" s="60">
        <v>18416000</v>
      </c>
      <c r="F8" s="60">
        <v>7596000</v>
      </c>
      <c r="G8" s="60">
        <v>0</v>
      </c>
      <c r="H8" s="60">
        <v>1098000</v>
      </c>
      <c r="I8" s="60">
        <v>8694000</v>
      </c>
      <c r="J8" s="60">
        <v>35000</v>
      </c>
      <c r="K8" s="60">
        <v>300000</v>
      </c>
      <c r="L8" s="60">
        <v>0</v>
      </c>
      <c r="M8" s="60">
        <v>335000</v>
      </c>
      <c r="N8" s="60">
        <v>-5932</v>
      </c>
      <c r="O8" s="60">
        <v>-5347</v>
      </c>
      <c r="P8" s="60">
        <v>-3660</v>
      </c>
      <c r="Q8" s="60">
        <v>-14939</v>
      </c>
      <c r="R8" s="60">
        <v>-6976</v>
      </c>
      <c r="S8" s="60">
        <v>-2094</v>
      </c>
      <c r="T8" s="60">
        <v>-14065</v>
      </c>
      <c r="U8" s="60">
        <v>-23135</v>
      </c>
      <c r="V8" s="60">
        <v>8990926</v>
      </c>
      <c r="W8" s="60">
        <v>18416000</v>
      </c>
      <c r="X8" s="60">
        <v>-9425074</v>
      </c>
      <c r="Y8" s="61">
        <v>-51.18</v>
      </c>
      <c r="Z8" s="62">
        <v>18416000</v>
      </c>
    </row>
    <row r="9" spans="1:26" ht="13.5">
      <c r="A9" s="58" t="s">
        <v>35</v>
      </c>
      <c r="B9" s="19">
        <v>7416258</v>
      </c>
      <c r="C9" s="19"/>
      <c r="D9" s="59">
        <v>13105711</v>
      </c>
      <c r="E9" s="60">
        <v>13105711</v>
      </c>
      <c r="F9" s="60">
        <v>1133929</v>
      </c>
      <c r="G9" s="60">
        <v>244245</v>
      </c>
      <c r="H9" s="60">
        <v>214467</v>
      </c>
      <c r="I9" s="60">
        <v>1592641</v>
      </c>
      <c r="J9" s="60">
        <v>225401</v>
      </c>
      <c r="K9" s="60">
        <v>506823</v>
      </c>
      <c r="L9" s="60">
        <v>550981</v>
      </c>
      <c r="M9" s="60">
        <v>1283205</v>
      </c>
      <c r="N9" s="60">
        <v>1271906</v>
      </c>
      <c r="O9" s="60">
        <v>905689</v>
      </c>
      <c r="P9" s="60">
        <v>1036226</v>
      </c>
      <c r="Q9" s="60">
        <v>3213821</v>
      </c>
      <c r="R9" s="60">
        <v>556874</v>
      </c>
      <c r="S9" s="60">
        <v>737693</v>
      </c>
      <c r="T9" s="60">
        <v>902617</v>
      </c>
      <c r="U9" s="60">
        <v>2197184</v>
      </c>
      <c r="V9" s="60">
        <v>8286851</v>
      </c>
      <c r="W9" s="60">
        <v>13105711</v>
      </c>
      <c r="X9" s="60">
        <v>-4818860</v>
      </c>
      <c r="Y9" s="61">
        <v>-36.77</v>
      </c>
      <c r="Z9" s="62">
        <v>13105711</v>
      </c>
    </row>
    <row r="10" spans="1:26" ht="25.5">
      <c r="A10" s="63" t="s">
        <v>277</v>
      </c>
      <c r="B10" s="64">
        <f>SUM(B5:B9)</f>
        <v>45209613</v>
      </c>
      <c r="C10" s="64">
        <f>SUM(C5:C9)</f>
        <v>0</v>
      </c>
      <c r="D10" s="65">
        <f aca="true" t="shared" si="0" ref="D10:Z10">SUM(D5:D9)</f>
        <v>49709030</v>
      </c>
      <c r="E10" s="66">
        <f t="shared" si="0"/>
        <v>49709030</v>
      </c>
      <c r="F10" s="66">
        <f t="shared" si="0"/>
        <v>13450112</v>
      </c>
      <c r="G10" s="66">
        <f t="shared" si="0"/>
        <v>1578762</v>
      </c>
      <c r="H10" s="66">
        <f t="shared" si="0"/>
        <v>2850353</v>
      </c>
      <c r="I10" s="66">
        <f t="shared" si="0"/>
        <v>17879227</v>
      </c>
      <c r="J10" s="66">
        <f t="shared" si="0"/>
        <v>1456958</v>
      </c>
      <c r="K10" s="66">
        <f t="shared" si="0"/>
        <v>1867474</v>
      </c>
      <c r="L10" s="66">
        <f t="shared" si="0"/>
        <v>2023150</v>
      </c>
      <c r="M10" s="66">
        <f t="shared" si="0"/>
        <v>5347582</v>
      </c>
      <c r="N10" s="66">
        <f t="shared" si="0"/>
        <v>2472423</v>
      </c>
      <c r="O10" s="66">
        <f t="shared" si="0"/>
        <v>2532283</v>
      </c>
      <c r="P10" s="66">
        <f t="shared" si="0"/>
        <v>2236627</v>
      </c>
      <c r="Q10" s="66">
        <f t="shared" si="0"/>
        <v>7241333</v>
      </c>
      <c r="R10" s="66">
        <f t="shared" si="0"/>
        <v>1716515</v>
      </c>
      <c r="S10" s="66">
        <f t="shared" si="0"/>
        <v>1718930</v>
      </c>
      <c r="T10" s="66">
        <f t="shared" si="0"/>
        <v>1671293</v>
      </c>
      <c r="U10" s="66">
        <f t="shared" si="0"/>
        <v>5106738</v>
      </c>
      <c r="V10" s="66">
        <f t="shared" si="0"/>
        <v>35574880</v>
      </c>
      <c r="W10" s="66">
        <f t="shared" si="0"/>
        <v>49709030</v>
      </c>
      <c r="X10" s="66">
        <f t="shared" si="0"/>
        <v>-14134150</v>
      </c>
      <c r="Y10" s="67">
        <f>+IF(W10&lt;&gt;0,(X10/W10)*100,0)</f>
        <v>-28.433767466393935</v>
      </c>
      <c r="Z10" s="68">
        <f t="shared" si="0"/>
        <v>49709030</v>
      </c>
    </row>
    <row r="11" spans="1:26" ht="13.5">
      <c r="A11" s="58" t="s">
        <v>37</v>
      </c>
      <c r="B11" s="19">
        <v>12151438</v>
      </c>
      <c r="C11" s="19"/>
      <c r="D11" s="59">
        <v>16025269</v>
      </c>
      <c r="E11" s="60">
        <v>16025269</v>
      </c>
      <c r="F11" s="60">
        <v>1228310</v>
      </c>
      <c r="G11" s="60">
        <v>1193915</v>
      </c>
      <c r="H11" s="60">
        <v>1211206</v>
      </c>
      <c r="I11" s="60">
        <v>3633431</v>
      </c>
      <c r="J11" s="60">
        <v>1155880</v>
      </c>
      <c r="K11" s="60">
        <v>1147314</v>
      </c>
      <c r="L11" s="60">
        <v>1648752</v>
      </c>
      <c r="M11" s="60">
        <v>3951946</v>
      </c>
      <c r="N11" s="60">
        <v>1174079</v>
      </c>
      <c r="O11" s="60">
        <v>1089932</v>
      </c>
      <c r="P11" s="60">
        <v>1144648</v>
      </c>
      <c r="Q11" s="60">
        <v>3408659</v>
      </c>
      <c r="R11" s="60">
        <v>1109562</v>
      </c>
      <c r="S11" s="60">
        <v>1246695</v>
      </c>
      <c r="T11" s="60">
        <v>1114642</v>
      </c>
      <c r="U11" s="60">
        <v>3470899</v>
      </c>
      <c r="V11" s="60">
        <v>14464935</v>
      </c>
      <c r="W11" s="60">
        <v>16025269</v>
      </c>
      <c r="X11" s="60">
        <v>-1560334</v>
      </c>
      <c r="Y11" s="61">
        <v>-9.74</v>
      </c>
      <c r="Z11" s="62">
        <v>16025269</v>
      </c>
    </row>
    <row r="12" spans="1:26" ht="13.5">
      <c r="A12" s="58" t="s">
        <v>38</v>
      </c>
      <c r="B12" s="19">
        <v>1667171</v>
      </c>
      <c r="C12" s="19"/>
      <c r="D12" s="59">
        <v>1778886</v>
      </c>
      <c r="E12" s="60">
        <v>1778886</v>
      </c>
      <c r="F12" s="60">
        <v>134432</v>
      </c>
      <c r="G12" s="60">
        <v>131432</v>
      </c>
      <c r="H12" s="60">
        <v>131432</v>
      </c>
      <c r="I12" s="60">
        <v>397296</v>
      </c>
      <c r="J12" s="60">
        <v>131432</v>
      </c>
      <c r="K12" s="60">
        <v>131432</v>
      </c>
      <c r="L12" s="60">
        <v>218760</v>
      </c>
      <c r="M12" s="60">
        <v>481624</v>
      </c>
      <c r="N12" s="60">
        <v>221626</v>
      </c>
      <c r="O12" s="60">
        <v>126656</v>
      </c>
      <c r="P12" s="60">
        <v>152604</v>
      </c>
      <c r="Q12" s="60">
        <v>500886</v>
      </c>
      <c r="R12" s="60">
        <v>144215</v>
      </c>
      <c r="S12" s="60">
        <v>144215</v>
      </c>
      <c r="T12" s="60">
        <v>153745</v>
      </c>
      <c r="U12" s="60">
        <v>442175</v>
      </c>
      <c r="V12" s="60">
        <v>1821981</v>
      </c>
      <c r="W12" s="60">
        <v>1778886</v>
      </c>
      <c r="X12" s="60">
        <v>43095</v>
      </c>
      <c r="Y12" s="61">
        <v>2.42</v>
      </c>
      <c r="Z12" s="62">
        <v>1778886</v>
      </c>
    </row>
    <row r="13" spans="1:26" ht="13.5">
      <c r="A13" s="58" t="s">
        <v>278</v>
      </c>
      <c r="B13" s="19">
        <v>10126716</v>
      </c>
      <c r="C13" s="19"/>
      <c r="D13" s="59">
        <v>3613340</v>
      </c>
      <c r="E13" s="60">
        <v>3613340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3613340</v>
      </c>
      <c r="X13" s="60">
        <v>-3613340</v>
      </c>
      <c r="Y13" s="61">
        <v>-100</v>
      </c>
      <c r="Z13" s="62">
        <v>3613340</v>
      </c>
    </row>
    <row r="14" spans="1:26" ht="13.5">
      <c r="A14" s="58" t="s">
        <v>40</v>
      </c>
      <c r="B14" s="19">
        <v>0</v>
      </c>
      <c r="C14" s="19"/>
      <c r="D14" s="59">
        <v>230000</v>
      </c>
      <c r="E14" s="60">
        <v>230000</v>
      </c>
      <c r="F14" s="60">
        <v>19228</v>
      </c>
      <c r="G14" s="60">
        <v>0</v>
      </c>
      <c r="H14" s="60">
        <v>0</v>
      </c>
      <c r="I14" s="60">
        <v>19228</v>
      </c>
      <c r="J14" s="60">
        <v>19228</v>
      </c>
      <c r="K14" s="60">
        <v>0</v>
      </c>
      <c r="L14" s="60">
        <v>0</v>
      </c>
      <c r="M14" s="60">
        <v>19228</v>
      </c>
      <c r="N14" s="60">
        <v>0</v>
      </c>
      <c r="O14" s="60">
        <v>19228</v>
      </c>
      <c r="P14" s="60">
        <v>0</v>
      </c>
      <c r="Q14" s="60">
        <v>19228</v>
      </c>
      <c r="R14" s="60">
        <v>0</v>
      </c>
      <c r="S14" s="60">
        <v>19228</v>
      </c>
      <c r="T14" s="60">
        <v>0</v>
      </c>
      <c r="U14" s="60">
        <v>19228</v>
      </c>
      <c r="V14" s="60">
        <v>76912</v>
      </c>
      <c r="W14" s="60">
        <v>230000</v>
      </c>
      <c r="X14" s="60">
        <v>-153088</v>
      </c>
      <c r="Y14" s="61">
        <v>-66.56</v>
      </c>
      <c r="Z14" s="62">
        <v>230000</v>
      </c>
    </row>
    <row r="15" spans="1:26" ht="13.5">
      <c r="A15" s="58" t="s">
        <v>41</v>
      </c>
      <c r="B15" s="19">
        <v>10076863</v>
      </c>
      <c r="C15" s="19"/>
      <c r="D15" s="59">
        <v>14264823</v>
      </c>
      <c r="E15" s="60">
        <v>14264823</v>
      </c>
      <c r="F15" s="60">
        <v>802085</v>
      </c>
      <c r="G15" s="60">
        <v>675286</v>
      </c>
      <c r="H15" s="60">
        <v>33169</v>
      </c>
      <c r="I15" s="60">
        <v>1510540</v>
      </c>
      <c r="J15" s="60">
        <v>104252</v>
      </c>
      <c r="K15" s="60">
        <v>70546</v>
      </c>
      <c r="L15" s="60">
        <v>682789</v>
      </c>
      <c r="M15" s="60">
        <v>857587</v>
      </c>
      <c r="N15" s="60">
        <v>316808</v>
      </c>
      <c r="O15" s="60">
        <v>1563091</v>
      </c>
      <c r="P15" s="60">
        <v>64801</v>
      </c>
      <c r="Q15" s="60">
        <v>1944700</v>
      </c>
      <c r="R15" s="60">
        <v>1865086</v>
      </c>
      <c r="S15" s="60">
        <v>124179</v>
      </c>
      <c r="T15" s="60">
        <v>533752</v>
      </c>
      <c r="U15" s="60">
        <v>2523017</v>
      </c>
      <c r="V15" s="60">
        <v>6835844</v>
      </c>
      <c r="W15" s="60">
        <v>14264823</v>
      </c>
      <c r="X15" s="60">
        <v>-7428979</v>
      </c>
      <c r="Y15" s="61">
        <v>-52.08</v>
      </c>
      <c r="Z15" s="62">
        <v>14264823</v>
      </c>
    </row>
    <row r="16" spans="1:26" ht="13.5">
      <c r="A16" s="69" t="s">
        <v>42</v>
      </c>
      <c r="B16" s="19">
        <v>411812</v>
      </c>
      <c r="C16" s="19"/>
      <c r="D16" s="59">
        <v>148400</v>
      </c>
      <c r="E16" s="60">
        <v>148400</v>
      </c>
      <c r="F16" s="60">
        <v>36603</v>
      </c>
      <c r="G16" s="60">
        <v>23309</v>
      </c>
      <c r="H16" s="60">
        <v>187785</v>
      </c>
      <c r="I16" s="60">
        <v>247697</v>
      </c>
      <c r="J16" s="60">
        <v>24015</v>
      </c>
      <c r="K16" s="60">
        <v>43876</v>
      </c>
      <c r="L16" s="60">
        <v>-261584</v>
      </c>
      <c r="M16" s="60">
        <v>-193693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54513</v>
      </c>
      <c r="T16" s="60">
        <v>1940</v>
      </c>
      <c r="U16" s="60">
        <v>56453</v>
      </c>
      <c r="V16" s="60">
        <v>110457</v>
      </c>
      <c r="W16" s="60">
        <v>148400</v>
      </c>
      <c r="X16" s="60">
        <v>-37943</v>
      </c>
      <c r="Y16" s="61">
        <v>-25.57</v>
      </c>
      <c r="Z16" s="62">
        <v>148400</v>
      </c>
    </row>
    <row r="17" spans="1:26" ht="13.5">
      <c r="A17" s="58" t="s">
        <v>43</v>
      </c>
      <c r="B17" s="19">
        <v>20428913</v>
      </c>
      <c r="C17" s="19"/>
      <c r="D17" s="59">
        <v>32504450</v>
      </c>
      <c r="E17" s="60">
        <v>32504450</v>
      </c>
      <c r="F17" s="60">
        <v>1244856</v>
      </c>
      <c r="G17" s="60">
        <v>348180</v>
      </c>
      <c r="H17" s="60">
        <v>485552</v>
      </c>
      <c r="I17" s="60">
        <v>2078588</v>
      </c>
      <c r="J17" s="60">
        <v>786084</v>
      </c>
      <c r="K17" s="60">
        <v>898009</v>
      </c>
      <c r="L17" s="60">
        <v>885784</v>
      </c>
      <c r="M17" s="60">
        <v>2569877</v>
      </c>
      <c r="N17" s="60">
        <v>622290</v>
      </c>
      <c r="O17" s="60">
        <v>1049690</v>
      </c>
      <c r="P17" s="60">
        <v>610912</v>
      </c>
      <c r="Q17" s="60">
        <v>2282892</v>
      </c>
      <c r="R17" s="60">
        <v>1374394</v>
      </c>
      <c r="S17" s="60">
        <v>896202</v>
      </c>
      <c r="T17" s="60">
        <v>804322</v>
      </c>
      <c r="U17" s="60">
        <v>3074918</v>
      </c>
      <c r="V17" s="60">
        <v>10006275</v>
      </c>
      <c r="W17" s="60">
        <v>32504450</v>
      </c>
      <c r="X17" s="60">
        <v>-22498175</v>
      </c>
      <c r="Y17" s="61">
        <v>-69.22</v>
      </c>
      <c r="Z17" s="62">
        <v>32504450</v>
      </c>
    </row>
    <row r="18" spans="1:26" ht="13.5">
      <c r="A18" s="70" t="s">
        <v>44</v>
      </c>
      <c r="B18" s="71">
        <f>SUM(B11:B17)</f>
        <v>54862913</v>
      </c>
      <c r="C18" s="71">
        <f>SUM(C11:C17)</f>
        <v>0</v>
      </c>
      <c r="D18" s="72">
        <f aca="true" t="shared" si="1" ref="D18:Z18">SUM(D11:D17)</f>
        <v>68565168</v>
      </c>
      <c r="E18" s="73">
        <f t="shared" si="1"/>
        <v>68565168</v>
      </c>
      <c r="F18" s="73">
        <f t="shared" si="1"/>
        <v>3465514</v>
      </c>
      <c r="G18" s="73">
        <f t="shared" si="1"/>
        <v>2372122</v>
      </c>
      <c r="H18" s="73">
        <f t="shared" si="1"/>
        <v>2049144</v>
      </c>
      <c r="I18" s="73">
        <f t="shared" si="1"/>
        <v>7886780</v>
      </c>
      <c r="J18" s="73">
        <f t="shared" si="1"/>
        <v>2220891</v>
      </c>
      <c r="K18" s="73">
        <f t="shared" si="1"/>
        <v>2291177</v>
      </c>
      <c r="L18" s="73">
        <f t="shared" si="1"/>
        <v>3174501</v>
      </c>
      <c r="M18" s="73">
        <f t="shared" si="1"/>
        <v>7686569</v>
      </c>
      <c r="N18" s="73">
        <f t="shared" si="1"/>
        <v>2334803</v>
      </c>
      <c r="O18" s="73">
        <f t="shared" si="1"/>
        <v>3848597</v>
      </c>
      <c r="P18" s="73">
        <f t="shared" si="1"/>
        <v>1972965</v>
      </c>
      <c r="Q18" s="73">
        <f t="shared" si="1"/>
        <v>8156365</v>
      </c>
      <c r="R18" s="73">
        <f t="shared" si="1"/>
        <v>4493257</v>
      </c>
      <c r="S18" s="73">
        <f t="shared" si="1"/>
        <v>2485032</v>
      </c>
      <c r="T18" s="73">
        <f t="shared" si="1"/>
        <v>2608401</v>
      </c>
      <c r="U18" s="73">
        <f t="shared" si="1"/>
        <v>9586690</v>
      </c>
      <c r="V18" s="73">
        <f t="shared" si="1"/>
        <v>33316404</v>
      </c>
      <c r="W18" s="73">
        <f t="shared" si="1"/>
        <v>68565168</v>
      </c>
      <c r="X18" s="73">
        <f t="shared" si="1"/>
        <v>-35248764</v>
      </c>
      <c r="Y18" s="67">
        <f>+IF(W18&lt;&gt;0,(X18/W18)*100,0)</f>
        <v>-51.40914115458741</v>
      </c>
      <c r="Z18" s="74">
        <f t="shared" si="1"/>
        <v>68565168</v>
      </c>
    </row>
    <row r="19" spans="1:26" ht="13.5">
      <c r="A19" s="70" t="s">
        <v>45</v>
      </c>
      <c r="B19" s="75">
        <f>+B10-B18</f>
        <v>-9653300</v>
      </c>
      <c r="C19" s="75">
        <f>+C10-C18</f>
        <v>0</v>
      </c>
      <c r="D19" s="76">
        <f aca="true" t="shared" si="2" ref="D19:Z19">+D10-D18</f>
        <v>-18856138</v>
      </c>
      <c r="E19" s="77">
        <f t="shared" si="2"/>
        <v>-18856138</v>
      </c>
      <c r="F19" s="77">
        <f t="shared" si="2"/>
        <v>9984598</v>
      </c>
      <c r="G19" s="77">
        <f t="shared" si="2"/>
        <v>-793360</v>
      </c>
      <c r="H19" s="77">
        <f t="shared" si="2"/>
        <v>801209</v>
      </c>
      <c r="I19" s="77">
        <f t="shared" si="2"/>
        <v>9992447</v>
      </c>
      <c r="J19" s="77">
        <f t="shared" si="2"/>
        <v>-763933</v>
      </c>
      <c r="K19" s="77">
        <f t="shared" si="2"/>
        <v>-423703</v>
      </c>
      <c r="L19" s="77">
        <f t="shared" si="2"/>
        <v>-1151351</v>
      </c>
      <c r="M19" s="77">
        <f t="shared" si="2"/>
        <v>-2338987</v>
      </c>
      <c r="N19" s="77">
        <f t="shared" si="2"/>
        <v>137620</v>
      </c>
      <c r="O19" s="77">
        <f t="shared" si="2"/>
        <v>-1316314</v>
      </c>
      <c r="P19" s="77">
        <f t="shared" si="2"/>
        <v>263662</v>
      </c>
      <c r="Q19" s="77">
        <f t="shared" si="2"/>
        <v>-915032</v>
      </c>
      <c r="R19" s="77">
        <f t="shared" si="2"/>
        <v>-2776742</v>
      </c>
      <c r="S19" s="77">
        <f t="shared" si="2"/>
        <v>-766102</v>
      </c>
      <c r="T19" s="77">
        <f t="shared" si="2"/>
        <v>-937108</v>
      </c>
      <c r="U19" s="77">
        <f t="shared" si="2"/>
        <v>-4479952</v>
      </c>
      <c r="V19" s="77">
        <f t="shared" si="2"/>
        <v>2258476</v>
      </c>
      <c r="W19" s="77">
        <f>IF(E10=E18,0,W10-W18)</f>
        <v>-18856138</v>
      </c>
      <c r="X19" s="77">
        <f t="shared" si="2"/>
        <v>21114614</v>
      </c>
      <c r="Y19" s="78">
        <f>+IF(W19&lt;&gt;0,(X19/W19)*100,0)</f>
        <v>-111.97740491716807</v>
      </c>
      <c r="Z19" s="79">
        <f t="shared" si="2"/>
        <v>-18856138</v>
      </c>
    </row>
    <row r="20" spans="1:26" ht="13.5">
      <c r="A20" s="58" t="s">
        <v>46</v>
      </c>
      <c r="B20" s="19">
        <v>12489303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2836003</v>
      </c>
      <c r="C22" s="86">
        <f>SUM(C19:C21)</f>
        <v>0</v>
      </c>
      <c r="D22" s="87">
        <f aca="true" t="shared" si="3" ref="D22:Z22">SUM(D19:D21)</f>
        <v>-18856138</v>
      </c>
      <c r="E22" s="88">
        <f t="shared" si="3"/>
        <v>-18856138</v>
      </c>
      <c r="F22" s="88">
        <f t="shared" si="3"/>
        <v>9984598</v>
      </c>
      <c r="G22" s="88">
        <f t="shared" si="3"/>
        <v>-793360</v>
      </c>
      <c r="H22" s="88">
        <f t="shared" si="3"/>
        <v>801209</v>
      </c>
      <c r="I22" s="88">
        <f t="shared" si="3"/>
        <v>9992447</v>
      </c>
      <c r="J22" s="88">
        <f t="shared" si="3"/>
        <v>-763933</v>
      </c>
      <c r="K22" s="88">
        <f t="shared" si="3"/>
        <v>-423703</v>
      </c>
      <c r="L22" s="88">
        <f t="shared" si="3"/>
        <v>-1151351</v>
      </c>
      <c r="M22" s="88">
        <f t="shared" si="3"/>
        <v>-2338987</v>
      </c>
      <c r="N22" s="88">
        <f t="shared" si="3"/>
        <v>137620</v>
      </c>
      <c r="O22" s="88">
        <f t="shared" si="3"/>
        <v>-1316314</v>
      </c>
      <c r="P22" s="88">
        <f t="shared" si="3"/>
        <v>263662</v>
      </c>
      <c r="Q22" s="88">
        <f t="shared" si="3"/>
        <v>-915032</v>
      </c>
      <c r="R22" s="88">
        <f t="shared" si="3"/>
        <v>-2776742</v>
      </c>
      <c r="S22" s="88">
        <f t="shared" si="3"/>
        <v>-766102</v>
      </c>
      <c r="T22" s="88">
        <f t="shared" si="3"/>
        <v>-937108</v>
      </c>
      <c r="U22" s="88">
        <f t="shared" si="3"/>
        <v>-4479952</v>
      </c>
      <c r="V22" s="88">
        <f t="shared" si="3"/>
        <v>2258476</v>
      </c>
      <c r="W22" s="88">
        <f t="shared" si="3"/>
        <v>-18856138</v>
      </c>
      <c r="X22" s="88">
        <f t="shared" si="3"/>
        <v>21114614</v>
      </c>
      <c r="Y22" s="89">
        <f>+IF(W22&lt;&gt;0,(X22/W22)*100,0)</f>
        <v>-111.97740491716807</v>
      </c>
      <c r="Z22" s="90">
        <f t="shared" si="3"/>
        <v>-18856138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2836003</v>
      </c>
      <c r="C24" s="75">
        <f>SUM(C22:C23)</f>
        <v>0</v>
      </c>
      <c r="D24" s="76">
        <f aca="true" t="shared" si="4" ref="D24:Z24">SUM(D22:D23)</f>
        <v>-18856138</v>
      </c>
      <c r="E24" s="77">
        <f t="shared" si="4"/>
        <v>-18856138</v>
      </c>
      <c r="F24" s="77">
        <f t="shared" si="4"/>
        <v>9984598</v>
      </c>
      <c r="G24" s="77">
        <f t="shared" si="4"/>
        <v>-793360</v>
      </c>
      <c r="H24" s="77">
        <f t="shared" si="4"/>
        <v>801209</v>
      </c>
      <c r="I24" s="77">
        <f t="shared" si="4"/>
        <v>9992447</v>
      </c>
      <c r="J24" s="77">
        <f t="shared" si="4"/>
        <v>-763933</v>
      </c>
      <c r="K24" s="77">
        <f t="shared" si="4"/>
        <v>-423703</v>
      </c>
      <c r="L24" s="77">
        <f t="shared" si="4"/>
        <v>-1151351</v>
      </c>
      <c r="M24" s="77">
        <f t="shared" si="4"/>
        <v>-2338987</v>
      </c>
      <c r="N24" s="77">
        <f t="shared" si="4"/>
        <v>137620</v>
      </c>
      <c r="O24" s="77">
        <f t="shared" si="4"/>
        <v>-1316314</v>
      </c>
      <c r="P24" s="77">
        <f t="shared" si="4"/>
        <v>263662</v>
      </c>
      <c r="Q24" s="77">
        <f t="shared" si="4"/>
        <v>-915032</v>
      </c>
      <c r="R24" s="77">
        <f t="shared" si="4"/>
        <v>-2776742</v>
      </c>
      <c r="S24" s="77">
        <f t="shared" si="4"/>
        <v>-766102</v>
      </c>
      <c r="T24" s="77">
        <f t="shared" si="4"/>
        <v>-937108</v>
      </c>
      <c r="U24" s="77">
        <f t="shared" si="4"/>
        <v>-4479952</v>
      </c>
      <c r="V24" s="77">
        <f t="shared" si="4"/>
        <v>2258476</v>
      </c>
      <c r="W24" s="77">
        <f t="shared" si="4"/>
        <v>-18856138</v>
      </c>
      <c r="X24" s="77">
        <f t="shared" si="4"/>
        <v>21114614</v>
      </c>
      <c r="Y24" s="78">
        <f>+IF(W24&lt;&gt;0,(X24/W24)*100,0)</f>
        <v>-111.97740491716807</v>
      </c>
      <c r="Z24" s="79">
        <f t="shared" si="4"/>
        <v>-18856138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18258417</v>
      </c>
      <c r="C27" s="22"/>
      <c r="D27" s="99">
        <v>39913911</v>
      </c>
      <c r="E27" s="100">
        <v>39913911</v>
      </c>
      <c r="F27" s="100">
        <v>1752365</v>
      </c>
      <c r="G27" s="100">
        <v>2919795</v>
      </c>
      <c r="H27" s="100">
        <v>1172635</v>
      </c>
      <c r="I27" s="100">
        <v>5844795</v>
      </c>
      <c r="J27" s="100">
        <v>6317190</v>
      </c>
      <c r="K27" s="100">
        <v>2785899</v>
      </c>
      <c r="L27" s="100">
        <v>3684896</v>
      </c>
      <c r="M27" s="100">
        <v>12787985</v>
      </c>
      <c r="N27" s="100">
        <v>1433189</v>
      </c>
      <c r="O27" s="100">
        <v>4057067</v>
      </c>
      <c r="P27" s="100">
        <v>3484867</v>
      </c>
      <c r="Q27" s="100">
        <v>8975123</v>
      </c>
      <c r="R27" s="100">
        <v>1688789</v>
      </c>
      <c r="S27" s="100">
        <v>1207121</v>
      </c>
      <c r="T27" s="100">
        <v>1810579</v>
      </c>
      <c r="U27" s="100">
        <v>4706489</v>
      </c>
      <c r="V27" s="100">
        <v>32314392</v>
      </c>
      <c r="W27" s="100">
        <v>39913911</v>
      </c>
      <c r="X27" s="100">
        <v>-7599519</v>
      </c>
      <c r="Y27" s="101">
        <v>-19.04</v>
      </c>
      <c r="Z27" s="102">
        <v>39913911</v>
      </c>
    </row>
    <row r="28" spans="1:26" ht="13.5">
      <c r="A28" s="103" t="s">
        <v>46</v>
      </c>
      <c r="B28" s="19">
        <v>18150242</v>
      </c>
      <c r="C28" s="19"/>
      <c r="D28" s="59">
        <v>36679000</v>
      </c>
      <c r="E28" s="60">
        <v>36679000</v>
      </c>
      <c r="F28" s="60">
        <v>462989</v>
      </c>
      <c r="G28" s="60">
        <v>828559</v>
      </c>
      <c r="H28" s="60">
        <v>1416720</v>
      </c>
      <c r="I28" s="60">
        <v>2708268</v>
      </c>
      <c r="J28" s="60">
        <v>6317190</v>
      </c>
      <c r="K28" s="60">
        <v>2785899</v>
      </c>
      <c r="L28" s="60">
        <v>3684896</v>
      </c>
      <c r="M28" s="60">
        <v>12787985</v>
      </c>
      <c r="N28" s="60">
        <v>1433189</v>
      </c>
      <c r="O28" s="60">
        <v>4057067</v>
      </c>
      <c r="P28" s="60">
        <v>3455527</v>
      </c>
      <c r="Q28" s="60">
        <v>8945783</v>
      </c>
      <c r="R28" s="60">
        <v>1688789</v>
      </c>
      <c r="S28" s="60">
        <v>1207121</v>
      </c>
      <c r="T28" s="60">
        <v>1776004</v>
      </c>
      <c r="U28" s="60">
        <v>4671914</v>
      </c>
      <c r="V28" s="60">
        <v>29113950</v>
      </c>
      <c r="W28" s="60">
        <v>36679000</v>
      </c>
      <c r="X28" s="60">
        <v>-7565050</v>
      </c>
      <c r="Y28" s="61">
        <v>-20.63</v>
      </c>
      <c r="Z28" s="62">
        <v>36679000</v>
      </c>
    </row>
    <row r="29" spans="1:26" ht="13.5">
      <c r="A29" s="58" t="s">
        <v>282</v>
      </c>
      <c r="B29" s="19">
        <v>108175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29340</v>
      </c>
      <c r="Q29" s="60">
        <v>29340</v>
      </c>
      <c r="R29" s="60">
        <v>0</v>
      </c>
      <c r="S29" s="60">
        <v>0</v>
      </c>
      <c r="T29" s="60">
        <v>34575</v>
      </c>
      <c r="U29" s="60">
        <v>34575</v>
      </c>
      <c r="V29" s="60">
        <v>63915</v>
      </c>
      <c r="W29" s="60">
        <v>0</v>
      </c>
      <c r="X29" s="60">
        <v>63915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3234911</v>
      </c>
      <c r="E31" s="60">
        <v>3234911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3234911</v>
      </c>
      <c r="X31" s="60">
        <v>-3234911</v>
      </c>
      <c r="Y31" s="61">
        <v>-100</v>
      </c>
      <c r="Z31" s="62">
        <v>3234911</v>
      </c>
    </row>
    <row r="32" spans="1:26" ht="13.5">
      <c r="A32" s="70" t="s">
        <v>54</v>
      </c>
      <c r="B32" s="22">
        <f>SUM(B28:B31)</f>
        <v>18258417</v>
      </c>
      <c r="C32" s="22">
        <f>SUM(C28:C31)</f>
        <v>0</v>
      </c>
      <c r="D32" s="99">
        <f aca="true" t="shared" si="5" ref="D32:Z32">SUM(D28:D31)</f>
        <v>39913911</v>
      </c>
      <c r="E32" s="100">
        <f t="shared" si="5"/>
        <v>39913911</v>
      </c>
      <c r="F32" s="100">
        <f t="shared" si="5"/>
        <v>462989</v>
      </c>
      <c r="G32" s="100">
        <f t="shared" si="5"/>
        <v>828559</v>
      </c>
      <c r="H32" s="100">
        <f t="shared" si="5"/>
        <v>1416720</v>
      </c>
      <c r="I32" s="100">
        <f t="shared" si="5"/>
        <v>2708268</v>
      </c>
      <c r="J32" s="100">
        <f t="shared" si="5"/>
        <v>6317190</v>
      </c>
      <c r="K32" s="100">
        <f t="shared" si="5"/>
        <v>2785899</v>
      </c>
      <c r="L32" s="100">
        <f t="shared" si="5"/>
        <v>3684896</v>
      </c>
      <c r="M32" s="100">
        <f t="shared" si="5"/>
        <v>12787985</v>
      </c>
      <c r="N32" s="100">
        <f t="shared" si="5"/>
        <v>1433189</v>
      </c>
      <c r="O32" s="100">
        <f t="shared" si="5"/>
        <v>4057067</v>
      </c>
      <c r="P32" s="100">
        <f t="shared" si="5"/>
        <v>3484867</v>
      </c>
      <c r="Q32" s="100">
        <f t="shared" si="5"/>
        <v>8975123</v>
      </c>
      <c r="R32" s="100">
        <f t="shared" si="5"/>
        <v>1688789</v>
      </c>
      <c r="S32" s="100">
        <f t="shared" si="5"/>
        <v>1207121</v>
      </c>
      <c r="T32" s="100">
        <f t="shared" si="5"/>
        <v>1810579</v>
      </c>
      <c r="U32" s="100">
        <f t="shared" si="5"/>
        <v>4706489</v>
      </c>
      <c r="V32" s="100">
        <f t="shared" si="5"/>
        <v>29177865</v>
      </c>
      <c r="W32" s="100">
        <f t="shared" si="5"/>
        <v>39913911</v>
      </c>
      <c r="X32" s="100">
        <f t="shared" si="5"/>
        <v>-10736046</v>
      </c>
      <c r="Y32" s="101">
        <f>+IF(W32&lt;&gt;0,(X32/W32)*100,0)</f>
        <v>-26.898005560016408</v>
      </c>
      <c r="Z32" s="102">
        <f t="shared" si="5"/>
        <v>39913911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6968934</v>
      </c>
      <c r="C35" s="19"/>
      <c r="D35" s="59">
        <v>14344834</v>
      </c>
      <c r="E35" s="60">
        <v>7357427</v>
      </c>
      <c r="F35" s="60">
        <v>7730412</v>
      </c>
      <c r="G35" s="60">
        <v>4805320</v>
      </c>
      <c r="H35" s="60">
        <v>5894438</v>
      </c>
      <c r="I35" s="60">
        <v>5894438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7357427</v>
      </c>
      <c r="X35" s="60">
        <v>-7357427</v>
      </c>
      <c r="Y35" s="61">
        <v>-100</v>
      </c>
      <c r="Z35" s="62">
        <v>7357427</v>
      </c>
    </row>
    <row r="36" spans="1:26" ht="13.5">
      <c r="A36" s="58" t="s">
        <v>57</v>
      </c>
      <c r="B36" s="19">
        <v>184849070</v>
      </c>
      <c r="C36" s="19"/>
      <c r="D36" s="59">
        <v>233183460</v>
      </c>
      <c r="E36" s="60">
        <v>187658895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187658895</v>
      </c>
      <c r="X36" s="60">
        <v>-187658895</v>
      </c>
      <c r="Y36" s="61">
        <v>-100</v>
      </c>
      <c r="Z36" s="62">
        <v>187658895</v>
      </c>
    </row>
    <row r="37" spans="1:26" ht="13.5">
      <c r="A37" s="58" t="s">
        <v>58</v>
      </c>
      <c r="B37" s="19">
        <v>17425102</v>
      </c>
      <c r="C37" s="19"/>
      <c r="D37" s="59">
        <v>11518002</v>
      </c>
      <c r="E37" s="60">
        <v>16429920</v>
      </c>
      <c r="F37" s="60">
        <v>2513913</v>
      </c>
      <c r="G37" s="60">
        <v>2572746</v>
      </c>
      <c r="H37" s="60">
        <v>2713994</v>
      </c>
      <c r="I37" s="60">
        <v>2713994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16429920</v>
      </c>
      <c r="X37" s="60">
        <v>-16429920</v>
      </c>
      <c r="Y37" s="61">
        <v>-100</v>
      </c>
      <c r="Z37" s="62">
        <v>16429920</v>
      </c>
    </row>
    <row r="38" spans="1:26" ht="13.5">
      <c r="A38" s="58" t="s">
        <v>59</v>
      </c>
      <c r="B38" s="19">
        <v>16571885</v>
      </c>
      <c r="C38" s="19"/>
      <c r="D38" s="59">
        <v>6638521</v>
      </c>
      <c r="E38" s="60">
        <v>18229197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18229197</v>
      </c>
      <c r="X38" s="60">
        <v>-18229197</v>
      </c>
      <c r="Y38" s="61">
        <v>-100</v>
      </c>
      <c r="Z38" s="62">
        <v>18229197</v>
      </c>
    </row>
    <row r="39" spans="1:26" ht="13.5">
      <c r="A39" s="58" t="s">
        <v>60</v>
      </c>
      <c r="B39" s="19">
        <v>157821017</v>
      </c>
      <c r="C39" s="19"/>
      <c r="D39" s="59">
        <v>229371771</v>
      </c>
      <c r="E39" s="60">
        <v>160357205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160357205</v>
      </c>
      <c r="X39" s="60">
        <v>-160357205</v>
      </c>
      <c r="Y39" s="61">
        <v>-100</v>
      </c>
      <c r="Z39" s="62">
        <v>160357205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19030657</v>
      </c>
      <c r="C42" s="19"/>
      <c r="D42" s="59">
        <v>39052369</v>
      </c>
      <c r="E42" s="60">
        <v>23702651</v>
      </c>
      <c r="F42" s="60">
        <v>2395103</v>
      </c>
      <c r="G42" s="60">
        <v>-2087658</v>
      </c>
      <c r="H42" s="60">
        <v>5704992</v>
      </c>
      <c r="I42" s="60">
        <v>6012437</v>
      </c>
      <c r="J42" s="60">
        <v>600161</v>
      </c>
      <c r="K42" s="60">
        <v>3759448</v>
      </c>
      <c r="L42" s="60">
        <v>4981491</v>
      </c>
      <c r="M42" s="60">
        <v>9341100</v>
      </c>
      <c r="N42" s="60">
        <v>459412</v>
      </c>
      <c r="O42" s="60">
        <v>3451802</v>
      </c>
      <c r="P42" s="60">
        <v>4118201</v>
      </c>
      <c r="Q42" s="60">
        <v>8029415</v>
      </c>
      <c r="R42" s="60">
        <v>642804</v>
      </c>
      <c r="S42" s="60">
        <v>1317017</v>
      </c>
      <c r="T42" s="60">
        <v>3132433</v>
      </c>
      <c r="U42" s="60">
        <v>5092254</v>
      </c>
      <c r="V42" s="60">
        <v>28475206</v>
      </c>
      <c r="W42" s="60">
        <v>23702651</v>
      </c>
      <c r="X42" s="60">
        <v>4772555</v>
      </c>
      <c r="Y42" s="61">
        <v>20.14</v>
      </c>
      <c r="Z42" s="62">
        <v>23702651</v>
      </c>
    </row>
    <row r="43" spans="1:26" ht="13.5">
      <c r="A43" s="58" t="s">
        <v>63</v>
      </c>
      <c r="B43" s="19">
        <v>-18254670</v>
      </c>
      <c r="C43" s="19"/>
      <c r="D43" s="59">
        <v>-39913911</v>
      </c>
      <c r="E43" s="60">
        <v>-26211911</v>
      </c>
      <c r="F43" s="60">
        <v>-1733202</v>
      </c>
      <c r="G43" s="60">
        <v>-2906570</v>
      </c>
      <c r="H43" s="60">
        <v>-1160491</v>
      </c>
      <c r="I43" s="60">
        <v>-5800263</v>
      </c>
      <c r="J43" s="60">
        <v>-2829734</v>
      </c>
      <c r="K43" s="60">
        <v>-2428886</v>
      </c>
      <c r="L43" s="60">
        <v>-3674336</v>
      </c>
      <c r="M43" s="60">
        <v>-8932956</v>
      </c>
      <c r="N43" s="60">
        <v>-1420260</v>
      </c>
      <c r="O43" s="60">
        <v>-4040545</v>
      </c>
      <c r="P43" s="60">
        <v>-3476166</v>
      </c>
      <c r="Q43" s="60">
        <v>-8936971</v>
      </c>
      <c r="R43" s="60">
        <v>-1682273</v>
      </c>
      <c r="S43" s="60">
        <v>-1199666</v>
      </c>
      <c r="T43" s="60">
        <v>-1799052</v>
      </c>
      <c r="U43" s="60">
        <v>-4680991</v>
      </c>
      <c r="V43" s="60">
        <v>-28351181</v>
      </c>
      <c r="W43" s="60">
        <v>-26211911</v>
      </c>
      <c r="X43" s="60">
        <v>-2139270</v>
      </c>
      <c r="Y43" s="61">
        <v>8.16</v>
      </c>
      <c r="Z43" s="62">
        <v>-26211911</v>
      </c>
    </row>
    <row r="44" spans="1:26" ht="13.5">
      <c r="A44" s="58" t="s">
        <v>64</v>
      </c>
      <c r="B44" s="19">
        <v>198583</v>
      </c>
      <c r="C44" s="19"/>
      <c r="D44" s="59">
        <v>-80000</v>
      </c>
      <c r="E44" s="60">
        <v>-32692</v>
      </c>
      <c r="F44" s="60">
        <v>-16508</v>
      </c>
      <c r="G44" s="60">
        <v>14439</v>
      </c>
      <c r="H44" s="60">
        <v>11212</v>
      </c>
      <c r="I44" s="60">
        <v>9143</v>
      </c>
      <c r="J44" s="60">
        <v>-4650</v>
      </c>
      <c r="K44" s="60">
        <v>5592</v>
      </c>
      <c r="L44" s="60">
        <v>6052</v>
      </c>
      <c r="M44" s="60">
        <v>6994</v>
      </c>
      <c r="N44" s="60">
        <v>7038</v>
      </c>
      <c r="O44" s="60">
        <v>-1055</v>
      </c>
      <c r="P44" s="60">
        <v>2286</v>
      </c>
      <c r="Q44" s="60">
        <v>8269</v>
      </c>
      <c r="R44" s="60">
        <v>7310</v>
      </c>
      <c r="S44" s="60">
        <v>-4914</v>
      </c>
      <c r="T44" s="60">
        <v>17687</v>
      </c>
      <c r="U44" s="60">
        <v>20083</v>
      </c>
      <c r="V44" s="60">
        <v>44489</v>
      </c>
      <c r="W44" s="60">
        <v>-32692</v>
      </c>
      <c r="X44" s="60">
        <v>77181</v>
      </c>
      <c r="Y44" s="61">
        <v>-236.09</v>
      </c>
      <c r="Z44" s="62">
        <v>-32692</v>
      </c>
    </row>
    <row r="45" spans="1:26" ht="13.5">
      <c r="A45" s="70" t="s">
        <v>65</v>
      </c>
      <c r="B45" s="22">
        <v>3066147</v>
      </c>
      <c r="C45" s="22"/>
      <c r="D45" s="99">
        <v>-661542</v>
      </c>
      <c r="E45" s="100">
        <v>524048</v>
      </c>
      <c r="F45" s="100">
        <v>540292</v>
      </c>
      <c r="G45" s="100">
        <v>-4439497</v>
      </c>
      <c r="H45" s="100">
        <v>116216</v>
      </c>
      <c r="I45" s="100">
        <v>116216</v>
      </c>
      <c r="J45" s="100">
        <v>-2118007</v>
      </c>
      <c r="K45" s="100">
        <v>-781853</v>
      </c>
      <c r="L45" s="100">
        <v>531354</v>
      </c>
      <c r="M45" s="100">
        <v>531354</v>
      </c>
      <c r="N45" s="100">
        <v>-422456</v>
      </c>
      <c r="O45" s="100">
        <v>-1012254</v>
      </c>
      <c r="P45" s="100">
        <v>-367933</v>
      </c>
      <c r="Q45" s="100">
        <v>-422456</v>
      </c>
      <c r="R45" s="100">
        <v>-1400092</v>
      </c>
      <c r="S45" s="100">
        <v>-1287655</v>
      </c>
      <c r="T45" s="100">
        <v>63413</v>
      </c>
      <c r="U45" s="100">
        <v>63413</v>
      </c>
      <c r="V45" s="100">
        <v>63413</v>
      </c>
      <c r="W45" s="100">
        <v>524048</v>
      </c>
      <c r="X45" s="100">
        <v>-460635</v>
      </c>
      <c r="Y45" s="101">
        <v>-87.9</v>
      </c>
      <c r="Z45" s="102">
        <v>524048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1109870</v>
      </c>
      <c r="C49" s="52"/>
      <c r="D49" s="129">
        <v>1043339</v>
      </c>
      <c r="E49" s="54">
        <v>878763</v>
      </c>
      <c r="F49" s="54">
        <v>0</v>
      </c>
      <c r="G49" s="54">
        <v>0</v>
      </c>
      <c r="H49" s="54">
        <v>0</v>
      </c>
      <c r="I49" s="54">
        <v>857785</v>
      </c>
      <c r="J49" s="54">
        <v>0</v>
      </c>
      <c r="K49" s="54">
        <v>0</v>
      </c>
      <c r="L49" s="54">
        <v>0</v>
      </c>
      <c r="M49" s="54">
        <v>1257368</v>
      </c>
      <c r="N49" s="54">
        <v>0</v>
      </c>
      <c r="O49" s="54">
        <v>0</v>
      </c>
      <c r="P49" s="54">
        <v>0</v>
      </c>
      <c r="Q49" s="54">
        <v>812318</v>
      </c>
      <c r="R49" s="54">
        <v>0</v>
      </c>
      <c r="S49" s="54">
        <v>0</v>
      </c>
      <c r="T49" s="54">
        <v>0</v>
      </c>
      <c r="U49" s="54">
        <v>4211800</v>
      </c>
      <c r="V49" s="54">
        <v>32940821</v>
      </c>
      <c r="W49" s="54">
        <v>43112064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1783927</v>
      </c>
      <c r="C51" s="52"/>
      <c r="D51" s="129">
        <v>940062</v>
      </c>
      <c r="E51" s="54">
        <v>587236</v>
      </c>
      <c r="F51" s="54">
        <v>0</v>
      </c>
      <c r="G51" s="54">
        <v>0</v>
      </c>
      <c r="H51" s="54">
        <v>0</v>
      </c>
      <c r="I51" s="54">
        <v>778359</v>
      </c>
      <c r="J51" s="54">
        <v>0</v>
      </c>
      <c r="K51" s="54">
        <v>0</v>
      </c>
      <c r="L51" s="54">
        <v>0</v>
      </c>
      <c r="M51" s="54">
        <v>782275</v>
      </c>
      <c r="N51" s="54">
        <v>0</v>
      </c>
      <c r="O51" s="54">
        <v>0</v>
      </c>
      <c r="P51" s="54">
        <v>0</v>
      </c>
      <c r="Q51" s="54">
        <v>44768</v>
      </c>
      <c r="R51" s="54">
        <v>0</v>
      </c>
      <c r="S51" s="54">
        <v>0</v>
      </c>
      <c r="T51" s="54">
        <v>0</v>
      </c>
      <c r="U51" s="54">
        <v>536760</v>
      </c>
      <c r="V51" s="54">
        <v>7046306</v>
      </c>
      <c r="W51" s="54">
        <v>12499693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63.93494529486781</v>
      </c>
      <c r="C58" s="5">
        <f>IF(C67=0,0,+(C76/C67)*100)</f>
        <v>0</v>
      </c>
      <c r="D58" s="6">
        <f aca="true" t="shared" si="6" ref="D58:Z58">IF(D67=0,0,+(D76/D67)*100)</f>
        <v>90.19379986237625</v>
      </c>
      <c r="E58" s="7">
        <f t="shared" si="6"/>
        <v>74.81388762789013</v>
      </c>
      <c r="F58" s="7">
        <f t="shared" si="6"/>
        <v>17.27817819926647</v>
      </c>
      <c r="G58" s="7">
        <f t="shared" si="6"/>
        <v>48.66651537058023</v>
      </c>
      <c r="H58" s="7">
        <f t="shared" si="6"/>
        <v>119.37953466079057</v>
      </c>
      <c r="I58" s="7">
        <f t="shared" si="6"/>
        <v>42.74530995271166</v>
      </c>
      <c r="J58" s="7">
        <f t="shared" si="6"/>
        <v>94.12922294262506</v>
      </c>
      <c r="K58" s="7">
        <f t="shared" si="6"/>
        <v>138.78264852835972</v>
      </c>
      <c r="L58" s="7">
        <f t="shared" si="6"/>
        <v>78.73057855472648</v>
      </c>
      <c r="M58" s="7">
        <f t="shared" si="6"/>
        <v>101.15253809787812</v>
      </c>
      <c r="N58" s="7">
        <f t="shared" si="6"/>
        <v>61.93977876005833</v>
      </c>
      <c r="O58" s="7">
        <f t="shared" si="6"/>
        <v>56.67420502934135</v>
      </c>
      <c r="P58" s="7">
        <f t="shared" si="6"/>
        <v>64.3435021032573</v>
      </c>
      <c r="Q58" s="7">
        <f t="shared" si="6"/>
        <v>60.61222371722113</v>
      </c>
      <c r="R58" s="7">
        <f t="shared" si="6"/>
        <v>72.87660723303422</v>
      </c>
      <c r="S58" s="7">
        <f t="shared" si="6"/>
        <v>63.22511457862555</v>
      </c>
      <c r="T58" s="7">
        <f t="shared" si="6"/>
        <v>98.3216922855603</v>
      </c>
      <c r="U58" s="7">
        <f t="shared" si="6"/>
        <v>75.95584515483314</v>
      </c>
      <c r="V58" s="7">
        <f t="shared" si="6"/>
        <v>63.904682016502356</v>
      </c>
      <c r="W58" s="7">
        <f t="shared" si="6"/>
        <v>74.81388762789013</v>
      </c>
      <c r="X58" s="7">
        <f t="shared" si="6"/>
        <v>0</v>
      </c>
      <c r="Y58" s="7">
        <f t="shared" si="6"/>
        <v>0</v>
      </c>
      <c r="Z58" s="8">
        <f t="shared" si="6"/>
        <v>74.81388762789013</v>
      </c>
    </row>
    <row r="59" spans="1:26" ht="13.5">
      <c r="A59" s="37" t="s">
        <v>31</v>
      </c>
      <c r="B59" s="9">
        <f aca="true" t="shared" si="7" ref="B59:Z66">IF(B68=0,0,+(B77/B68)*100)</f>
        <v>78.54063647086058</v>
      </c>
      <c r="C59" s="9">
        <f t="shared" si="7"/>
        <v>0</v>
      </c>
      <c r="D59" s="2">
        <f t="shared" si="7"/>
        <v>70.35363989367897</v>
      </c>
      <c r="E59" s="10">
        <f t="shared" si="7"/>
        <v>47.2777586984795</v>
      </c>
      <c r="F59" s="10">
        <f t="shared" si="7"/>
        <v>1.9390964779279813</v>
      </c>
      <c r="G59" s="10">
        <f t="shared" si="7"/>
        <v>-17853.894080996884</v>
      </c>
      <c r="H59" s="10">
        <f t="shared" si="7"/>
        <v>15916.859748582698</v>
      </c>
      <c r="I59" s="10">
        <f t="shared" si="7"/>
        <v>23.958955110410233</v>
      </c>
      <c r="J59" s="10">
        <f t="shared" si="7"/>
        <v>-205.31024282370512</v>
      </c>
      <c r="K59" s="10">
        <f t="shared" si="7"/>
        <v>-680.4809052333804</v>
      </c>
      <c r="L59" s="10">
        <f t="shared" si="7"/>
        <v>16597.44927536232</v>
      </c>
      <c r="M59" s="10">
        <f t="shared" si="7"/>
        <v>-641.4434214434215</v>
      </c>
      <c r="N59" s="10">
        <f t="shared" si="7"/>
        <v>-612.4736620311842</v>
      </c>
      <c r="O59" s="10">
        <f t="shared" si="7"/>
        <v>-3499.5278969957085</v>
      </c>
      <c r="P59" s="10">
        <f t="shared" si="7"/>
        <v>5591.965566714491</v>
      </c>
      <c r="Q59" s="10">
        <f t="shared" si="7"/>
        <v>-2086.948599923284</v>
      </c>
      <c r="R59" s="10">
        <f t="shared" si="7"/>
        <v>-2907.1952337305224</v>
      </c>
      <c r="S59" s="10">
        <f t="shared" si="7"/>
        <v>-18511.815561959655</v>
      </c>
      <c r="T59" s="10">
        <f t="shared" si="7"/>
        <v>-490.43880246551214</v>
      </c>
      <c r="U59" s="10">
        <f t="shared" si="7"/>
        <v>-1203.8621031132018</v>
      </c>
      <c r="V59" s="10">
        <f t="shared" si="7"/>
        <v>53.240635598862376</v>
      </c>
      <c r="W59" s="10">
        <f t="shared" si="7"/>
        <v>47.2777586984795</v>
      </c>
      <c r="X59" s="10">
        <f t="shared" si="7"/>
        <v>0</v>
      </c>
      <c r="Y59" s="10">
        <f t="shared" si="7"/>
        <v>0</v>
      </c>
      <c r="Z59" s="11">
        <f t="shared" si="7"/>
        <v>47.2777586984795</v>
      </c>
    </row>
    <row r="60" spans="1:26" ht="13.5">
      <c r="A60" s="38" t="s">
        <v>32</v>
      </c>
      <c r="B60" s="12">
        <f t="shared" si="7"/>
        <v>59.831087739553126</v>
      </c>
      <c r="C60" s="12">
        <f t="shared" si="7"/>
        <v>0</v>
      </c>
      <c r="D60" s="3">
        <f t="shared" si="7"/>
        <v>94.64988297291427</v>
      </c>
      <c r="E60" s="13">
        <f t="shared" si="7"/>
        <v>78.48173342183951</v>
      </c>
      <c r="F60" s="13">
        <f t="shared" si="7"/>
        <v>61.59807301425173</v>
      </c>
      <c r="G60" s="13">
        <f t="shared" si="7"/>
        <v>39.91996458848721</v>
      </c>
      <c r="H60" s="13">
        <f t="shared" si="7"/>
        <v>77.09007979377101</v>
      </c>
      <c r="I60" s="13">
        <f t="shared" si="7"/>
        <v>60.34640479774171</v>
      </c>
      <c r="J60" s="13">
        <f t="shared" si="7"/>
        <v>77.6716242982919</v>
      </c>
      <c r="K60" s="13">
        <f t="shared" si="7"/>
        <v>126.45174350364748</v>
      </c>
      <c r="L60" s="13">
        <f t="shared" si="7"/>
        <v>58.50426143656621</v>
      </c>
      <c r="M60" s="13">
        <f t="shared" si="7"/>
        <v>84.52063996548347</v>
      </c>
      <c r="N60" s="13">
        <f t="shared" si="7"/>
        <v>72.76304701137664</v>
      </c>
      <c r="O60" s="13">
        <f t="shared" si="7"/>
        <v>61.30890250429643</v>
      </c>
      <c r="P60" s="13">
        <f t="shared" si="7"/>
        <v>71.59870818179247</v>
      </c>
      <c r="Q60" s="13">
        <f t="shared" si="7"/>
        <v>67.80967453145229</v>
      </c>
      <c r="R60" s="13">
        <f t="shared" si="7"/>
        <v>88.79326395928585</v>
      </c>
      <c r="S60" s="13">
        <f t="shared" si="7"/>
        <v>78.69044596145815</v>
      </c>
      <c r="T60" s="13">
        <f t="shared" si="7"/>
        <v>110.25610723751961</v>
      </c>
      <c r="U60" s="13">
        <f t="shared" si="7"/>
        <v>91.22678602042738</v>
      </c>
      <c r="V60" s="13">
        <f t="shared" si="7"/>
        <v>74.4674475837924</v>
      </c>
      <c r="W60" s="13">
        <f t="shared" si="7"/>
        <v>78.48173342183951</v>
      </c>
      <c r="X60" s="13">
        <f t="shared" si="7"/>
        <v>0</v>
      </c>
      <c r="Y60" s="13">
        <f t="shared" si="7"/>
        <v>0</v>
      </c>
      <c r="Z60" s="14">
        <f t="shared" si="7"/>
        <v>78.48173342183951</v>
      </c>
    </row>
    <row r="61" spans="1:26" ht="13.5">
      <c r="A61" s="39" t="s">
        <v>103</v>
      </c>
      <c r="B61" s="12">
        <f t="shared" si="7"/>
        <v>59.47811078543822</v>
      </c>
      <c r="C61" s="12">
        <f t="shared" si="7"/>
        <v>0</v>
      </c>
      <c r="D61" s="3">
        <f t="shared" si="7"/>
        <v>92.99389943793558</v>
      </c>
      <c r="E61" s="13">
        <f t="shared" si="7"/>
        <v>92.99999474542457</v>
      </c>
      <c r="F61" s="13">
        <f t="shared" si="7"/>
        <v>78.82788781678664</v>
      </c>
      <c r="G61" s="13">
        <f t="shared" si="7"/>
        <v>45.48441800081018</v>
      </c>
      <c r="H61" s="13">
        <f t="shared" si="7"/>
        <v>113.90709532048851</v>
      </c>
      <c r="I61" s="13">
        <f t="shared" si="7"/>
        <v>78.46271312307964</v>
      </c>
      <c r="J61" s="13">
        <f t="shared" si="7"/>
        <v>97.79046670131903</v>
      </c>
      <c r="K61" s="13">
        <f t="shared" si="7"/>
        <v>176.7897397771889</v>
      </c>
      <c r="L61" s="13">
        <f t="shared" si="7"/>
        <v>68.58985910175221</v>
      </c>
      <c r="M61" s="13">
        <f t="shared" si="7"/>
        <v>107.29338237049313</v>
      </c>
      <c r="N61" s="13">
        <f t="shared" si="7"/>
        <v>94.90553083708791</v>
      </c>
      <c r="O61" s="13">
        <f t="shared" si="7"/>
        <v>69.73275423204106</v>
      </c>
      <c r="P61" s="13">
        <f t="shared" si="7"/>
        <v>93.4748714124715</v>
      </c>
      <c r="Q61" s="13">
        <f t="shared" si="7"/>
        <v>83.5707081731405</v>
      </c>
      <c r="R61" s="13">
        <f t="shared" si="7"/>
        <v>123.03934901671718</v>
      </c>
      <c r="S61" s="13">
        <f t="shared" si="7"/>
        <v>79.65155876151896</v>
      </c>
      <c r="T61" s="13">
        <f t="shared" si="7"/>
        <v>235.04146714805643</v>
      </c>
      <c r="U61" s="13">
        <f t="shared" si="7"/>
        <v>123.99384901977501</v>
      </c>
      <c r="V61" s="13">
        <f t="shared" si="7"/>
        <v>95.60782307596966</v>
      </c>
      <c r="W61" s="13">
        <f t="shared" si="7"/>
        <v>92.99999474542457</v>
      </c>
      <c r="X61" s="13">
        <f t="shared" si="7"/>
        <v>0</v>
      </c>
      <c r="Y61" s="13">
        <f t="shared" si="7"/>
        <v>0</v>
      </c>
      <c r="Z61" s="14">
        <f t="shared" si="7"/>
        <v>92.99999474542457</v>
      </c>
    </row>
    <row r="62" spans="1:26" ht="13.5">
      <c r="A62" s="39" t="s">
        <v>104</v>
      </c>
      <c r="B62" s="12">
        <f t="shared" si="7"/>
        <v>59.561895858945704</v>
      </c>
      <c r="C62" s="12">
        <f t="shared" si="7"/>
        <v>0</v>
      </c>
      <c r="D62" s="3">
        <f t="shared" si="7"/>
        <v>75.5615430211399</v>
      </c>
      <c r="E62" s="13">
        <f t="shared" si="7"/>
        <v>42.351285369262484</v>
      </c>
      <c r="F62" s="13">
        <f t="shared" si="7"/>
        <v>32.081771353056986</v>
      </c>
      <c r="G62" s="13">
        <f t="shared" si="7"/>
        <v>23.594524812401733</v>
      </c>
      <c r="H62" s="13">
        <f t="shared" si="7"/>
        <v>20.243270328749</v>
      </c>
      <c r="I62" s="13">
        <f t="shared" si="7"/>
        <v>23.640817638809413</v>
      </c>
      <c r="J62" s="13">
        <f t="shared" si="7"/>
        <v>35.48609876856671</v>
      </c>
      <c r="K62" s="13">
        <f t="shared" si="7"/>
        <v>56.84553450365375</v>
      </c>
      <c r="L62" s="13">
        <f t="shared" si="7"/>
        <v>39.22881141608777</v>
      </c>
      <c r="M62" s="13">
        <f t="shared" si="7"/>
        <v>43.231545957200524</v>
      </c>
      <c r="N62" s="13">
        <f t="shared" si="7"/>
        <v>37.8773227530106</v>
      </c>
      <c r="O62" s="13">
        <f t="shared" si="7"/>
        <v>38.51462128376565</v>
      </c>
      <c r="P62" s="13">
        <f t="shared" si="7"/>
        <v>41.103604136033326</v>
      </c>
      <c r="Q62" s="13">
        <f t="shared" si="7"/>
        <v>39.15613852215725</v>
      </c>
      <c r="R62" s="13">
        <f t="shared" si="7"/>
        <v>43.651642763216806</v>
      </c>
      <c r="S62" s="13">
        <f t="shared" si="7"/>
        <v>39.499675302647006</v>
      </c>
      <c r="T62" s="13">
        <f t="shared" si="7"/>
        <v>40.13098171443393</v>
      </c>
      <c r="U62" s="13">
        <f t="shared" si="7"/>
        <v>41.12729299440231</v>
      </c>
      <c r="V62" s="13">
        <f t="shared" si="7"/>
        <v>35.58961713661861</v>
      </c>
      <c r="W62" s="13">
        <f t="shared" si="7"/>
        <v>42.351285369262484</v>
      </c>
      <c r="X62" s="13">
        <f t="shared" si="7"/>
        <v>0</v>
      </c>
      <c r="Y62" s="13">
        <f t="shared" si="7"/>
        <v>0</v>
      </c>
      <c r="Z62" s="14">
        <f t="shared" si="7"/>
        <v>42.351285369262484</v>
      </c>
    </row>
    <row r="63" spans="1:26" ht="13.5">
      <c r="A63" s="39" t="s">
        <v>105</v>
      </c>
      <c r="B63" s="12">
        <f t="shared" si="7"/>
        <v>59.98847007607595</v>
      </c>
      <c r="C63" s="12">
        <f t="shared" si="7"/>
        <v>0</v>
      </c>
      <c r="D63" s="3">
        <f t="shared" si="7"/>
        <v>90.91021886829498</v>
      </c>
      <c r="E63" s="13">
        <f t="shared" si="7"/>
        <v>54.422337591744295</v>
      </c>
      <c r="F63" s="13">
        <f t="shared" si="7"/>
        <v>29.96910874130865</v>
      </c>
      <c r="G63" s="13">
        <f t="shared" si="7"/>
        <v>25.442711612045038</v>
      </c>
      <c r="H63" s="13">
        <f t="shared" si="7"/>
        <v>57.04882363930067</v>
      </c>
      <c r="I63" s="13">
        <f t="shared" si="7"/>
        <v>37.28236353424682</v>
      </c>
      <c r="J63" s="13">
        <f t="shared" si="7"/>
        <v>44.846620712382936</v>
      </c>
      <c r="K63" s="13">
        <f t="shared" si="7"/>
        <v>47.83096955852466</v>
      </c>
      <c r="L63" s="13">
        <f t="shared" si="7"/>
        <v>36.41705861169615</v>
      </c>
      <c r="M63" s="13">
        <f t="shared" si="7"/>
        <v>43.02117593806011</v>
      </c>
      <c r="N63" s="13">
        <f t="shared" si="7"/>
        <v>37.458159224660356</v>
      </c>
      <c r="O63" s="13">
        <f t="shared" si="7"/>
        <v>40.85277189568141</v>
      </c>
      <c r="P63" s="13">
        <f t="shared" si="7"/>
        <v>33.6849476955399</v>
      </c>
      <c r="Q63" s="13">
        <f t="shared" si="7"/>
        <v>37.31968723523782</v>
      </c>
      <c r="R63" s="13">
        <f t="shared" si="7"/>
        <v>40.24131182639822</v>
      </c>
      <c r="S63" s="13">
        <f t="shared" si="7"/>
        <v>-175.5618381331161</v>
      </c>
      <c r="T63" s="13">
        <f t="shared" si="7"/>
        <v>35.424445015388144</v>
      </c>
      <c r="U63" s="13">
        <f t="shared" si="7"/>
        <v>65.59173665098518</v>
      </c>
      <c r="V63" s="13">
        <f t="shared" si="7"/>
        <v>43.47697353436888</v>
      </c>
      <c r="W63" s="13">
        <f t="shared" si="7"/>
        <v>54.422337591744295</v>
      </c>
      <c r="X63" s="13">
        <f t="shared" si="7"/>
        <v>0</v>
      </c>
      <c r="Y63" s="13">
        <f t="shared" si="7"/>
        <v>0</v>
      </c>
      <c r="Z63" s="14">
        <f t="shared" si="7"/>
        <v>54.422337591744295</v>
      </c>
    </row>
    <row r="64" spans="1:26" ht="13.5">
      <c r="A64" s="39" t="s">
        <v>106</v>
      </c>
      <c r="B64" s="12">
        <f t="shared" si="7"/>
        <v>60.00563966972238</v>
      </c>
      <c r="C64" s="12">
        <f t="shared" si="7"/>
        <v>0</v>
      </c>
      <c r="D64" s="3">
        <f t="shared" si="7"/>
        <v>91.5433403805497</v>
      </c>
      <c r="E64" s="13">
        <f t="shared" si="7"/>
        <v>65.90241014799155</v>
      </c>
      <c r="F64" s="13">
        <f t="shared" si="7"/>
        <v>29.228802726885384</v>
      </c>
      <c r="G64" s="13">
        <f t="shared" si="7"/>
        <v>26.36645099829318</v>
      </c>
      <c r="H64" s="13">
        <f t="shared" si="7"/>
        <v>49.630589760207386</v>
      </c>
      <c r="I64" s="13">
        <f t="shared" si="7"/>
        <v>34.960317201531225</v>
      </c>
      <c r="J64" s="13">
        <f t="shared" si="7"/>
        <v>43.672204339116824</v>
      </c>
      <c r="K64" s="13">
        <f t="shared" si="7"/>
        <v>54.04746327246773</v>
      </c>
      <c r="L64" s="13">
        <f t="shared" si="7"/>
        <v>29.406577291598545</v>
      </c>
      <c r="M64" s="13">
        <f t="shared" si="7"/>
        <v>42.37118724846431</v>
      </c>
      <c r="N64" s="13">
        <f t="shared" si="7"/>
        <v>34.96858602252248</v>
      </c>
      <c r="O64" s="13">
        <f t="shared" si="7"/>
        <v>38.329064913589704</v>
      </c>
      <c r="P64" s="13">
        <f t="shared" si="7"/>
        <v>31.728573565338785</v>
      </c>
      <c r="Q64" s="13">
        <f t="shared" si="7"/>
        <v>34.996465441353</v>
      </c>
      <c r="R64" s="13">
        <f t="shared" si="7"/>
        <v>41.04340263732708</v>
      </c>
      <c r="S64" s="13">
        <f t="shared" si="7"/>
        <v>36.233275275116775</v>
      </c>
      <c r="T64" s="13">
        <f t="shared" si="7"/>
        <v>36.41558079576336</v>
      </c>
      <c r="U64" s="13">
        <f t="shared" si="7"/>
        <v>37.877713528610855</v>
      </c>
      <c r="V64" s="13">
        <f t="shared" si="7"/>
        <v>37.54597370804266</v>
      </c>
      <c r="W64" s="13">
        <f t="shared" si="7"/>
        <v>65.90241014799155</v>
      </c>
      <c r="X64" s="13">
        <f t="shared" si="7"/>
        <v>0</v>
      </c>
      <c r="Y64" s="13">
        <f t="shared" si="7"/>
        <v>0</v>
      </c>
      <c r="Z64" s="14">
        <f t="shared" si="7"/>
        <v>65.90241014799155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-20.32568768919679</v>
      </c>
      <c r="E65" s="13">
        <f t="shared" si="7"/>
        <v>-12.44361487011977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171.85673735181166</v>
      </c>
      <c r="T65" s="13">
        <f t="shared" si="7"/>
        <v>186.31702051097517</v>
      </c>
      <c r="U65" s="13">
        <f t="shared" si="7"/>
        <v>253.6979301983199</v>
      </c>
      <c r="V65" s="13">
        <f t="shared" si="7"/>
        <v>1013.800121243613</v>
      </c>
      <c r="W65" s="13">
        <f t="shared" si="7"/>
        <v>-12.44361487011977</v>
      </c>
      <c r="X65" s="13">
        <f t="shared" si="7"/>
        <v>0</v>
      </c>
      <c r="Y65" s="13">
        <f t="shared" si="7"/>
        <v>0</v>
      </c>
      <c r="Z65" s="14">
        <f t="shared" si="7"/>
        <v>-12.44361487011977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5974.4896344358285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5974.4896344358285</v>
      </c>
      <c r="X66" s="16">
        <f t="shared" si="7"/>
        <v>0</v>
      </c>
      <c r="Y66" s="16">
        <f t="shared" si="7"/>
        <v>0</v>
      </c>
      <c r="Z66" s="17">
        <f t="shared" si="7"/>
        <v>5974.4896344358285</v>
      </c>
    </row>
    <row r="67" spans="1:26" ht="13.5" hidden="1">
      <c r="A67" s="41" t="s">
        <v>285</v>
      </c>
      <c r="B67" s="24">
        <v>16217674</v>
      </c>
      <c r="C67" s="24"/>
      <c r="D67" s="25">
        <v>18107340</v>
      </c>
      <c r="E67" s="26">
        <v>18107340</v>
      </c>
      <c r="F67" s="26">
        <v>4917596</v>
      </c>
      <c r="G67" s="26">
        <v>1330724</v>
      </c>
      <c r="H67" s="26">
        <v>1531399</v>
      </c>
      <c r="I67" s="26">
        <v>7779719</v>
      </c>
      <c r="J67" s="26">
        <v>1196707</v>
      </c>
      <c r="K67" s="26">
        <v>1060959</v>
      </c>
      <c r="L67" s="26">
        <v>1405727</v>
      </c>
      <c r="M67" s="26">
        <v>3663393</v>
      </c>
      <c r="N67" s="26">
        <v>1499006</v>
      </c>
      <c r="O67" s="26">
        <v>1888120</v>
      </c>
      <c r="P67" s="26">
        <v>1459403</v>
      </c>
      <c r="Q67" s="26">
        <v>4846529</v>
      </c>
      <c r="R67" s="26">
        <v>1441608</v>
      </c>
      <c r="S67" s="26">
        <v>1287762</v>
      </c>
      <c r="T67" s="26">
        <v>931474</v>
      </c>
      <c r="U67" s="26">
        <v>3660844</v>
      </c>
      <c r="V67" s="26">
        <v>19950485</v>
      </c>
      <c r="W67" s="26">
        <v>18107340</v>
      </c>
      <c r="X67" s="26"/>
      <c r="Y67" s="25"/>
      <c r="Z67" s="27">
        <v>18107340</v>
      </c>
    </row>
    <row r="68" spans="1:26" ht="13.5" hidden="1">
      <c r="A68" s="37" t="s">
        <v>31</v>
      </c>
      <c r="B68" s="19">
        <v>2267975</v>
      </c>
      <c r="C68" s="19"/>
      <c r="D68" s="20">
        <v>3322391</v>
      </c>
      <c r="E68" s="21">
        <v>3322391</v>
      </c>
      <c r="F68" s="21">
        <v>3449390</v>
      </c>
      <c r="G68" s="21">
        <v>-642</v>
      </c>
      <c r="H68" s="21">
        <v>4057</v>
      </c>
      <c r="I68" s="21">
        <v>3452805</v>
      </c>
      <c r="J68" s="21">
        <v>-69639</v>
      </c>
      <c r="K68" s="21">
        <v>-16261</v>
      </c>
      <c r="L68" s="21">
        <v>1725</v>
      </c>
      <c r="M68" s="21">
        <v>-84175</v>
      </c>
      <c r="N68" s="21">
        <v>-9492</v>
      </c>
      <c r="O68" s="21">
        <v>-2330</v>
      </c>
      <c r="P68" s="21">
        <v>1394</v>
      </c>
      <c r="Q68" s="21">
        <v>-10428</v>
      </c>
      <c r="R68" s="21">
        <v>-2182</v>
      </c>
      <c r="S68" s="21">
        <v>-347</v>
      </c>
      <c r="T68" s="21">
        <v>-13628</v>
      </c>
      <c r="U68" s="21">
        <v>-16157</v>
      </c>
      <c r="V68" s="21">
        <v>3342045</v>
      </c>
      <c r="W68" s="21">
        <v>3322391</v>
      </c>
      <c r="X68" s="21"/>
      <c r="Y68" s="20"/>
      <c r="Z68" s="23">
        <v>3322391</v>
      </c>
    </row>
    <row r="69" spans="1:26" ht="13.5" hidden="1">
      <c r="A69" s="38" t="s">
        <v>32</v>
      </c>
      <c r="B69" s="19">
        <v>13349179</v>
      </c>
      <c r="C69" s="19"/>
      <c r="D69" s="20">
        <v>14778630</v>
      </c>
      <c r="E69" s="21">
        <v>14778630</v>
      </c>
      <c r="F69" s="21">
        <v>1270793</v>
      </c>
      <c r="G69" s="21">
        <v>1335159</v>
      </c>
      <c r="H69" s="21">
        <v>1533829</v>
      </c>
      <c r="I69" s="21">
        <v>4139781</v>
      </c>
      <c r="J69" s="21">
        <v>1266196</v>
      </c>
      <c r="K69" s="21">
        <v>1076912</v>
      </c>
      <c r="L69" s="21">
        <v>1402344</v>
      </c>
      <c r="M69" s="21">
        <v>3745452</v>
      </c>
      <c r="N69" s="21">
        <v>1196136</v>
      </c>
      <c r="O69" s="21">
        <v>1612389</v>
      </c>
      <c r="P69" s="21">
        <v>1202646</v>
      </c>
      <c r="Q69" s="21">
        <v>4011171</v>
      </c>
      <c r="R69" s="21">
        <v>1111751</v>
      </c>
      <c r="S69" s="21">
        <v>953042</v>
      </c>
      <c r="T69" s="21">
        <v>770029</v>
      </c>
      <c r="U69" s="21">
        <v>2834822</v>
      </c>
      <c r="V69" s="21">
        <v>14731226</v>
      </c>
      <c r="W69" s="21">
        <v>14778630</v>
      </c>
      <c r="X69" s="21"/>
      <c r="Y69" s="20"/>
      <c r="Z69" s="23">
        <v>14778630</v>
      </c>
    </row>
    <row r="70" spans="1:26" ht="13.5" hidden="1">
      <c r="A70" s="39" t="s">
        <v>103</v>
      </c>
      <c r="B70" s="19">
        <v>7640932</v>
      </c>
      <c r="C70" s="19"/>
      <c r="D70" s="20">
        <v>8563965</v>
      </c>
      <c r="E70" s="21">
        <v>8563965</v>
      </c>
      <c r="F70" s="21">
        <v>783611</v>
      </c>
      <c r="G70" s="21">
        <v>861539</v>
      </c>
      <c r="H70" s="21">
        <v>793523</v>
      </c>
      <c r="I70" s="21">
        <v>2438673</v>
      </c>
      <c r="J70" s="21">
        <v>786863</v>
      </c>
      <c r="K70" s="21">
        <v>626809</v>
      </c>
      <c r="L70" s="21">
        <v>932304</v>
      </c>
      <c r="M70" s="21">
        <v>2345976</v>
      </c>
      <c r="N70" s="21">
        <v>712243</v>
      </c>
      <c r="O70" s="21">
        <v>1090195</v>
      </c>
      <c r="P70" s="21">
        <v>708078</v>
      </c>
      <c r="Q70" s="21">
        <v>2510516</v>
      </c>
      <c r="R70" s="21">
        <v>621337</v>
      </c>
      <c r="S70" s="21">
        <v>675408</v>
      </c>
      <c r="T70" s="21">
        <v>275037</v>
      </c>
      <c r="U70" s="21">
        <v>1571782</v>
      </c>
      <c r="V70" s="21">
        <v>8866947</v>
      </c>
      <c r="W70" s="21">
        <v>8563965</v>
      </c>
      <c r="X70" s="21"/>
      <c r="Y70" s="20"/>
      <c r="Z70" s="23">
        <v>8563965</v>
      </c>
    </row>
    <row r="71" spans="1:26" ht="13.5" hidden="1">
      <c r="A71" s="39" t="s">
        <v>104</v>
      </c>
      <c r="B71" s="19">
        <v>2545970</v>
      </c>
      <c r="C71" s="19"/>
      <c r="D71" s="20">
        <v>3667662</v>
      </c>
      <c r="E71" s="21">
        <v>3667662</v>
      </c>
      <c r="F71" s="21">
        <v>185395</v>
      </c>
      <c r="G71" s="21">
        <v>190167</v>
      </c>
      <c r="H71" s="21">
        <v>458009</v>
      </c>
      <c r="I71" s="21">
        <v>833571</v>
      </c>
      <c r="J71" s="21">
        <v>196925</v>
      </c>
      <c r="K71" s="21">
        <v>166678</v>
      </c>
      <c r="L71" s="21">
        <v>185843</v>
      </c>
      <c r="M71" s="21">
        <v>549446</v>
      </c>
      <c r="N71" s="21">
        <v>200624</v>
      </c>
      <c r="O71" s="21">
        <v>242147</v>
      </c>
      <c r="P71" s="21">
        <v>211507</v>
      </c>
      <c r="Q71" s="21">
        <v>654278</v>
      </c>
      <c r="R71" s="21">
        <v>212173</v>
      </c>
      <c r="S71" s="21">
        <v>206346</v>
      </c>
      <c r="T71" s="21">
        <v>200486</v>
      </c>
      <c r="U71" s="21">
        <v>619005</v>
      </c>
      <c r="V71" s="21">
        <v>2656300</v>
      </c>
      <c r="W71" s="21">
        <v>3667662</v>
      </c>
      <c r="X71" s="21"/>
      <c r="Y71" s="20"/>
      <c r="Z71" s="23">
        <v>3667662</v>
      </c>
    </row>
    <row r="72" spans="1:26" ht="13.5" hidden="1">
      <c r="A72" s="39" t="s">
        <v>105</v>
      </c>
      <c r="B72" s="19">
        <v>2041644</v>
      </c>
      <c r="C72" s="19"/>
      <c r="D72" s="20">
        <v>2200273</v>
      </c>
      <c r="E72" s="21">
        <v>2200273</v>
      </c>
      <c r="F72" s="21">
        <v>196172</v>
      </c>
      <c r="G72" s="21">
        <v>182681</v>
      </c>
      <c r="H72" s="21">
        <v>182002</v>
      </c>
      <c r="I72" s="21">
        <v>560855</v>
      </c>
      <c r="J72" s="21">
        <v>182065</v>
      </c>
      <c r="K72" s="21">
        <v>182547</v>
      </c>
      <c r="L72" s="21">
        <v>183274</v>
      </c>
      <c r="M72" s="21">
        <v>547886</v>
      </c>
      <c r="N72" s="21">
        <v>182836</v>
      </c>
      <c r="O72" s="21">
        <v>180869</v>
      </c>
      <c r="P72" s="21">
        <v>182776</v>
      </c>
      <c r="Q72" s="21">
        <v>546481</v>
      </c>
      <c r="R72" s="21">
        <v>179353</v>
      </c>
      <c r="S72" s="21">
        <v>-41738</v>
      </c>
      <c r="T72" s="21">
        <v>182933</v>
      </c>
      <c r="U72" s="21">
        <v>320548</v>
      </c>
      <c r="V72" s="21">
        <v>1975770</v>
      </c>
      <c r="W72" s="21">
        <v>2200273</v>
      </c>
      <c r="X72" s="21"/>
      <c r="Y72" s="20"/>
      <c r="Z72" s="23">
        <v>2200273</v>
      </c>
    </row>
    <row r="73" spans="1:26" ht="13.5" hidden="1">
      <c r="A73" s="39" t="s">
        <v>106</v>
      </c>
      <c r="B73" s="19">
        <v>1120633</v>
      </c>
      <c r="C73" s="19"/>
      <c r="D73" s="20">
        <v>1182500</v>
      </c>
      <c r="E73" s="21">
        <v>1182500</v>
      </c>
      <c r="F73" s="21">
        <v>105615</v>
      </c>
      <c r="G73" s="21">
        <v>100772</v>
      </c>
      <c r="H73" s="21">
        <v>100295</v>
      </c>
      <c r="I73" s="21">
        <v>306682</v>
      </c>
      <c r="J73" s="21">
        <v>100343</v>
      </c>
      <c r="K73" s="21">
        <v>100878</v>
      </c>
      <c r="L73" s="21">
        <v>100923</v>
      </c>
      <c r="M73" s="21">
        <v>302144</v>
      </c>
      <c r="N73" s="21">
        <v>100433</v>
      </c>
      <c r="O73" s="21">
        <v>99178</v>
      </c>
      <c r="P73" s="21">
        <v>100285</v>
      </c>
      <c r="Q73" s="21">
        <v>299896</v>
      </c>
      <c r="R73" s="21">
        <v>98888</v>
      </c>
      <c r="S73" s="21">
        <v>101048</v>
      </c>
      <c r="T73" s="21">
        <v>100457</v>
      </c>
      <c r="U73" s="21">
        <v>300393</v>
      </c>
      <c r="V73" s="21">
        <v>1209115</v>
      </c>
      <c r="W73" s="21">
        <v>1182500</v>
      </c>
      <c r="X73" s="21"/>
      <c r="Y73" s="20"/>
      <c r="Z73" s="23">
        <v>1182500</v>
      </c>
    </row>
    <row r="74" spans="1:26" ht="13.5" hidden="1">
      <c r="A74" s="39" t="s">
        <v>107</v>
      </c>
      <c r="B74" s="19"/>
      <c r="C74" s="19"/>
      <c r="D74" s="20">
        <v>-835770</v>
      </c>
      <c r="E74" s="21">
        <v>-835770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11978</v>
      </c>
      <c r="T74" s="21">
        <v>11116</v>
      </c>
      <c r="U74" s="21">
        <v>23094</v>
      </c>
      <c r="V74" s="21">
        <v>23094</v>
      </c>
      <c r="W74" s="21">
        <v>-835770</v>
      </c>
      <c r="X74" s="21"/>
      <c r="Y74" s="20"/>
      <c r="Z74" s="23">
        <v>-835770</v>
      </c>
    </row>
    <row r="75" spans="1:26" ht="13.5" hidden="1">
      <c r="A75" s="40" t="s">
        <v>110</v>
      </c>
      <c r="B75" s="28">
        <v>600520</v>
      </c>
      <c r="C75" s="28"/>
      <c r="D75" s="29">
        <v>6319</v>
      </c>
      <c r="E75" s="30">
        <v>6319</v>
      </c>
      <c r="F75" s="30">
        <v>197413</v>
      </c>
      <c r="G75" s="30">
        <v>-3793</v>
      </c>
      <c r="H75" s="30">
        <v>-6487</v>
      </c>
      <c r="I75" s="30">
        <v>187133</v>
      </c>
      <c r="J75" s="30">
        <v>150</v>
      </c>
      <c r="K75" s="30">
        <v>308</v>
      </c>
      <c r="L75" s="30">
        <v>1658</v>
      </c>
      <c r="M75" s="30">
        <v>2116</v>
      </c>
      <c r="N75" s="30">
        <v>312362</v>
      </c>
      <c r="O75" s="30">
        <v>278061</v>
      </c>
      <c r="P75" s="30">
        <v>255363</v>
      </c>
      <c r="Q75" s="30">
        <v>845786</v>
      </c>
      <c r="R75" s="30">
        <v>332039</v>
      </c>
      <c r="S75" s="30">
        <v>335067</v>
      </c>
      <c r="T75" s="30">
        <v>175073</v>
      </c>
      <c r="U75" s="30">
        <v>842179</v>
      </c>
      <c r="V75" s="30">
        <v>1877214</v>
      </c>
      <c r="W75" s="30">
        <v>6319</v>
      </c>
      <c r="X75" s="30"/>
      <c r="Y75" s="29"/>
      <c r="Z75" s="31">
        <v>6319</v>
      </c>
    </row>
    <row r="76" spans="1:26" ht="13.5" hidden="1">
      <c r="A76" s="42" t="s">
        <v>286</v>
      </c>
      <c r="B76" s="32">
        <v>10368761</v>
      </c>
      <c r="C76" s="32"/>
      <c r="D76" s="33">
        <v>16331698</v>
      </c>
      <c r="E76" s="34">
        <v>13546805</v>
      </c>
      <c r="F76" s="34">
        <v>849671</v>
      </c>
      <c r="G76" s="34">
        <v>647617</v>
      </c>
      <c r="H76" s="34">
        <v>1828177</v>
      </c>
      <c r="I76" s="34">
        <v>3325465</v>
      </c>
      <c r="J76" s="34">
        <v>1126451</v>
      </c>
      <c r="K76" s="34">
        <v>1472427</v>
      </c>
      <c r="L76" s="34">
        <v>1106737</v>
      </c>
      <c r="M76" s="34">
        <v>3705615</v>
      </c>
      <c r="N76" s="34">
        <v>928481</v>
      </c>
      <c r="O76" s="34">
        <v>1070077</v>
      </c>
      <c r="P76" s="34">
        <v>939031</v>
      </c>
      <c r="Q76" s="34">
        <v>2937589</v>
      </c>
      <c r="R76" s="34">
        <v>1050595</v>
      </c>
      <c r="S76" s="34">
        <v>814189</v>
      </c>
      <c r="T76" s="34">
        <v>915841</v>
      </c>
      <c r="U76" s="34">
        <v>2780625</v>
      </c>
      <c r="V76" s="34">
        <v>12749294</v>
      </c>
      <c r="W76" s="34">
        <v>13546805</v>
      </c>
      <c r="X76" s="34"/>
      <c r="Y76" s="33"/>
      <c r="Z76" s="35">
        <v>13546805</v>
      </c>
    </row>
    <row r="77" spans="1:26" ht="13.5" hidden="1">
      <c r="A77" s="37" t="s">
        <v>31</v>
      </c>
      <c r="B77" s="19">
        <v>1781282</v>
      </c>
      <c r="C77" s="19"/>
      <c r="D77" s="20">
        <v>2337423</v>
      </c>
      <c r="E77" s="21">
        <v>1570752</v>
      </c>
      <c r="F77" s="21">
        <v>66887</v>
      </c>
      <c r="G77" s="21">
        <v>114622</v>
      </c>
      <c r="H77" s="21">
        <v>645747</v>
      </c>
      <c r="I77" s="21">
        <v>827256</v>
      </c>
      <c r="J77" s="21">
        <v>142976</v>
      </c>
      <c r="K77" s="21">
        <v>110653</v>
      </c>
      <c r="L77" s="21">
        <v>286306</v>
      </c>
      <c r="M77" s="21">
        <v>539935</v>
      </c>
      <c r="N77" s="21">
        <v>58136</v>
      </c>
      <c r="O77" s="21">
        <v>81539</v>
      </c>
      <c r="P77" s="21">
        <v>77952</v>
      </c>
      <c r="Q77" s="21">
        <v>217627</v>
      </c>
      <c r="R77" s="21">
        <v>63435</v>
      </c>
      <c r="S77" s="21">
        <v>64236</v>
      </c>
      <c r="T77" s="21">
        <v>66837</v>
      </c>
      <c r="U77" s="21">
        <v>194508</v>
      </c>
      <c r="V77" s="21">
        <v>1779326</v>
      </c>
      <c r="W77" s="21">
        <v>1570752</v>
      </c>
      <c r="X77" s="21"/>
      <c r="Y77" s="20"/>
      <c r="Z77" s="23">
        <v>1570752</v>
      </c>
    </row>
    <row r="78" spans="1:26" ht="13.5" hidden="1">
      <c r="A78" s="38" t="s">
        <v>32</v>
      </c>
      <c r="B78" s="19">
        <v>7986959</v>
      </c>
      <c r="C78" s="19"/>
      <c r="D78" s="20">
        <v>13987956</v>
      </c>
      <c r="E78" s="21">
        <v>11598525</v>
      </c>
      <c r="F78" s="21">
        <v>782784</v>
      </c>
      <c r="G78" s="21">
        <v>532995</v>
      </c>
      <c r="H78" s="21">
        <v>1182430</v>
      </c>
      <c r="I78" s="21">
        <v>2498209</v>
      </c>
      <c r="J78" s="21">
        <v>983475</v>
      </c>
      <c r="K78" s="21">
        <v>1361774</v>
      </c>
      <c r="L78" s="21">
        <v>820431</v>
      </c>
      <c r="M78" s="21">
        <v>3165680</v>
      </c>
      <c r="N78" s="21">
        <v>870345</v>
      </c>
      <c r="O78" s="21">
        <v>988538</v>
      </c>
      <c r="P78" s="21">
        <v>861079</v>
      </c>
      <c r="Q78" s="21">
        <v>2719962</v>
      </c>
      <c r="R78" s="21">
        <v>987160</v>
      </c>
      <c r="S78" s="21">
        <v>749953</v>
      </c>
      <c r="T78" s="21">
        <v>849004</v>
      </c>
      <c r="U78" s="21">
        <v>2586117</v>
      </c>
      <c r="V78" s="21">
        <v>10969968</v>
      </c>
      <c r="W78" s="21">
        <v>11598525</v>
      </c>
      <c r="X78" s="21"/>
      <c r="Y78" s="20"/>
      <c r="Z78" s="23">
        <v>11598525</v>
      </c>
    </row>
    <row r="79" spans="1:26" ht="13.5" hidden="1">
      <c r="A79" s="39" t="s">
        <v>103</v>
      </c>
      <c r="B79" s="19">
        <v>4544682</v>
      </c>
      <c r="C79" s="19"/>
      <c r="D79" s="20">
        <v>7963965</v>
      </c>
      <c r="E79" s="21">
        <v>7964487</v>
      </c>
      <c r="F79" s="21">
        <v>617704</v>
      </c>
      <c r="G79" s="21">
        <v>391866</v>
      </c>
      <c r="H79" s="21">
        <v>903879</v>
      </c>
      <c r="I79" s="21">
        <v>1913449</v>
      </c>
      <c r="J79" s="21">
        <v>769477</v>
      </c>
      <c r="K79" s="21">
        <v>1108134</v>
      </c>
      <c r="L79" s="21">
        <v>639466</v>
      </c>
      <c r="M79" s="21">
        <v>2517077</v>
      </c>
      <c r="N79" s="21">
        <v>675958</v>
      </c>
      <c r="O79" s="21">
        <v>760223</v>
      </c>
      <c r="P79" s="21">
        <v>661875</v>
      </c>
      <c r="Q79" s="21">
        <v>2098056</v>
      </c>
      <c r="R79" s="21">
        <v>764489</v>
      </c>
      <c r="S79" s="21">
        <v>537973</v>
      </c>
      <c r="T79" s="21">
        <v>646451</v>
      </c>
      <c r="U79" s="21">
        <v>1948913</v>
      </c>
      <c r="V79" s="21">
        <v>8477495</v>
      </c>
      <c r="W79" s="21">
        <v>7964487</v>
      </c>
      <c r="X79" s="21"/>
      <c r="Y79" s="20"/>
      <c r="Z79" s="23">
        <v>7964487</v>
      </c>
    </row>
    <row r="80" spans="1:26" ht="13.5" hidden="1">
      <c r="A80" s="39" t="s">
        <v>104</v>
      </c>
      <c r="B80" s="19">
        <v>1516428</v>
      </c>
      <c r="C80" s="19"/>
      <c r="D80" s="20">
        <v>2771342</v>
      </c>
      <c r="E80" s="21">
        <v>1553302</v>
      </c>
      <c r="F80" s="21">
        <v>59478</v>
      </c>
      <c r="G80" s="21">
        <v>44869</v>
      </c>
      <c r="H80" s="21">
        <v>92716</v>
      </c>
      <c r="I80" s="21">
        <v>197063</v>
      </c>
      <c r="J80" s="21">
        <v>69881</v>
      </c>
      <c r="K80" s="21">
        <v>94749</v>
      </c>
      <c r="L80" s="21">
        <v>72904</v>
      </c>
      <c r="M80" s="21">
        <v>237534</v>
      </c>
      <c r="N80" s="21">
        <v>75991</v>
      </c>
      <c r="O80" s="21">
        <v>93262</v>
      </c>
      <c r="P80" s="21">
        <v>86937</v>
      </c>
      <c r="Q80" s="21">
        <v>256190</v>
      </c>
      <c r="R80" s="21">
        <v>92617</v>
      </c>
      <c r="S80" s="21">
        <v>81506</v>
      </c>
      <c r="T80" s="21">
        <v>80457</v>
      </c>
      <c r="U80" s="21">
        <v>254580</v>
      </c>
      <c r="V80" s="21">
        <v>945367</v>
      </c>
      <c r="W80" s="21">
        <v>1553302</v>
      </c>
      <c r="X80" s="21"/>
      <c r="Y80" s="20"/>
      <c r="Z80" s="23">
        <v>1553302</v>
      </c>
    </row>
    <row r="81" spans="1:26" ht="13.5" hidden="1">
      <c r="A81" s="39" t="s">
        <v>105</v>
      </c>
      <c r="B81" s="19">
        <v>1224751</v>
      </c>
      <c r="C81" s="19"/>
      <c r="D81" s="20">
        <v>2000273</v>
      </c>
      <c r="E81" s="21">
        <v>1197440</v>
      </c>
      <c r="F81" s="21">
        <v>58791</v>
      </c>
      <c r="G81" s="21">
        <v>46479</v>
      </c>
      <c r="H81" s="21">
        <v>103830</v>
      </c>
      <c r="I81" s="21">
        <v>209100</v>
      </c>
      <c r="J81" s="21">
        <v>81650</v>
      </c>
      <c r="K81" s="21">
        <v>87314</v>
      </c>
      <c r="L81" s="21">
        <v>66743</v>
      </c>
      <c r="M81" s="21">
        <v>235707</v>
      </c>
      <c r="N81" s="21">
        <v>68487</v>
      </c>
      <c r="O81" s="21">
        <v>73890</v>
      </c>
      <c r="P81" s="21">
        <v>61568</v>
      </c>
      <c r="Q81" s="21">
        <v>203945</v>
      </c>
      <c r="R81" s="21">
        <v>72174</v>
      </c>
      <c r="S81" s="21">
        <v>73276</v>
      </c>
      <c r="T81" s="21">
        <v>64803</v>
      </c>
      <c r="U81" s="21">
        <v>210253</v>
      </c>
      <c r="V81" s="21">
        <v>859005</v>
      </c>
      <c r="W81" s="21">
        <v>1197440</v>
      </c>
      <c r="X81" s="21"/>
      <c r="Y81" s="20"/>
      <c r="Z81" s="23">
        <v>1197440</v>
      </c>
    </row>
    <row r="82" spans="1:26" ht="13.5" hidden="1">
      <c r="A82" s="39" t="s">
        <v>106</v>
      </c>
      <c r="B82" s="19">
        <v>672443</v>
      </c>
      <c r="C82" s="19"/>
      <c r="D82" s="20">
        <v>1082500</v>
      </c>
      <c r="E82" s="21">
        <v>779296</v>
      </c>
      <c r="F82" s="21">
        <v>30870</v>
      </c>
      <c r="G82" s="21">
        <v>26570</v>
      </c>
      <c r="H82" s="21">
        <v>49777</v>
      </c>
      <c r="I82" s="21">
        <v>107217</v>
      </c>
      <c r="J82" s="21">
        <v>43822</v>
      </c>
      <c r="K82" s="21">
        <v>54522</v>
      </c>
      <c r="L82" s="21">
        <v>29678</v>
      </c>
      <c r="M82" s="21">
        <v>128022</v>
      </c>
      <c r="N82" s="21">
        <v>35120</v>
      </c>
      <c r="O82" s="21">
        <v>38014</v>
      </c>
      <c r="P82" s="21">
        <v>31819</v>
      </c>
      <c r="Q82" s="21">
        <v>104953</v>
      </c>
      <c r="R82" s="21">
        <v>40587</v>
      </c>
      <c r="S82" s="21">
        <v>36613</v>
      </c>
      <c r="T82" s="21">
        <v>36582</v>
      </c>
      <c r="U82" s="21">
        <v>113782</v>
      </c>
      <c r="V82" s="21">
        <v>453974</v>
      </c>
      <c r="W82" s="21">
        <v>779296</v>
      </c>
      <c r="X82" s="21"/>
      <c r="Y82" s="20"/>
      <c r="Z82" s="23">
        <v>779296</v>
      </c>
    </row>
    <row r="83" spans="1:26" ht="13.5" hidden="1">
      <c r="A83" s="39" t="s">
        <v>107</v>
      </c>
      <c r="B83" s="19">
        <v>28655</v>
      </c>
      <c r="C83" s="19"/>
      <c r="D83" s="20">
        <v>169876</v>
      </c>
      <c r="E83" s="21">
        <v>104000</v>
      </c>
      <c r="F83" s="21">
        <v>15941</v>
      </c>
      <c r="G83" s="21">
        <v>23211</v>
      </c>
      <c r="H83" s="21">
        <v>32228</v>
      </c>
      <c r="I83" s="21">
        <v>71380</v>
      </c>
      <c r="J83" s="21">
        <v>18645</v>
      </c>
      <c r="K83" s="21">
        <v>17055</v>
      </c>
      <c r="L83" s="21">
        <v>11640</v>
      </c>
      <c r="M83" s="21">
        <v>47340</v>
      </c>
      <c r="N83" s="21">
        <v>14789</v>
      </c>
      <c r="O83" s="21">
        <v>23149</v>
      </c>
      <c r="P83" s="21">
        <v>18880</v>
      </c>
      <c r="Q83" s="21">
        <v>56818</v>
      </c>
      <c r="R83" s="21">
        <v>17293</v>
      </c>
      <c r="S83" s="21">
        <v>20585</v>
      </c>
      <c r="T83" s="21">
        <v>20711</v>
      </c>
      <c r="U83" s="21">
        <v>58589</v>
      </c>
      <c r="V83" s="21">
        <v>234127</v>
      </c>
      <c r="W83" s="21">
        <v>104000</v>
      </c>
      <c r="X83" s="21"/>
      <c r="Y83" s="20"/>
      <c r="Z83" s="23">
        <v>104000</v>
      </c>
    </row>
    <row r="84" spans="1:26" ht="13.5" hidden="1">
      <c r="A84" s="40" t="s">
        <v>110</v>
      </c>
      <c r="B84" s="28">
        <v>600520</v>
      </c>
      <c r="C84" s="28"/>
      <c r="D84" s="29">
        <v>6319</v>
      </c>
      <c r="E84" s="30">
        <v>377528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377528</v>
      </c>
      <c r="X84" s="30"/>
      <c r="Y84" s="29"/>
      <c r="Z84" s="31">
        <v>377528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1822559</v>
      </c>
      <c r="D5" s="357">
        <f t="shared" si="0"/>
        <v>0</v>
      </c>
      <c r="E5" s="356">
        <f t="shared" si="0"/>
        <v>596228</v>
      </c>
      <c r="F5" s="358">
        <f t="shared" si="0"/>
        <v>596228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596228</v>
      </c>
      <c r="Y5" s="358">
        <f t="shared" si="0"/>
        <v>-596228</v>
      </c>
      <c r="Z5" s="359">
        <f>+IF(X5&lt;&gt;0,+(Y5/X5)*100,0)</f>
        <v>-100</v>
      </c>
      <c r="AA5" s="360">
        <f>+AA6+AA8+AA11+AA13+AA15</f>
        <v>596228</v>
      </c>
    </row>
    <row r="6" spans="1:27" ht="13.5">
      <c r="A6" s="361" t="s">
        <v>204</v>
      </c>
      <c r="B6" s="142"/>
      <c r="C6" s="60">
        <f>+C7</f>
        <v>20519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20519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219169</v>
      </c>
      <c r="D8" s="340">
        <f t="shared" si="2"/>
        <v>0</v>
      </c>
      <c r="E8" s="60">
        <f t="shared" si="2"/>
        <v>270303</v>
      </c>
      <c r="F8" s="59">
        <f t="shared" si="2"/>
        <v>270303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270303</v>
      </c>
      <c r="Y8" s="59">
        <f t="shared" si="2"/>
        <v>-270303</v>
      </c>
      <c r="Z8" s="61">
        <f>+IF(X8&lt;&gt;0,+(Y8/X8)*100,0)</f>
        <v>-100</v>
      </c>
      <c r="AA8" s="62">
        <f>SUM(AA9:AA10)</f>
        <v>270303</v>
      </c>
    </row>
    <row r="9" spans="1:27" ht="13.5">
      <c r="A9" s="291" t="s">
        <v>229</v>
      </c>
      <c r="B9" s="142"/>
      <c r="C9" s="60">
        <v>162382</v>
      </c>
      <c r="D9" s="340"/>
      <c r="E9" s="60">
        <v>99693</v>
      </c>
      <c r="F9" s="59">
        <v>99693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99693</v>
      </c>
      <c r="Y9" s="59">
        <v>-99693</v>
      </c>
      <c r="Z9" s="61">
        <v>-100</v>
      </c>
      <c r="AA9" s="62">
        <v>99693</v>
      </c>
    </row>
    <row r="10" spans="1:27" ht="13.5">
      <c r="A10" s="291" t="s">
        <v>230</v>
      </c>
      <c r="B10" s="142"/>
      <c r="C10" s="60">
        <v>56787</v>
      </c>
      <c r="D10" s="340"/>
      <c r="E10" s="60">
        <v>170610</v>
      </c>
      <c r="F10" s="59">
        <v>170610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170610</v>
      </c>
      <c r="Y10" s="59">
        <v>-170610</v>
      </c>
      <c r="Z10" s="61">
        <v>-100</v>
      </c>
      <c r="AA10" s="62">
        <v>170610</v>
      </c>
    </row>
    <row r="11" spans="1:27" ht="13.5">
      <c r="A11" s="361" t="s">
        <v>206</v>
      </c>
      <c r="B11" s="142"/>
      <c r="C11" s="362">
        <f>+C12</f>
        <v>467061</v>
      </c>
      <c r="D11" s="363">
        <f aca="true" t="shared" si="3" ref="D11:AA11">+D12</f>
        <v>0</v>
      </c>
      <c r="E11" s="362">
        <f t="shared" si="3"/>
        <v>110978</v>
      </c>
      <c r="F11" s="364">
        <f t="shared" si="3"/>
        <v>110978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110978</v>
      </c>
      <c r="Y11" s="364">
        <f t="shared" si="3"/>
        <v>-110978</v>
      </c>
      <c r="Z11" s="365">
        <f>+IF(X11&lt;&gt;0,+(Y11/X11)*100,0)</f>
        <v>-100</v>
      </c>
      <c r="AA11" s="366">
        <f t="shared" si="3"/>
        <v>110978</v>
      </c>
    </row>
    <row r="12" spans="1:27" ht="13.5">
      <c r="A12" s="291" t="s">
        <v>231</v>
      </c>
      <c r="B12" s="136"/>
      <c r="C12" s="60">
        <v>467061</v>
      </c>
      <c r="D12" s="340"/>
      <c r="E12" s="60">
        <v>110978</v>
      </c>
      <c r="F12" s="59">
        <v>110978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110978</v>
      </c>
      <c r="Y12" s="59">
        <v>-110978</v>
      </c>
      <c r="Z12" s="61">
        <v>-100</v>
      </c>
      <c r="AA12" s="62">
        <v>110978</v>
      </c>
    </row>
    <row r="13" spans="1:27" ht="13.5">
      <c r="A13" s="361" t="s">
        <v>207</v>
      </c>
      <c r="B13" s="136"/>
      <c r="C13" s="275">
        <f>+C14</f>
        <v>150252</v>
      </c>
      <c r="D13" s="341">
        <f aca="true" t="shared" si="4" ref="D13:AA13">+D14</f>
        <v>0</v>
      </c>
      <c r="E13" s="275">
        <f t="shared" si="4"/>
        <v>73500</v>
      </c>
      <c r="F13" s="342">
        <f t="shared" si="4"/>
        <v>73500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73500</v>
      </c>
      <c r="Y13" s="342">
        <f t="shared" si="4"/>
        <v>-73500</v>
      </c>
      <c r="Z13" s="335">
        <f>+IF(X13&lt;&gt;0,+(Y13/X13)*100,0)</f>
        <v>-100</v>
      </c>
      <c r="AA13" s="273">
        <f t="shared" si="4"/>
        <v>73500</v>
      </c>
    </row>
    <row r="14" spans="1:27" ht="13.5">
      <c r="A14" s="291" t="s">
        <v>232</v>
      </c>
      <c r="B14" s="136"/>
      <c r="C14" s="60">
        <v>150252</v>
      </c>
      <c r="D14" s="340"/>
      <c r="E14" s="60">
        <v>73500</v>
      </c>
      <c r="F14" s="59">
        <v>73500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73500</v>
      </c>
      <c r="Y14" s="59">
        <v>-73500</v>
      </c>
      <c r="Z14" s="61">
        <v>-100</v>
      </c>
      <c r="AA14" s="62">
        <v>73500</v>
      </c>
    </row>
    <row r="15" spans="1:27" ht="13.5">
      <c r="A15" s="361" t="s">
        <v>208</v>
      </c>
      <c r="B15" s="136"/>
      <c r="C15" s="60">
        <f aca="true" t="shared" si="5" ref="C15:Y15">SUM(C16:C20)</f>
        <v>965558</v>
      </c>
      <c r="D15" s="340">
        <f t="shared" si="5"/>
        <v>0</v>
      </c>
      <c r="E15" s="60">
        <f t="shared" si="5"/>
        <v>141447</v>
      </c>
      <c r="F15" s="59">
        <f t="shared" si="5"/>
        <v>141447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141447</v>
      </c>
      <c r="Y15" s="59">
        <f t="shared" si="5"/>
        <v>-141447</v>
      </c>
      <c r="Z15" s="61">
        <f>+IF(X15&lt;&gt;0,+(Y15/X15)*100,0)</f>
        <v>-100</v>
      </c>
      <c r="AA15" s="62">
        <f>SUM(AA16:AA20)</f>
        <v>141447</v>
      </c>
    </row>
    <row r="16" spans="1:27" ht="13.5">
      <c r="A16" s="291" t="s">
        <v>233</v>
      </c>
      <c r="B16" s="300"/>
      <c r="C16" s="60">
        <v>480948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484610</v>
      </c>
      <c r="D20" s="340"/>
      <c r="E20" s="60">
        <v>141447</v>
      </c>
      <c r="F20" s="59">
        <v>141447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141447</v>
      </c>
      <c r="Y20" s="59">
        <v>-141447</v>
      </c>
      <c r="Z20" s="61">
        <v>-100</v>
      </c>
      <c r="AA20" s="62">
        <v>141447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11479</v>
      </c>
      <c r="D22" s="344">
        <f t="shared" si="6"/>
        <v>0</v>
      </c>
      <c r="E22" s="343">
        <f t="shared" si="6"/>
        <v>6110</v>
      </c>
      <c r="F22" s="345">
        <f t="shared" si="6"/>
        <v>6110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6110</v>
      </c>
      <c r="Y22" s="345">
        <f t="shared" si="6"/>
        <v>-6110</v>
      </c>
      <c r="Z22" s="336">
        <f>+IF(X22&lt;&gt;0,+(Y22/X22)*100,0)</f>
        <v>-100</v>
      </c>
      <c r="AA22" s="350">
        <f>SUM(AA23:AA32)</f>
        <v>6110</v>
      </c>
    </row>
    <row r="23" spans="1:27" ht="13.5">
      <c r="A23" s="361" t="s">
        <v>236</v>
      </c>
      <c r="B23" s="142"/>
      <c r="C23" s="60"/>
      <c r="D23" s="340"/>
      <c r="E23" s="60">
        <v>6110</v>
      </c>
      <c r="F23" s="59">
        <v>6110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6110</v>
      </c>
      <c r="Y23" s="59">
        <v>-6110</v>
      </c>
      <c r="Z23" s="61">
        <v>-100</v>
      </c>
      <c r="AA23" s="62">
        <v>6110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2981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8498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552292</v>
      </c>
      <c r="D40" s="344">
        <f t="shared" si="9"/>
        <v>0</v>
      </c>
      <c r="E40" s="343">
        <f t="shared" si="9"/>
        <v>4298469</v>
      </c>
      <c r="F40" s="345">
        <f t="shared" si="9"/>
        <v>4298469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4298469</v>
      </c>
      <c r="Y40" s="345">
        <f t="shared" si="9"/>
        <v>-4298469</v>
      </c>
      <c r="Z40" s="336">
        <f>+IF(X40&lt;&gt;0,+(Y40/X40)*100,0)</f>
        <v>-100</v>
      </c>
      <c r="AA40" s="350">
        <f>SUM(AA41:AA49)</f>
        <v>4298469</v>
      </c>
    </row>
    <row r="41" spans="1:27" ht="13.5">
      <c r="A41" s="361" t="s">
        <v>247</v>
      </c>
      <c r="B41" s="142"/>
      <c r="C41" s="362">
        <v>328618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10856</v>
      </c>
      <c r="D43" s="369"/>
      <c r="E43" s="305">
        <v>36500</v>
      </c>
      <c r="F43" s="370">
        <v>36500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36500</v>
      </c>
      <c r="Y43" s="370">
        <v>-36500</v>
      </c>
      <c r="Z43" s="371">
        <v>-100</v>
      </c>
      <c r="AA43" s="303">
        <v>36500</v>
      </c>
    </row>
    <row r="44" spans="1:27" ht="13.5">
      <c r="A44" s="361" t="s">
        <v>250</v>
      </c>
      <c r="B44" s="136"/>
      <c r="C44" s="60">
        <v>52869</v>
      </c>
      <c r="D44" s="368"/>
      <c r="E44" s="54">
        <v>130424</v>
      </c>
      <c r="F44" s="53">
        <v>130424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130424</v>
      </c>
      <c r="Y44" s="53">
        <v>-130424</v>
      </c>
      <c r="Z44" s="94">
        <v>-100</v>
      </c>
      <c r="AA44" s="95">
        <v>130424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56481</v>
      </c>
      <c r="D47" s="368"/>
      <c r="E47" s="54">
        <v>47143</v>
      </c>
      <c r="F47" s="53">
        <v>47143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47143</v>
      </c>
      <c r="Y47" s="53">
        <v>-47143</v>
      </c>
      <c r="Z47" s="94">
        <v>-100</v>
      </c>
      <c r="AA47" s="95">
        <v>47143</v>
      </c>
    </row>
    <row r="48" spans="1:27" ht="13.5">
      <c r="A48" s="361" t="s">
        <v>254</v>
      </c>
      <c r="B48" s="136"/>
      <c r="C48" s="60">
        <v>91167</v>
      </c>
      <c r="D48" s="368"/>
      <c r="E48" s="54">
        <v>54003</v>
      </c>
      <c r="F48" s="53">
        <v>54003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54003</v>
      </c>
      <c r="Y48" s="53">
        <v>-54003</v>
      </c>
      <c r="Z48" s="94">
        <v>-100</v>
      </c>
      <c r="AA48" s="95">
        <v>54003</v>
      </c>
    </row>
    <row r="49" spans="1:27" ht="13.5">
      <c r="A49" s="361" t="s">
        <v>93</v>
      </c>
      <c r="B49" s="136"/>
      <c r="C49" s="54">
        <v>12301</v>
      </c>
      <c r="D49" s="368"/>
      <c r="E49" s="54">
        <v>3530399</v>
      </c>
      <c r="F49" s="53">
        <v>3530399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3530399</v>
      </c>
      <c r="Y49" s="53">
        <v>-3530399</v>
      </c>
      <c r="Z49" s="94">
        <v>-100</v>
      </c>
      <c r="AA49" s="95">
        <v>3530399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2386330</v>
      </c>
      <c r="D60" s="346">
        <f t="shared" si="14"/>
        <v>0</v>
      </c>
      <c r="E60" s="219">
        <f t="shared" si="14"/>
        <v>4900807</v>
      </c>
      <c r="F60" s="264">
        <f t="shared" si="14"/>
        <v>4900807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4900807</v>
      </c>
      <c r="Y60" s="264">
        <f t="shared" si="14"/>
        <v>-4900807</v>
      </c>
      <c r="Z60" s="337">
        <f>+IF(X60&lt;&gt;0,+(Y60/X60)*100,0)</f>
        <v>-100</v>
      </c>
      <c r="AA60" s="232">
        <f>+AA57+AA54+AA51+AA40+AA37+AA34+AA22+AA5</f>
        <v>4900807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17751750</v>
      </c>
      <c r="D5" s="153">
        <f>SUM(D6:D8)</f>
        <v>0</v>
      </c>
      <c r="E5" s="154">
        <f t="shared" si="0"/>
        <v>19925670</v>
      </c>
      <c r="F5" s="100">
        <f t="shared" si="0"/>
        <v>19925670</v>
      </c>
      <c r="G5" s="100">
        <f t="shared" si="0"/>
        <v>11809855</v>
      </c>
      <c r="H5" s="100">
        <f t="shared" si="0"/>
        <v>70205</v>
      </c>
      <c r="I5" s="100">
        <f t="shared" si="0"/>
        <v>826605</v>
      </c>
      <c r="J5" s="100">
        <f t="shared" si="0"/>
        <v>12706665</v>
      </c>
      <c r="K5" s="100">
        <f t="shared" si="0"/>
        <v>44295</v>
      </c>
      <c r="L5" s="100">
        <f t="shared" si="0"/>
        <v>422132</v>
      </c>
      <c r="M5" s="100">
        <f t="shared" si="0"/>
        <v>106372</v>
      </c>
      <c r="N5" s="100">
        <f t="shared" si="0"/>
        <v>572799</v>
      </c>
      <c r="O5" s="100">
        <f t="shared" si="0"/>
        <v>971048</v>
      </c>
      <c r="P5" s="100">
        <f t="shared" si="0"/>
        <v>271245</v>
      </c>
      <c r="Q5" s="100">
        <f t="shared" si="0"/>
        <v>737538</v>
      </c>
      <c r="R5" s="100">
        <f t="shared" si="0"/>
        <v>1979831</v>
      </c>
      <c r="S5" s="100">
        <f t="shared" si="0"/>
        <v>179417</v>
      </c>
      <c r="T5" s="100">
        <f t="shared" si="0"/>
        <v>467989</v>
      </c>
      <c r="U5" s="100">
        <f t="shared" si="0"/>
        <v>568318</v>
      </c>
      <c r="V5" s="100">
        <f t="shared" si="0"/>
        <v>1215724</v>
      </c>
      <c r="W5" s="100">
        <f t="shared" si="0"/>
        <v>16475019</v>
      </c>
      <c r="X5" s="100">
        <f t="shared" si="0"/>
        <v>19925670</v>
      </c>
      <c r="Y5" s="100">
        <f t="shared" si="0"/>
        <v>-3450651</v>
      </c>
      <c r="Z5" s="137">
        <f>+IF(X5&lt;&gt;0,+(Y5/X5)*100,0)</f>
        <v>-17.317615919565064</v>
      </c>
      <c r="AA5" s="153">
        <f>SUM(AA6:AA8)</f>
        <v>19925670</v>
      </c>
    </row>
    <row r="6" spans="1:27" ht="13.5">
      <c r="A6" s="138" t="s">
        <v>75</v>
      </c>
      <c r="B6" s="136"/>
      <c r="C6" s="155">
        <v>12349000</v>
      </c>
      <c r="D6" s="155"/>
      <c r="E6" s="156">
        <v>14630000</v>
      </c>
      <c r="F6" s="60">
        <v>14630000</v>
      </c>
      <c r="G6" s="60">
        <v>6096000</v>
      </c>
      <c r="H6" s="60"/>
      <c r="I6" s="60"/>
      <c r="J6" s="60">
        <v>6096000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2701</v>
      </c>
      <c r="V6" s="60">
        <v>2701</v>
      </c>
      <c r="W6" s="60">
        <v>6098701</v>
      </c>
      <c r="X6" s="60">
        <v>14630000</v>
      </c>
      <c r="Y6" s="60">
        <v>-8531299</v>
      </c>
      <c r="Z6" s="140">
        <v>-58.31</v>
      </c>
      <c r="AA6" s="155">
        <v>14630000</v>
      </c>
    </row>
    <row r="7" spans="1:27" ht="13.5">
      <c r="A7" s="138" t="s">
        <v>76</v>
      </c>
      <c r="B7" s="136"/>
      <c r="C7" s="157">
        <v>4890343</v>
      </c>
      <c r="D7" s="157"/>
      <c r="E7" s="158">
        <v>4805419</v>
      </c>
      <c r="F7" s="159">
        <v>4805419</v>
      </c>
      <c r="G7" s="159">
        <v>5678596</v>
      </c>
      <c r="H7" s="159">
        <v>41827</v>
      </c>
      <c r="I7" s="159">
        <v>797882</v>
      </c>
      <c r="J7" s="159">
        <v>6518305</v>
      </c>
      <c r="K7" s="159">
        <v>14995</v>
      </c>
      <c r="L7" s="159">
        <v>307808</v>
      </c>
      <c r="M7" s="159">
        <v>99830</v>
      </c>
      <c r="N7" s="159">
        <v>422633</v>
      </c>
      <c r="O7" s="159">
        <v>940569</v>
      </c>
      <c r="P7" s="159">
        <v>235296</v>
      </c>
      <c r="Q7" s="159">
        <v>700488</v>
      </c>
      <c r="R7" s="159">
        <v>1876353</v>
      </c>
      <c r="S7" s="159">
        <v>111588</v>
      </c>
      <c r="T7" s="159">
        <v>437238</v>
      </c>
      <c r="U7" s="159">
        <v>514415</v>
      </c>
      <c r="V7" s="159">
        <v>1063241</v>
      </c>
      <c r="W7" s="159">
        <v>9880532</v>
      </c>
      <c r="X7" s="159">
        <v>4805419</v>
      </c>
      <c r="Y7" s="159">
        <v>5075113</v>
      </c>
      <c r="Z7" s="141">
        <v>105.61</v>
      </c>
      <c r="AA7" s="157">
        <v>4805419</v>
      </c>
    </row>
    <row r="8" spans="1:27" ht="13.5">
      <c r="A8" s="138" t="s">
        <v>77</v>
      </c>
      <c r="B8" s="136"/>
      <c r="C8" s="155">
        <v>512407</v>
      </c>
      <c r="D8" s="155"/>
      <c r="E8" s="156">
        <v>490251</v>
      </c>
      <c r="F8" s="60">
        <v>490251</v>
      </c>
      <c r="G8" s="60">
        <v>35259</v>
      </c>
      <c r="H8" s="60">
        <v>28378</v>
      </c>
      <c r="I8" s="60">
        <v>28723</v>
      </c>
      <c r="J8" s="60">
        <v>92360</v>
      </c>
      <c r="K8" s="60">
        <v>29300</v>
      </c>
      <c r="L8" s="60">
        <v>114324</v>
      </c>
      <c r="M8" s="60">
        <v>6542</v>
      </c>
      <c r="N8" s="60">
        <v>150166</v>
      </c>
      <c r="O8" s="60">
        <v>30479</v>
      </c>
      <c r="P8" s="60">
        <v>35949</v>
      </c>
      <c r="Q8" s="60">
        <v>37050</v>
      </c>
      <c r="R8" s="60">
        <v>103478</v>
      </c>
      <c r="S8" s="60">
        <v>67829</v>
      </c>
      <c r="T8" s="60">
        <v>30751</v>
      </c>
      <c r="U8" s="60">
        <v>51202</v>
      </c>
      <c r="V8" s="60">
        <v>149782</v>
      </c>
      <c r="W8" s="60">
        <v>495786</v>
      </c>
      <c r="X8" s="60">
        <v>490251</v>
      </c>
      <c r="Y8" s="60">
        <v>5535</v>
      </c>
      <c r="Z8" s="140">
        <v>1.13</v>
      </c>
      <c r="AA8" s="155">
        <v>490251</v>
      </c>
    </row>
    <row r="9" spans="1:27" ht="13.5">
      <c r="A9" s="135" t="s">
        <v>78</v>
      </c>
      <c r="B9" s="136"/>
      <c r="C9" s="153">
        <f aca="true" t="shared" si="1" ref="C9:Y9">SUM(C10:C14)</f>
        <v>1865174</v>
      </c>
      <c r="D9" s="153">
        <f>SUM(D10:D14)</f>
        <v>0</v>
      </c>
      <c r="E9" s="154">
        <f t="shared" si="1"/>
        <v>606488</v>
      </c>
      <c r="F9" s="100">
        <f t="shared" si="1"/>
        <v>606488</v>
      </c>
      <c r="G9" s="100">
        <f t="shared" si="1"/>
        <v>29877</v>
      </c>
      <c r="H9" s="100">
        <f t="shared" si="1"/>
        <v>32225</v>
      </c>
      <c r="I9" s="100">
        <f t="shared" si="1"/>
        <v>330288</v>
      </c>
      <c r="J9" s="100">
        <f t="shared" si="1"/>
        <v>392390</v>
      </c>
      <c r="K9" s="100">
        <f t="shared" si="1"/>
        <v>32361</v>
      </c>
      <c r="L9" s="100">
        <f t="shared" si="1"/>
        <v>33778</v>
      </c>
      <c r="M9" s="100">
        <f t="shared" si="1"/>
        <v>25929</v>
      </c>
      <c r="N9" s="100">
        <f t="shared" si="1"/>
        <v>92068</v>
      </c>
      <c r="O9" s="100">
        <f t="shared" si="1"/>
        <v>22856</v>
      </c>
      <c r="P9" s="100">
        <f t="shared" si="1"/>
        <v>23770</v>
      </c>
      <c r="Q9" s="100">
        <f t="shared" si="1"/>
        <v>25892</v>
      </c>
      <c r="R9" s="100">
        <f t="shared" si="1"/>
        <v>72518</v>
      </c>
      <c r="S9" s="100">
        <f t="shared" si="1"/>
        <v>12744</v>
      </c>
      <c r="T9" s="100">
        <f t="shared" si="1"/>
        <v>18145</v>
      </c>
      <c r="U9" s="100">
        <f t="shared" si="1"/>
        <v>7827</v>
      </c>
      <c r="V9" s="100">
        <f t="shared" si="1"/>
        <v>38716</v>
      </c>
      <c r="W9" s="100">
        <f t="shared" si="1"/>
        <v>595692</v>
      </c>
      <c r="X9" s="100">
        <f t="shared" si="1"/>
        <v>606488</v>
      </c>
      <c r="Y9" s="100">
        <f t="shared" si="1"/>
        <v>-10796</v>
      </c>
      <c r="Z9" s="137">
        <f>+IF(X9&lt;&gt;0,+(Y9/X9)*100,0)</f>
        <v>-1.7800846842806453</v>
      </c>
      <c r="AA9" s="153">
        <f>SUM(AA10:AA14)</f>
        <v>606488</v>
      </c>
    </row>
    <row r="10" spans="1:27" ht="13.5">
      <c r="A10" s="138" t="s">
        <v>79</v>
      </c>
      <c r="B10" s="136"/>
      <c r="C10" s="155">
        <v>1865174</v>
      </c>
      <c r="D10" s="155"/>
      <c r="E10" s="156">
        <v>606488</v>
      </c>
      <c r="F10" s="60">
        <v>606488</v>
      </c>
      <c r="G10" s="60">
        <v>29877</v>
      </c>
      <c r="H10" s="60">
        <v>32225</v>
      </c>
      <c r="I10" s="60">
        <v>330288</v>
      </c>
      <c r="J10" s="60">
        <v>392390</v>
      </c>
      <c r="K10" s="60">
        <v>32361</v>
      </c>
      <c r="L10" s="60">
        <v>33778</v>
      </c>
      <c r="M10" s="60">
        <v>25929</v>
      </c>
      <c r="N10" s="60">
        <v>92068</v>
      </c>
      <c r="O10" s="60">
        <v>22856</v>
      </c>
      <c r="P10" s="60">
        <v>23770</v>
      </c>
      <c r="Q10" s="60">
        <v>25892</v>
      </c>
      <c r="R10" s="60">
        <v>72518</v>
      </c>
      <c r="S10" s="60">
        <v>12744</v>
      </c>
      <c r="T10" s="60">
        <v>18145</v>
      </c>
      <c r="U10" s="60">
        <v>7827</v>
      </c>
      <c r="V10" s="60">
        <v>38716</v>
      </c>
      <c r="W10" s="60">
        <v>595692</v>
      </c>
      <c r="X10" s="60">
        <v>606488</v>
      </c>
      <c r="Y10" s="60">
        <v>-10796</v>
      </c>
      <c r="Z10" s="140">
        <v>-1.78</v>
      </c>
      <c r="AA10" s="155">
        <v>606488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13460741</v>
      </c>
      <c r="D15" s="153">
        <f>SUM(D16:D18)</f>
        <v>0</v>
      </c>
      <c r="E15" s="154">
        <f t="shared" si="2"/>
        <v>8758876</v>
      </c>
      <c r="F15" s="100">
        <f t="shared" si="2"/>
        <v>8758876</v>
      </c>
      <c r="G15" s="100">
        <f t="shared" si="2"/>
        <v>137681</v>
      </c>
      <c r="H15" s="100">
        <f t="shared" si="2"/>
        <v>121389</v>
      </c>
      <c r="I15" s="100">
        <f t="shared" si="2"/>
        <v>127665</v>
      </c>
      <c r="J15" s="100">
        <f t="shared" si="2"/>
        <v>386735</v>
      </c>
      <c r="K15" s="100">
        <f t="shared" si="2"/>
        <v>95636</v>
      </c>
      <c r="L15" s="100">
        <f t="shared" si="2"/>
        <v>317614</v>
      </c>
      <c r="M15" s="100">
        <f t="shared" si="2"/>
        <v>476290</v>
      </c>
      <c r="N15" s="100">
        <f t="shared" si="2"/>
        <v>889540</v>
      </c>
      <c r="O15" s="100">
        <f t="shared" si="2"/>
        <v>28618</v>
      </c>
      <c r="P15" s="100">
        <f t="shared" si="2"/>
        <v>393333</v>
      </c>
      <c r="Q15" s="100">
        <f t="shared" si="2"/>
        <v>69897</v>
      </c>
      <c r="R15" s="100">
        <f t="shared" si="2"/>
        <v>491848</v>
      </c>
      <c r="S15" s="100">
        <f t="shared" si="2"/>
        <v>132226</v>
      </c>
      <c r="T15" s="100">
        <f t="shared" si="2"/>
        <v>8060</v>
      </c>
      <c r="U15" s="100">
        <f t="shared" si="2"/>
        <v>212237</v>
      </c>
      <c r="V15" s="100">
        <f t="shared" si="2"/>
        <v>352523</v>
      </c>
      <c r="W15" s="100">
        <f t="shared" si="2"/>
        <v>2120646</v>
      </c>
      <c r="X15" s="100">
        <f t="shared" si="2"/>
        <v>8758876</v>
      </c>
      <c r="Y15" s="100">
        <f t="shared" si="2"/>
        <v>-6638230</v>
      </c>
      <c r="Z15" s="137">
        <f>+IF(X15&lt;&gt;0,+(Y15/X15)*100,0)</f>
        <v>-75.78860575261027</v>
      </c>
      <c r="AA15" s="153">
        <f>SUM(AA16:AA18)</f>
        <v>8758876</v>
      </c>
    </row>
    <row r="16" spans="1:27" ht="13.5">
      <c r="A16" s="138" t="s">
        <v>85</v>
      </c>
      <c r="B16" s="136"/>
      <c r="C16" s="155">
        <v>8715341</v>
      </c>
      <c r="D16" s="155"/>
      <c r="E16" s="156">
        <v>4526183</v>
      </c>
      <c r="F16" s="60">
        <v>4526183</v>
      </c>
      <c r="G16" s="60">
        <v>5519</v>
      </c>
      <c r="H16" s="60">
        <v>929</v>
      </c>
      <c r="I16" s="60">
        <v>41516</v>
      </c>
      <c r="J16" s="60">
        <v>47964</v>
      </c>
      <c r="K16" s="60">
        <v>35514</v>
      </c>
      <c r="L16" s="60">
        <v>301116</v>
      </c>
      <c r="M16" s="60">
        <v>43157</v>
      </c>
      <c r="N16" s="60">
        <v>379787</v>
      </c>
      <c r="O16" s="60">
        <v>221</v>
      </c>
      <c r="P16" s="60">
        <v>864</v>
      </c>
      <c r="Q16" s="60">
        <v>568</v>
      </c>
      <c r="R16" s="60">
        <v>1653</v>
      </c>
      <c r="S16" s="60">
        <v>407</v>
      </c>
      <c r="T16" s="60">
        <v>7713</v>
      </c>
      <c r="U16" s="60">
        <v>54866</v>
      </c>
      <c r="V16" s="60">
        <v>62986</v>
      </c>
      <c r="W16" s="60">
        <v>492390</v>
      </c>
      <c r="X16" s="60">
        <v>4526183</v>
      </c>
      <c r="Y16" s="60">
        <v>-4033793</v>
      </c>
      <c r="Z16" s="140">
        <v>-89.12</v>
      </c>
      <c r="AA16" s="155">
        <v>4526183</v>
      </c>
    </row>
    <row r="17" spans="1:27" ht="13.5">
      <c r="A17" s="138" t="s">
        <v>86</v>
      </c>
      <c r="B17" s="136"/>
      <c r="C17" s="155">
        <v>4745400</v>
      </c>
      <c r="D17" s="155"/>
      <c r="E17" s="156">
        <v>4232693</v>
      </c>
      <c r="F17" s="60">
        <v>4232693</v>
      </c>
      <c r="G17" s="60">
        <v>132162</v>
      </c>
      <c r="H17" s="60">
        <v>120460</v>
      </c>
      <c r="I17" s="60">
        <v>86149</v>
      </c>
      <c r="J17" s="60">
        <v>338771</v>
      </c>
      <c r="K17" s="60">
        <v>60122</v>
      </c>
      <c r="L17" s="60">
        <v>16498</v>
      </c>
      <c r="M17" s="60">
        <v>433133</v>
      </c>
      <c r="N17" s="60">
        <v>509753</v>
      </c>
      <c r="O17" s="60">
        <v>28397</v>
      </c>
      <c r="P17" s="60">
        <v>392469</v>
      </c>
      <c r="Q17" s="60">
        <v>69329</v>
      </c>
      <c r="R17" s="60">
        <v>490195</v>
      </c>
      <c r="S17" s="60">
        <v>131819</v>
      </c>
      <c r="T17" s="60">
        <v>347</v>
      </c>
      <c r="U17" s="60">
        <v>157371</v>
      </c>
      <c r="V17" s="60">
        <v>289537</v>
      </c>
      <c r="W17" s="60">
        <v>1628256</v>
      </c>
      <c r="X17" s="60">
        <v>4232693</v>
      </c>
      <c r="Y17" s="60">
        <v>-2604437</v>
      </c>
      <c r="Z17" s="140">
        <v>-61.53</v>
      </c>
      <c r="AA17" s="155">
        <v>4232693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24621251</v>
      </c>
      <c r="D19" s="153">
        <f>SUM(D20:D23)</f>
        <v>0</v>
      </c>
      <c r="E19" s="154">
        <f t="shared" si="3"/>
        <v>20417996</v>
      </c>
      <c r="F19" s="100">
        <f t="shared" si="3"/>
        <v>20417996</v>
      </c>
      <c r="G19" s="100">
        <f t="shared" si="3"/>
        <v>1472699</v>
      </c>
      <c r="H19" s="100">
        <f t="shared" si="3"/>
        <v>1354943</v>
      </c>
      <c r="I19" s="100">
        <f t="shared" si="3"/>
        <v>1565795</v>
      </c>
      <c r="J19" s="100">
        <f t="shared" si="3"/>
        <v>4393437</v>
      </c>
      <c r="K19" s="100">
        <f t="shared" si="3"/>
        <v>1284666</v>
      </c>
      <c r="L19" s="100">
        <f t="shared" si="3"/>
        <v>1093950</v>
      </c>
      <c r="M19" s="100">
        <f t="shared" si="3"/>
        <v>1414559</v>
      </c>
      <c r="N19" s="100">
        <f t="shared" si="3"/>
        <v>3793175</v>
      </c>
      <c r="O19" s="100">
        <f t="shared" si="3"/>
        <v>1449901</v>
      </c>
      <c r="P19" s="100">
        <f t="shared" si="3"/>
        <v>1843935</v>
      </c>
      <c r="Q19" s="100">
        <f t="shared" si="3"/>
        <v>1403300</v>
      </c>
      <c r="R19" s="100">
        <f t="shared" si="3"/>
        <v>4697136</v>
      </c>
      <c r="S19" s="100">
        <f t="shared" si="3"/>
        <v>1392128</v>
      </c>
      <c r="T19" s="100">
        <f t="shared" si="3"/>
        <v>1224736</v>
      </c>
      <c r="U19" s="100">
        <f t="shared" si="3"/>
        <v>882911</v>
      </c>
      <c r="V19" s="100">
        <f t="shared" si="3"/>
        <v>3499775</v>
      </c>
      <c r="W19" s="100">
        <f t="shared" si="3"/>
        <v>16383523</v>
      </c>
      <c r="X19" s="100">
        <f t="shared" si="3"/>
        <v>20417996</v>
      </c>
      <c r="Y19" s="100">
        <f t="shared" si="3"/>
        <v>-4034473</v>
      </c>
      <c r="Z19" s="137">
        <f>+IF(X19&lt;&gt;0,+(Y19/X19)*100,0)</f>
        <v>-19.759397543226083</v>
      </c>
      <c r="AA19" s="153">
        <f>SUM(AA20:AA23)</f>
        <v>20417996</v>
      </c>
    </row>
    <row r="20" spans="1:27" ht="13.5">
      <c r="A20" s="138" t="s">
        <v>89</v>
      </c>
      <c r="B20" s="136"/>
      <c r="C20" s="155">
        <v>10892072</v>
      </c>
      <c r="D20" s="155"/>
      <c r="E20" s="156">
        <v>8751420</v>
      </c>
      <c r="F20" s="60">
        <v>8751420</v>
      </c>
      <c r="G20" s="60">
        <v>985323</v>
      </c>
      <c r="H20" s="60">
        <v>880432</v>
      </c>
      <c r="I20" s="60">
        <v>824744</v>
      </c>
      <c r="J20" s="60">
        <v>2690499</v>
      </c>
      <c r="K20" s="60">
        <v>804913</v>
      </c>
      <c r="L20" s="60">
        <v>643112</v>
      </c>
      <c r="M20" s="60">
        <v>944282</v>
      </c>
      <c r="N20" s="60">
        <v>2392307</v>
      </c>
      <c r="O20" s="60">
        <v>964174</v>
      </c>
      <c r="P20" s="60">
        <v>1321007</v>
      </c>
      <c r="Q20" s="60">
        <v>908271</v>
      </c>
      <c r="R20" s="60">
        <v>3193452</v>
      </c>
      <c r="S20" s="60">
        <v>901346</v>
      </c>
      <c r="T20" s="60">
        <v>958619</v>
      </c>
      <c r="U20" s="60">
        <v>398161</v>
      </c>
      <c r="V20" s="60">
        <v>2258126</v>
      </c>
      <c r="W20" s="60">
        <v>10534384</v>
      </c>
      <c r="X20" s="60">
        <v>8751420</v>
      </c>
      <c r="Y20" s="60">
        <v>1782964</v>
      </c>
      <c r="Z20" s="140">
        <v>20.37</v>
      </c>
      <c r="AA20" s="155">
        <v>8751420</v>
      </c>
    </row>
    <row r="21" spans="1:27" ht="13.5">
      <c r="A21" s="138" t="s">
        <v>90</v>
      </c>
      <c r="B21" s="136"/>
      <c r="C21" s="155">
        <v>10831681</v>
      </c>
      <c r="D21" s="155"/>
      <c r="E21" s="156">
        <v>8252876</v>
      </c>
      <c r="F21" s="60">
        <v>8252876</v>
      </c>
      <c r="G21" s="60">
        <v>185395</v>
      </c>
      <c r="H21" s="60">
        <v>190533</v>
      </c>
      <c r="I21" s="60">
        <v>458009</v>
      </c>
      <c r="J21" s="60">
        <v>833937</v>
      </c>
      <c r="K21" s="60">
        <v>196925</v>
      </c>
      <c r="L21" s="60">
        <v>166678</v>
      </c>
      <c r="M21" s="60">
        <v>185843</v>
      </c>
      <c r="N21" s="60">
        <v>549446</v>
      </c>
      <c r="O21" s="60">
        <v>202143</v>
      </c>
      <c r="P21" s="60">
        <v>242513</v>
      </c>
      <c r="Q21" s="60">
        <v>211507</v>
      </c>
      <c r="R21" s="60">
        <v>656163</v>
      </c>
      <c r="S21" s="60">
        <v>212173</v>
      </c>
      <c r="T21" s="60">
        <v>206346</v>
      </c>
      <c r="U21" s="60">
        <v>200807</v>
      </c>
      <c r="V21" s="60">
        <v>619326</v>
      </c>
      <c r="W21" s="60">
        <v>2658872</v>
      </c>
      <c r="X21" s="60">
        <v>8252876</v>
      </c>
      <c r="Y21" s="60">
        <v>-5594004</v>
      </c>
      <c r="Z21" s="140">
        <v>-67.78</v>
      </c>
      <c r="AA21" s="155">
        <v>8252876</v>
      </c>
    </row>
    <row r="22" spans="1:27" ht="13.5">
      <c r="A22" s="138" t="s">
        <v>91</v>
      </c>
      <c r="B22" s="136"/>
      <c r="C22" s="157">
        <v>2060770</v>
      </c>
      <c r="D22" s="157"/>
      <c r="E22" s="158">
        <v>2230232</v>
      </c>
      <c r="F22" s="159">
        <v>2230232</v>
      </c>
      <c r="G22" s="159">
        <v>196382</v>
      </c>
      <c r="H22" s="159">
        <v>183206</v>
      </c>
      <c r="I22" s="159">
        <v>182317</v>
      </c>
      <c r="J22" s="159">
        <v>561905</v>
      </c>
      <c r="K22" s="159">
        <v>182485</v>
      </c>
      <c r="L22" s="159">
        <v>183282</v>
      </c>
      <c r="M22" s="159">
        <v>183379</v>
      </c>
      <c r="N22" s="159">
        <v>549146</v>
      </c>
      <c r="O22" s="159">
        <v>183151</v>
      </c>
      <c r="P22" s="159">
        <v>181237</v>
      </c>
      <c r="Q22" s="159">
        <v>183237</v>
      </c>
      <c r="R22" s="159">
        <v>547625</v>
      </c>
      <c r="S22" s="159">
        <v>179721</v>
      </c>
      <c r="T22" s="159">
        <v>-41277</v>
      </c>
      <c r="U22" s="159">
        <v>183486</v>
      </c>
      <c r="V22" s="159">
        <v>321930</v>
      </c>
      <c r="W22" s="159">
        <v>1980606</v>
      </c>
      <c r="X22" s="159">
        <v>2230232</v>
      </c>
      <c r="Y22" s="159">
        <v>-249626</v>
      </c>
      <c r="Z22" s="141">
        <v>-11.19</v>
      </c>
      <c r="AA22" s="157">
        <v>2230232</v>
      </c>
    </row>
    <row r="23" spans="1:27" ht="13.5">
      <c r="A23" s="138" t="s">
        <v>92</v>
      </c>
      <c r="B23" s="136"/>
      <c r="C23" s="155">
        <v>836728</v>
      </c>
      <c r="D23" s="155"/>
      <c r="E23" s="156">
        <v>1183468</v>
      </c>
      <c r="F23" s="60">
        <v>1183468</v>
      </c>
      <c r="G23" s="60">
        <v>105599</v>
      </c>
      <c r="H23" s="60">
        <v>100772</v>
      </c>
      <c r="I23" s="60">
        <v>100725</v>
      </c>
      <c r="J23" s="60">
        <v>307096</v>
      </c>
      <c r="K23" s="60">
        <v>100343</v>
      </c>
      <c r="L23" s="60">
        <v>100878</v>
      </c>
      <c r="M23" s="60">
        <v>101055</v>
      </c>
      <c r="N23" s="60">
        <v>302276</v>
      </c>
      <c r="O23" s="60">
        <v>100433</v>
      </c>
      <c r="P23" s="60">
        <v>99178</v>
      </c>
      <c r="Q23" s="60">
        <v>100285</v>
      </c>
      <c r="R23" s="60">
        <v>299896</v>
      </c>
      <c r="S23" s="60">
        <v>98888</v>
      </c>
      <c r="T23" s="60">
        <v>101048</v>
      </c>
      <c r="U23" s="60">
        <v>100457</v>
      </c>
      <c r="V23" s="60">
        <v>300393</v>
      </c>
      <c r="W23" s="60">
        <v>1209661</v>
      </c>
      <c r="X23" s="60">
        <v>1183468</v>
      </c>
      <c r="Y23" s="60">
        <v>26193</v>
      </c>
      <c r="Z23" s="140">
        <v>2.21</v>
      </c>
      <c r="AA23" s="155">
        <v>1183468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57698916</v>
      </c>
      <c r="D25" s="168">
        <f>+D5+D9+D15+D19+D24</f>
        <v>0</v>
      </c>
      <c r="E25" s="169">
        <f t="shared" si="4"/>
        <v>49709030</v>
      </c>
      <c r="F25" s="73">
        <f t="shared" si="4"/>
        <v>49709030</v>
      </c>
      <c r="G25" s="73">
        <f t="shared" si="4"/>
        <v>13450112</v>
      </c>
      <c r="H25" s="73">
        <f t="shared" si="4"/>
        <v>1578762</v>
      </c>
      <c r="I25" s="73">
        <f t="shared" si="4"/>
        <v>2850353</v>
      </c>
      <c r="J25" s="73">
        <f t="shared" si="4"/>
        <v>17879227</v>
      </c>
      <c r="K25" s="73">
        <f t="shared" si="4"/>
        <v>1456958</v>
      </c>
      <c r="L25" s="73">
        <f t="shared" si="4"/>
        <v>1867474</v>
      </c>
      <c r="M25" s="73">
        <f t="shared" si="4"/>
        <v>2023150</v>
      </c>
      <c r="N25" s="73">
        <f t="shared" si="4"/>
        <v>5347582</v>
      </c>
      <c r="O25" s="73">
        <f t="shared" si="4"/>
        <v>2472423</v>
      </c>
      <c r="P25" s="73">
        <f t="shared" si="4"/>
        <v>2532283</v>
      </c>
      <c r="Q25" s="73">
        <f t="shared" si="4"/>
        <v>2236627</v>
      </c>
      <c r="R25" s="73">
        <f t="shared" si="4"/>
        <v>7241333</v>
      </c>
      <c r="S25" s="73">
        <f t="shared" si="4"/>
        <v>1716515</v>
      </c>
      <c r="T25" s="73">
        <f t="shared" si="4"/>
        <v>1718930</v>
      </c>
      <c r="U25" s="73">
        <f t="shared" si="4"/>
        <v>1671293</v>
      </c>
      <c r="V25" s="73">
        <f t="shared" si="4"/>
        <v>5106738</v>
      </c>
      <c r="W25" s="73">
        <f t="shared" si="4"/>
        <v>35574880</v>
      </c>
      <c r="X25" s="73">
        <f t="shared" si="4"/>
        <v>49709030</v>
      </c>
      <c r="Y25" s="73">
        <f t="shared" si="4"/>
        <v>-14134150</v>
      </c>
      <c r="Z25" s="170">
        <f>+IF(X25&lt;&gt;0,+(Y25/X25)*100,0)</f>
        <v>-28.433767466393935</v>
      </c>
      <c r="AA25" s="168">
        <f>+AA5+AA9+AA15+AA19+AA24</f>
        <v>49709030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19584218</v>
      </c>
      <c r="D28" s="153">
        <f>SUM(D29:D31)</f>
        <v>0</v>
      </c>
      <c r="E28" s="154">
        <f t="shared" si="5"/>
        <v>30983978</v>
      </c>
      <c r="F28" s="100">
        <f t="shared" si="5"/>
        <v>30983978</v>
      </c>
      <c r="G28" s="100">
        <f t="shared" si="5"/>
        <v>1812675</v>
      </c>
      <c r="H28" s="100">
        <f t="shared" si="5"/>
        <v>785410</v>
      </c>
      <c r="I28" s="100">
        <f t="shared" si="5"/>
        <v>1054405</v>
      </c>
      <c r="J28" s="100">
        <f t="shared" si="5"/>
        <v>3652490</v>
      </c>
      <c r="K28" s="100">
        <f t="shared" si="5"/>
        <v>1064861</v>
      </c>
      <c r="L28" s="100">
        <f t="shared" si="5"/>
        <v>1115757</v>
      </c>
      <c r="M28" s="100">
        <f t="shared" si="5"/>
        <v>1362495</v>
      </c>
      <c r="N28" s="100">
        <f t="shared" si="5"/>
        <v>3543113</v>
      </c>
      <c r="O28" s="100">
        <f t="shared" si="5"/>
        <v>842641</v>
      </c>
      <c r="P28" s="100">
        <f t="shared" si="5"/>
        <v>1206754</v>
      </c>
      <c r="Q28" s="100">
        <f t="shared" si="5"/>
        <v>982546</v>
      </c>
      <c r="R28" s="100">
        <f t="shared" si="5"/>
        <v>3031941</v>
      </c>
      <c r="S28" s="100">
        <f t="shared" si="5"/>
        <v>1339728</v>
      </c>
      <c r="T28" s="100">
        <f t="shared" si="5"/>
        <v>1134896</v>
      </c>
      <c r="U28" s="100">
        <f t="shared" si="5"/>
        <v>868319</v>
      </c>
      <c r="V28" s="100">
        <f t="shared" si="5"/>
        <v>3342943</v>
      </c>
      <c r="W28" s="100">
        <f t="shared" si="5"/>
        <v>13570487</v>
      </c>
      <c r="X28" s="100">
        <f t="shared" si="5"/>
        <v>30983978</v>
      </c>
      <c r="Y28" s="100">
        <f t="shared" si="5"/>
        <v>-17413491</v>
      </c>
      <c r="Z28" s="137">
        <f>+IF(X28&lt;&gt;0,+(Y28/X28)*100,0)</f>
        <v>-56.201598774695746</v>
      </c>
      <c r="AA28" s="153">
        <f>SUM(AA29:AA31)</f>
        <v>30983978</v>
      </c>
    </row>
    <row r="29" spans="1:27" ht="13.5">
      <c r="A29" s="138" t="s">
        <v>75</v>
      </c>
      <c r="B29" s="136"/>
      <c r="C29" s="155">
        <v>3283985</v>
      </c>
      <c r="D29" s="155"/>
      <c r="E29" s="156">
        <v>5252225</v>
      </c>
      <c r="F29" s="60">
        <v>5252225</v>
      </c>
      <c r="G29" s="60">
        <v>284908</v>
      </c>
      <c r="H29" s="60">
        <v>252453</v>
      </c>
      <c r="I29" s="60">
        <v>340102</v>
      </c>
      <c r="J29" s="60">
        <v>877463</v>
      </c>
      <c r="K29" s="60">
        <v>310864</v>
      </c>
      <c r="L29" s="60">
        <v>378330</v>
      </c>
      <c r="M29" s="60">
        <v>354204</v>
      </c>
      <c r="N29" s="60">
        <v>1043398</v>
      </c>
      <c r="O29" s="60">
        <v>322834</v>
      </c>
      <c r="P29" s="60">
        <v>304749</v>
      </c>
      <c r="Q29" s="60">
        <v>365959</v>
      </c>
      <c r="R29" s="60">
        <v>993542</v>
      </c>
      <c r="S29" s="60">
        <v>299451</v>
      </c>
      <c r="T29" s="60">
        <v>336609</v>
      </c>
      <c r="U29" s="60">
        <v>283162</v>
      </c>
      <c r="V29" s="60">
        <v>919222</v>
      </c>
      <c r="W29" s="60">
        <v>3833625</v>
      </c>
      <c r="X29" s="60">
        <v>5252225</v>
      </c>
      <c r="Y29" s="60">
        <v>-1418600</v>
      </c>
      <c r="Z29" s="140">
        <v>-27.01</v>
      </c>
      <c r="AA29" s="155">
        <v>5252225</v>
      </c>
    </row>
    <row r="30" spans="1:27" ht="13.5">
      <c r="A30" s="138" t="s">
        <v>76</v>
      </c>
      <c r="B30" s="136"/>
      <c r="C30" s="157">
        <v>11540967</v>
      </c>
      <c r="D30" s="157"/>
      <c r="E30" s="158">
        <v>22212172</v>
      </c>
      <c r="F30" s="159">
        <v>22212172</v>
      </c>
      <c r="G30" s="159">
        <v>1072823</v>
      </c>
      <c r="H30" s="159">
        <v>279601</v>
      </c>
      <c r="I30" s="159">
        <v>454928</v>
      </c>
      <c r="J30" s="159">
        <v>1807352</v>
      </c>
      <c r="K30" s="159">
        <v>310099</v>
      </c>
      <c r="L30" s="159">
        <v>465760</v>
      </c>
      <c r="M30" s="159">
        <v>623707</v>
      </c>
      <c r="N30" s="159">
        <v>1399566</v>
      </c>
      <c r="O30" s="159">
        <v>279570</v>
      </c>
      <c r="P30" s="159">
        <v>639071</v>
      </c>
      <c r="Q30" s="159">
        <v>339166</v>
      </c>
      <c r="R30" s="159">
        <v>1257807</v>
      </c>
      <c r="S30" s="159">
        <v>682800</v>
      </c>
      <c r="T30" s="159">
        <v>431533</v>
      </c>
      <c r="U30" s="159">
        <v>365308</v>
      </c>
      <c r="V30" s="159">
        <v>1479641</v>
      </c>
      <c r="W30" s="159">
        <v>5944366</v>
      </c>
      <c r="X30" s="159">
        <v>22212172</v>
      </c>
      <c r="Y30" s="159">
        <v>-16267806</v>
      </c>
      <c r="Z30" s="141">
        <v>-73.24</v>
      </c>
      <c r="AA30" s="157">
        <v>22212172</v>
      </c>
    </row>
    <row r="31" spans="1:27" ht="13.5">
      <c r="A31" s="138" t="s">
        <v>77</v>
      </c>
      <c r="B31" s="136"/>
      <c r="C31" s="155">
        <v>4759266</v>
      </c>
      <c r="D31" s="155"/>
      <c r="E31" s="156">
        <v>3519581</v>
      </c>
      <c r="F31" s="60">
        <v>3519581</v>
      </c>
      <c r="G31" s="60">
        <v>454944</v>
      </c>
      <c r="H31" s="60">
        <v>253356</v>
      </c>
      <c r="I31" s="60">
        <v>259375</v>
      </c>
      <c r="J31" s="60">
        <v>967675</v>
      </c>
      <c r="K31" s="60">
        <v>443898</v>
      </c>
      <c r="L31" s="60">
        <v>271667</v>
      </c>
      <c r="M31" s="60">
        <v>384584</v>
      </c>
      <c r="N31" s="60">
        <v>1100149</v>
      </c>
      <c r="O31" s="60">
        <v>240237</v>
      </c>
      <c r="P31" s="60">
        <v>262934</v>
      </c>
      <c r="Q31" s="60">
        <v>277421</v>
      </c>
      <c r="R31" s="60">
        <v>780592</v>
      </c>
      <c r="S31" s="60">
        <v>357477</v>
      </c>
      <c r="T31" s="60">
        <v>366754</v>
      </c>
      <c r="U31" s="60">
        <v>219849</v>
      </c>
      <c r="V31" s="60">
        <v>944080</v>
      </c>
      <c r="W31" s="60">
        <v>3792496</v>
      </c>
      <c r="X31" s="60">
        <v>3519581</v>
      </c>
      <c r="Y31" s="60">
        <v>272915</v>
      </c>
      <c r="Z31" s="140">
        <v>7.75</v>
      </c>
      <c r="AA31" s="155">
        <v>3519581</v>
      </c>
    </row>
    <row r="32" spans="1:27" ht="13.5">
      <c r="A32" s="135" t="s">
        <v>78</v>
      </c>
      <c r="B32" s="136"/>
      <c r="C32" s="153">
        <f aca="true" t="shared" si="6" ref="C32:Y32">SUM(C33:C37)</f>
        <v>816416</v>
      </c>
      <c r="D32" s="153">
        <f>SUM(D33:D37)</f>
        <v>0</v>
      </c>
      <c r="E32" s="154">
        <f t="shared" si="6"/>
        <v>1006194</v>
      </c>
      <c r="F32" s="100">
        <f t="shared" si="6"/>
        <v>1006194</v>
      </c>
      <c r="G32" s="100">
        <f t="shared" si="6"/>
        <v>66736</v>
      </c>
      <c r="H32" s="100">
        <f t="shared" si="6"/>
        <v>83036</v>
      </c>
      <c r="I32" s="100">
        <f t="shared" si="6"/>
        <v>75190</v>
      </c>
      <c r="J32" s="100">
        <f t="shared" si="6"/>
        <v>224962</v>
      </c>
      <c r="K32" s="100">
        <f t="shared" si="6"/>
        <v>75449</v>
      </c>
      <c r="L32" s="100">
        <f t="shared" si="6"/>
        <v>85167</v>
      </c>
      <c r="M32" s="100">
        <f t="shared" si="6"/>
        <v>74362</v>
      </c>
      <c r="N32" s="100">
        <f t="shared" si="6"/>
        <v>234978</v>
      </c>
      <c r="O32" s="100">
        <f t="shared" si="6"/>
        <v>61142</v>
      </c>
      <c r="P32" s="100">
        <f t="shared" si="6"/>
        <v>69405</v>
      </c>
      <c r="Q32" s="100">
        <f t="shared" si="6"/>
        <v>58399</v>
      </c>
      <c r="R32" s="100">
        <f t="shared" si="6"/>
        <v>188946</v>
      </c>
      <c r="S32" s="100">
        <f t="shared" si="6"/>
        <v>63232</v>
      </c>
      <c r="T32" s="100">
        <f t="shared" si="6"/>
        <v>89251</v>
      </c>
      <c r="U32" s="100">
        <f t="shared" si="6"/>
        <v>64009</v>
      </c>
      <c r="V32" s="100">
        <f t="shared" si="6"/>
        <v>216492</v>
      </c>
      <c r="W32" s="100">
        <f t="shared" si="6"/>
        <v>865378</v>
      </c>
      <c r="X32" s="100">
        <f t="shared" si="6"/>
        <v>1006194</v>
      </c>
      <c r="Y32" s="100">
        <f t="shared" si="6"/>
        <v>-140816</v>
      </c>
      <c r="Z32" s="137">
        <f>+IF(X32&lt;&gt;0,+(Y32/X32)*100,0)</f>
        <v>-13.994915493433671</v>
      </c>
      <c r="AA32" s="153">
        <f>SUM(AA33:AA37)</f>
        <v>1006194</v>
      </c>
    </row>
    <row r="33" spans="1:27" ht="13.5">
      <c r="A33" s="138" t="s">
        <v>79</v>
      </c>
      <c r="B33" s="136"/>
      <c r="C33" s="155">
        <v>791507</v>
      </c>
      <c r="D33" s="155"/>
      <c r="E33" s="156">
        <v>979792</v>
      </c>
      <c r="F33" s="60">
        <v>979792</v>
      </c>
      <c r="G33" s="60">
        <v>64660</v>
      </c>
      <c r="H33" s="60">
        <v>82532</v>
      </c>
      <c r="I33" s="60">
        <v>74686</v>
      </c>
      <c r="J33" s="60">
        <v>221878</v>
      </c>
      <c r="K33" s="60">
        <v>74945</v>
      </c>
      <c r="L33" s="60">
        <v>84663</v>
      </c>
      <c r="M33" s="60">
        <v>73858</v>
      </c>
      <c r="N33" s="60">
        <v>233466</v>
      </c>
      <c r="O33" s="60">
        <v>60638</v>
      </c>
      <c r="P33" s="60">
        <v>68901</v>
      </c>
      <c r="Q33" s="60">
        <v>57895</v>
      </c>
      <c r="R33" s="60">
        <v>187434</v>
      </c>
      <c r="S33" s="60">
        <v>62728</v>
      </c>
      <c r="T33" s="60">
        <v>88604</v>
      </c>
      <c r="U33" s="60">
        <v>63405</v>
      </c>
      <c r="V33" s="60">
        <v>214737</v>
      </c>
      <c r="W33" s="60">
        <v>857515</v>
      </c>
      <c r="X33" s="60">
        <v>979792</v>
      </c>
      <c r="Y33" s="60">
        <v>-122277</v>
      </c>
      <c r="Z33" s="140">
        <v>-12.48</v>
      </c>
      <c r="AA33" s="155">
        <v>979792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24909</v>
      </c>
      <c r="D35" s="155"/>
      <c r="E35" s="156">
        <v>26402</v>
      </c>
      <c r="F35" s="60">
        <v>26402</v>
      </c>
      <c r="G35" s="60">
        <v>2076</v>
      </c>
      <c r="H35" s="60">
        <v>504</v>
      </c>
      <c r="I35" s="60">
        <v>504</v>
      </c>
      <c r="J35" s="60">
        <v>3084</v>
      </c>
      <c r="K35" s="60">
        <v>504</v>
      </c>
      <c r="L35" s="60">
        <v>504</v>
      </c>
      <c r="M35" s="60">
        <v>504</v>
      </c>
      <c r="N35" s="60">
        <v>1512</v>
      </c>
      <c r="O35" s="60">
        <v>504</v>
      </c>
      <c r="P35" s="60">
        <v>504</v>
      </c>
      <c r="Q35" s="60">
        <v>504</v>
      </c>
      <c r="R35" s="60">
        <v>1512</v>
      </c>
      <c r="S35" s="60">
        <v>504</v>
      </c>
      <c r="T35" s="60">
        <v>647</v>
      </c>
      <c r="U35" s="60">
        <v>604</v>
      </c>
      <c r="V35" s="60">
        <v>1755</v>
      </c>
      <c r="W35" s="60">
        <v>7863</v>
      </c>
      <c r="X35" s="60">
        <v>26402</v>
      </c>
      <c r="Y35" s="60">
        <v>-18539</v>
      </c>
      <c r="Z35" s="140">
        <v>-70.22</v>
      </c>
      <c r="AA35" s="155">
        <v>26402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10690865</v>
      </c>
      <c r="D38" s="153">
        <f>SUM(D39:D41)</f>
        <v>0</v>
      </c>
      <c r="E38" s="154">
        <f t="shared" si="7"/>
        <v>15536501</v>
      </c>
      <c r="F38" s="100">
        <f t="shared" si="7"/>
        <v>15536501</v>
      </c>
      <c r="G38" s="100">
        <f t="shared" si="7"/>
        <v>401388</v>
      </c>
      <c r="H38" s="100">
        <f t="shared" si="7"/>
        <v>504760</v>
      </c>
      <c r="I38" s="100">
        <f t="shared" si="7"/>
        <v>556147</v>
      </c>
      <c r="J38" s="100">
        <f t="shared" si="7"/>
        <v>1462295</v>
      </c>
      <c r="K38" s="100">
        <f t="shared" si="7"/>
        <v>545684</v>
      </c>
      <c r="L38" s="100">
        <f t="shared" si="7"/>
        <v>591720</v>
      </c>
      <c r="M38" s="100">
        <f t="shared" si="7"/>
        <v>693477</v>
      </c>
      <c r="N38" s="100">
        <f t="shared" si="7"/>
        <v>1830881</v>
      </c>
      <c r="O38" s="100">
        <f t="shared" si="7"/>
        <v>632758</v>
      </c>
      <c r="P38" s="100">
        <f t="shared" si="7"/>
        <v>628873</v>
      </c>
      <c r="Q38" s="100">
        <f t="shared" si="7"/>
        <v>518551</v>
      </c>
      <c r="R38" s="100">
        <f t="shared" si="7"/>
        <v>1780182</v>
      </c>
      <c r="S38" s="100">
        <f t="shared" si="7"/>
        <v>844964</v>
      </c>
      <c r="T38" s="100">
        <f t="shared" si="7"/>
        <v>756760</v>
      </c>
      <c r="U38" s="100">
        <f t="shared" si="7"/>
        <v>852102</v>
      </c>
      <c r="V38" s="100">
        <f t="shared" si="7"/>
        <v>2453826</v>
      </c>
      <c r="W38" s="100">
        <f t="shared" si="7"/>
        <v>7527184</v>
      </c>
      <c r="X38" s="100">
        <f t="shared" si="7"/>
        <v>15536501</v>
      </c>
      <c r="Y38" s="100">
        <f t="shared" si="7"/>
        <v>-8009317</v>
      </c>
      <c r="Z38" s="137">
        <f>+IF(X38&lt;&gt;0,+(Y38/X38)*100,0)</f>
        <v>-51.551613841494934</v>
      </c>
      <c r="AA38" s="153">
        <f>SUM(AA39:AA41)</f>
        <v>15536501</v>
      </c>
    </row>
    <row r="39" spans="1:27" ht="13.5">
      <c r="A39" s="138" t="s">
        <v>85</v>
      </c>
      <c r="B39" s="136"/>
      <c r="C39" s="155">
        <v>7610131</v>
      </c>
      <c r="D39" s="155"/>
      <c r="E39" s="156">
        <v>12102041</v>
      </c>
      <c r="F39" s="60">
        <v>12102041</v>
      </c>
      <c r="G39" s="60">
        <v>325825</v>
      </c>
      <c r="H39" s="60">
        <v>337337</v>
      </c>
      <c r="I39" s="60">
        <v>381795</v>
      </c>
      <c r="J39" s="60">
        <v>1044957</v>
      </c>
      <c r="K39" s="60">
        <v>438871</v>
      </c>
      <c r="L39" s="60">
        <v>488508</v>
      </c>
      <c r="M39" s="60">
        <v>458433</v>
      </c>
      <c r="N39" s="60">
        <v>1385812</v>
      </c>
      <c r="O39" s="60">
        <v>502801</v>
      </c>
      <c r="P39" s="60">
        <v>516408</v>
      </c>
      <c r="Q39" s="60">
        <v>400338</v>
      </c>
      <c r="R39" s="60">
        <v>1419547</v>
      </c>
      <c r="S39" s="60">
        <v>657550</v>
      </c>
      <c r="T39" s="60">
        <v>533427</v>
      </c>
      <c r="U39" s="60">
        <v>646038</v>
      </c>
      <c r="V39" s="60">
        <v>1837015</v>
      </c>
      <c r="W39" s="60">
        <v>5687331</v>
      </c>
      <c r="X39" s="60">
        <v>12102041</v>
      </c>
      <c r="Y39" s="60">
        <v>-6414710</v>
      </c>
      <c r="Z39" s="140">
        <v>-53.01</v>
      </c>
      <c r="AA39" s="155">
        <v>12102041</v>
      </c>
    </row>
    <row r="40" spans="1:27" ht="13.5">
      <c r="A40" s="138" t="s">
        <v>86</v>
      </c>
      <c r="B40" s="136"/>
      <c r="C40" s="155">
        <v>3080734</v>
      </c>
      <c r="D40" s="155"/>
      <c r="E40" s="156">
        <v>3434460</v>
      </c>
      <c r="F40" s="60">
        <v>3434460</v>
      </c>
      <c r="G40" s="60">
        <v>75563</v>
      </c>
      <c r="H40" s="60">
        <v>167423</v>
      </c>
      <c r="I40" s="60">
        <v>174352</v>
      </c>
      <c r="J40" s="60">
        <v>417338</v>
      </c>
      <c r="K40" s="60">
        <v>106813</v>
      </c>
      <c r="L40" s="60">
        <v>103212</v>
      </c>
      <c r="M40" s="60">
        <v>235044</v>
      </c>
      <c r="N40" s="60">
        <v>445069</v>
      </c>
      <c r="O40" s="60">
        <v>129957</v>
      </c>
      <c r="P40" s="60">
        <v>112465</v>
      </c>
      <c r="Q40" s="60">
        <v>118213</v>
      </c>
      <c r="R40" s="60">
        <v>360635</v>
      </c>
      <c r="S40" s="60">
        <v>187414</v>
      </c>
      <c r="T40" s="60">
        <v>223333</v>
      </c>
      <c r="U40" s="60">
        <v>206064</v>
      </c>
      <c r="V40" s="60">
        <v>616811</v>
      </c>
      <c r="W40" s="60">
        <v>1839853</v>
      </c>
      <c r="X40" s="60">
        <v>3434460</v>
      </c>
      <c r="Y40" s="60">
        <v>-1594607</v>
      </c>
      <c r="Z40" s="140">
        <v>-46.43</v>
      </c>
      <c r="AA40" s="155">
        <v>3434460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23771414</v>
      </c>
      <c r="D42" s="153">
        <f>SUM(D43:D46)</f>
        <v>0</v>
      </c>
      <c r="E42" s="154">
        <f t="shared" si="8"/>
        <v>21038495</v>
      </c>
      <c r="F42" s="100">
        <f t="shared" si="8"/>
        <v>21038495</v>
      </c>
      <c r="G42" s="100">
        <f t="shared" si="8"/>
        <v>1184715</v>
      </c>
      <c r="H42" s="100">
        <f t="shared" si="8"/>
        <v>998916</v>
      </c>
      <c r="I42" s="100">
        <f t="shared" si="8"/>
        <v>363402</v>
      </c>
      <c r="J42" s="100">
        <f t="shared" si="8"/>
        <v>2547033</v>
      </c>
      <c r="K42" s="100">
        <f t="shared" si="8"/>
        <v>534897</v>
      </c>
      <c r="L42" s="100">
        <f t="shared" si="8"/>
        <v>498533</v>
      </c>
      <c r="M42" s="100">
        <f t="shared" si="8"/>
        <v>1044167</v>
      </c>
      <c r="N42" s="100">
        <f t="shared" si="8"/>
        <v>2077597</v>
      </c>
      <c r="O42" s="100">
        <f t="shared" si="8"/>
        <v>798262</v>
      </c>
      <c r="P42" s="100">
        <f t="shared" si="8"/>
        <v>1943565</v>
      </c>
      <c r="Q42" s="100">
        <f t="shared" si="8"/>
        <v>413469</v>
      </c>
      <c r="R42" s="100">
        <f t="shared" si="8"/>
        <v>3155296</v>
      </c>
      <c r="S42" s="100">
        <f t="shared" si="8"/>
        <v>2245333</v>
      </c>
      <c r="T42" s="100">
        <f t="shared" si="8"/>
        <v>504125</v>
      </c>
      <c r="U42" s="100">
        <f t="shared" si="8"/>
        <v>823971</v>
      </c>
      <c r="V42" s="100">
        <f t="shared" si="8"/>
        <v>3573429</v>
      </c>
      <c r="W42" s="100">
        <f t="shared" si="8"/>
        <v>11353355</v>
      </c>
      <c r="X42" s="100">
        <f t="shared" si="8"/>
        <v>21038495</v>
      </c>
      <c r="Y42" s="100">
        <f t="shared" si="8"/>
        <v>-9685140</v>
      </c>
      <c r="Z42" s="137">
        <f>+IF(X42&lt;&gt;0,+(Y42/X42)*100,0)</f>
        <v>-46.035327146737444</v>
      </c>
      <c r="AA42" s="153">
        <f>SUM(AA43:AA46)</f>
        <v>21038495</v>
      </c>
    </row>
    <row r="43" spans="1:27" ht="13.5">
      <c r="A43" s="138" t="s">
        <v>89</v>
      </c>
      <c r="B43" s="136"/>
      <c r="C43" s="155">
        <v>12144628</v>
      </c>
      <c r="D43" s="155"/>
      <c r="E43" s="156">
        <v>10091912</v>
      </c>
      <c r="F43" s="60">
        <v>10091912</v>
      </c>
      <c r="G43" s="60">
        <v>838381</v>
      </c>
      <c r="H43" s="60">
        <v>699242</v>
      </c>
      <c r="I43" s="60">
        <v>34939</v>
      </c>
      <c r="J43" s="60">
        <v>1572562</v>
      </c>
      <c r="K43" s="60">
        <v>66108</v>
      </c>
      <c r="L43" s="60">
        <v>75744</v>
      </c>
      <c r="M43" s="60">
        <v>647050</v>
      </c>
      <c r="N43" s="60">
        <v>788902</v>
      </c>
      <c r="O43" s="60">
        <v>68514</v>
      </c>
      <c r="P43" s="60">
        <v>1507242</v>
      </c>
      <c r="Q43" s="60">
        <v>82354</v>
      </c>
      <c r="R43" s="60">
        <v>1658110</v>
      </c>
      <c r="S43" s="60">
        <v>1806700</v>
      </c>
      <c r="T43" s="60">
        <v>63977</v>
      </c>
      <c r="U43" s="60">
        <v>483811</v>
      </c>
      <c r="V43" s="60">
        <v>2354488</v>
      </c>
      <c r="W43" s="60">
        <v>6374062</v>
      </c>
      <c r="X43" s="60">
        <v>10091912</v>
      </c>
      <c r="Y43" s="60">
        <v>-3717850</v>
      </c>
      <c r="Z43" s="140">
        <v>-36.84</v>
      </c>
      <c r="AA43" s="155">
        <v>10091912</v>
      </c>
    </row>
    <row r="44" spans="1:27" ht="13.5">
      <c r="A44" s="138" t="s">
        <v>90</v>
      </c>
      <c r="B44" s="136"/>
      <c r="C44" s="155">
        <v>6442009</v>
      </c>
      <c r="D44" s="155"/>
      <c r="E44" s="156">
        <v>7943707</v>
      </c>
      <c r="F44" s="60">
        <v>7943707</v>
      </c>
      <c r="G44" s="60">
        <v>188348</v>
      </c>
      <c r="H44" s="60">
        <v>166020</v>
      </c>
      <c r="I44" s="60">
        <v>185934</v>
      </c>
      <c r="J44" s="60">
        <v>540302</v>
      </c>
      <c r="K44" s="60">
        <v>287752</v>
      </c>
      <c r="L44" s="60">
        <v>279864</v>
      </c>
      <c r="M44" s="60">
        <v>231135</v>
      </c>
      <c r="N44" s="60">
        <v>798751</v>
      </c>
      <c r="O44" s="60">
        <v>419386</v>
      </c>
      <c r="P44" s="60">
        <v>291807</v>
      </c>
      <c r="Q44" s="60">
        <v>203285</v>
      </c>
      <c r="R44" s="60">
        <v>914478</v>
      </c>
      <c r="S44" s="60">
        <v>254778</v>
      </c>
      <c r="T44" s="60">
        <v>296501</v>
      </c>
      <c r="U44" s="60">
        <v>180449</v>
      </c>
      <c r="V44" s="60">
        <v>731728</v>
      </c>
      <c r="W44" s="60">
        <v>2985259</v>
      </c>
      <c r="X44" s="60">
        <v>7943707</v>
      </c>
      <c r="Y44" s="60">
        <v>-4958448</v>
      </c>
      <c r="Z44" s="140">
        <v>-62.42</v>
      </c>
      <c r="AA44" s="155">
        <v>7943707</v>
      </c>
    </row>
    <row r="45" spans="1:27" ht="13.5">
      <c r="A45" s="138" t="s">
        <v>91</v>
      </c>
      <c r="B45" s="136"/>
      <c r="C45" s="157">
        <v>2871437</v>
      </c>
      <c r="D45" s="157"/>
      <c r="E45" s="158">
        <v>1704905</v>
      </c>
      <c r="F45" s="159">
        <v>1704905</v>
      </c>
      <c r="G45" s="159">
        <v>70328</v>
      </c>
      <c r="H45" s="159">
        <v>61661</v>
      </c>
      <c r="I45" s="159">
        <v>62592</v>
      </c>
      <c r="J45" s="159">
        <v>194581</v>
      </c>
      <c r="K45" s="159">
        <v>94358</v>
      </c>
      <c r="L45" s="159">
        <v>74989</v>
      </c>
      <c r="M45" s="159">
        <v>78546</v>
      </c>
      <c r="N45" s="159">
        <v>247893</v>
      </c>
      <c r="O45" s="159">
        <v>175440</v>
      </c>
      <c r="P45" s="159">
        <v>63858</v>
      </c>
      <c r="Q45" s="159">
        <v>57312</v>
      </c>
      <c r="R45" s="159">
        <v>296610</v>
      </c>
      <c r="S45" s="159">
        <v>88806</v>
      </c>
      <c r="T45" s="159">
        <v>74150</v>
      </c>
      <c r="U45" s="159">
        <v>66486</v>
      </c>
      <c r="V45" s="159">
        <v>229442</v>
      </c>
      <c r="W45" s="159">
        <v>968526</v>
      </c>
      <c r="X45" s="159">
        <v>1704905</v>
      </c>
      <c r="Y45" s="159">
        <v>-736379</v>
      </c>
      <c r="Z45" s="141">
        <v>-43.19</v>
      </c>
      <c r="AA45" s="157">
        <v>1704905</v>
      </c>
    </row>
    <row r="46" spans="1:27" ht="13.5">
      <c r="A46" s="138" t="s">
        <v>92</v>
      </c>
      <c r="B46" s="136"/>
      <c r="C46" s="155">
        <v>2313340</v>
      </c>
      <c r="D46" s="155"/>
      <c r="E46" s="156">
        <v>1297971</v>
      </c>
      <c r="F46" s="60">
        <v>1297971</v>
      </c>
      <c r="G46" s="60">
        <v>87658</v>
      </c>
      <c r="H46" s="60">
        <v>71993</v>
      </c>
      <c r="I46" s="60">
        <v>79937</v>
      </c>
      <c r="J46" s="60">
        <v>239588</v>
      </c>
      <c r="K46" s="60">
        <v>86679</v>
      </c>
      <c r="L46" s="60">
        <v>67936</v>
      </c>
      <c r="M46" s="60">
        <v>87436</v>
      </c>
      <c r="N46" s="60">
        <v>242051</v>
      </c>
      <c r="O46" s="60">
        <v>134922</v>
      </c>
      <c r="P46" s="60">
        <v>80658</v>
      </c>
      <c r="Q46" s="60">
        <v>70518</v>
      </c>
      <c r="R46" s="60">
        <v>286098</v>
      </c>
      <c r="S46" s="60">
        <v>95049</v>
      </c>
      <c r="T46" s="60">
        <v>69497</v>
      </c>
      <c r="U46" s="60">
        <v>93225</v>
      </c>
      <c r="V46" s="60">
        <v>257771</v>
      </c>
      <c r="W46" s="60">
        <v>1025508</v>
      </c>
      <c r="X46" s="60">
        <v>1297971</v>
      </c>
      <c r="Y46" s="60">
        <v>-272463</v>
      </c>
      <c r="Z46" s="140">
        <v>-20.99</v>
      </c>
      <c r="AA46" s="155">
        <v>1297971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54862913</v>
      </c>
      <c r="D48" s="168">
        <f>+D28+D32+D38+D42+D47</f>
        <v>0</v>
      </c>
      <c r="E48" s="169">
        <f t="shared" si="9"/>
        <v>68565168</v>
      </c>
      <c r="F48" s="73">
        <f t="shared" si="9"/>
        <v>68565168</v>
      </c>
      <c r="G48" s="73">
        <f t="shared" si="9"/>
        <v>3465514</v>
      </c>
      <c r="H48" s="73">
        <f t="shared" si="9"/>
        <v>2372122</v>
      </c>
      <c r="I48" s="73">
        <f t="shared" si="9"/>
        <v>2049144</v>
      </c>
      <c r="J48" s="73">
        <f t="shared" si="9"/>
        <v>7886780</v>
      </c>
      <c r="K48" s="73">
        <f t="shared" si="9"/>
        <v>2220891</v>
      </c>
      <c r="L48" s="73">
        <f t="shared" si="9"/>
        <v>2291177</v>
      </c>
      <c r="M48" s="73">
        <f t="shared" si="9"/>
        <v>3174501</v>
      </c>
      <c r="N48" s="73">
        <f t="shared" si="9"/>
        <v>7686569</v>
      </c>
      <c r="O48" s="73">
        <f t="shared" si="9"/>
        <v>2334803</v>
      </c>
      <c r="P48" s="73">
        <f t="shared" si="9"/>
        <v>3848597</v>
      </c>
      <c r="Q48" s="73">
        <f t="shared" si="9"/>
        <v>1972965</v>
      </c>
      <c r="R48" s="73">
        <f t="shared" si="9"/>
        <v>8156365</v>
      </c>
      <c r="S48" s="73">
        <f t="shared" si="9"/>
        <v>4493257</v>
      </c>
      <c r="T48" s="73">
        <f t="shared" si="9"/>
        <v>2485032</v>
      </c>
      <c r="U48" s="73">
        <f t="shared" si="9"/>
        <v>2608401</v>
      </c>
      <c r="V48" s="73">
        <f t="shared" si="9"/>
        <v>9586690</v>
      </c>
      <c r="W48" s="73">
        <f t="shared" si="9"/>
        <v>33316404</v>
      </c>
      <c r="X48" s="73">
        <f t="shared" si="9"/>
        <v>68565168</v>
      </c>
      <c r="Y48" s="73">
        <f t="shared" si="9"/>
        <v>-35248764</v>
      </c>
      <c r="Z48" s="170">
        <f>+IF(X48&lt;&gt;0,+(Y48/X48)*100,0)</f>
        <v>-51.40914115458741</v>
      </c>
      <c r="AA48" s="168">
        <f>+AA28+AA32+AA38+AA42+AA47</f>
        <v>68565168</v>
      </c>
    </row>
    <row r="49" spans="1:27" ht="13.5">
      <c r="A49" s="148" t="s">
        <v>49</v>
      </c>
      <c r="B49" s="149"/>
      <c r="C49" s="171">
        <f aca="true" t="shared" si="10" ref="C49:Y49">+C25-C48</f>
        <v>2836003</v>
      </c>
      <c r="D49" s="171">
        <f>+D25-D48</f>
        <v>0</v>
      </c>
      <c r="E49" s="172">
        <f t="shared" si="10"/>
        <v>-18856138</v>
      </c>
      <c r="F49" s="173">
        <f t="shared" si="10"/>
        <v>-18856138</v>
      </c>
      <c r="G49" s="173">
        <f t="shared" si="10"/>
        <v>9984598</v>
      </c>
      <c r="H49" s="173">
        <f t="shared" si="10"/>
        <v>-793360</v>
      </c>
      <c r="I49" s="173">
        <f t="shared" si="10"/>
        <v>801209</v>
      </c>
      <c r="J49" s="173">
        <f t="shared" si="10"/>
        <v>9992447</v>
      </c>
      <c r="K49" s="173">
        <f t="shared" si="10"/>
        <v>-763933</v>
      </c>
      <c r="L49" s="173">
        <f t="shared" si="10"/>
        <v>-423703</v>
      </c>
      <c r="M49" s="173">
        <f t="shared" si="10"/>
        <v>-1151351</v>
      </c>
      <c r="N49" s="173">
        <f t="shared" si="10"/>
        <v>-2338987</v>
      </c>
      <c r="O49" s="173">
        <f t="shared" si="10"/>
        <v>137620</v>
      </c>
      <c r="P49" s="173">
        <f t="shared" si="10"/>
        <v>-1316314</v>
      </c>
      <c r="Q49" s="173">
        <f t="shared" si="10"/>
        <v>263662</v>
      </c>
      <c r="R49" s="173">
        <f t="shared" si="10"/>
        <v>-915032</v>
      </c>
      <c r="S49" s="173">
        <f t="shared" si="10"/>
        <v>-2776742</v>
      </c>
      <c r="T49" s="173">
        <f t="shared" si="10"/>
        <v>-766102</v>
      </c>
      <c r="U49" s="173">
        <f t="shared" si="10"/>
        <v>-937108</v>
      </c>
      <c r="V49" s="173">
        <f t="shared" si="10"/>
        <v>-4479952</v>
      </c>
      <c r="W49" s="173">
        <f t="shared" si="10"/>
        <v>2258476</v>
      </c>
      <c r="X49" s="173">
        <f>IF(F25=F48,0,X25-X48)</f>
        <v>-18856138</v>
      </c>
      <c r="Y49" s="173">
        <f t="shared" si="10"/>
        <v>21114614</v>
      </c>
      <c r="Z49" s="174">
        <f>+IF(X49&lt;&gt;0,+(Y49/X49)*100,0)</f>
        <v>-111.97740491716807</v>
      </c>
      <c r="AA49" s="171">
        <f>+AA25-AA48</f>
        <v>-18856138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2267975</v>
      </c>
      <c r="D5" s="155"/>
      <c r="E5" s="156">
        <v>3322391</v>
      </c>
      <c r="F5" s="60">
        <v>3322391</v>
      </c>
      <c r="G5" s="60">
        <v>3449390</v>
      </c>
      <c r="H5" s="60">
        <v>-642</v>
      </c>
      <c r="I5" s="60">
        <v>4057</v>
      </c>
      <c r="J5" s="60">
        <v>3452805</v>
      </c>
      <c r="K5" s="60">
        <v>-69639</v>
      </c>
      <c r="L5" s="60">
        <v>-16261</v>
      </c>
      <c r="M5" s="60">
        <v>1725</v>
      </c>
      <c r="N5" s="60">
        <v>-84175</v>
      </c>
      <c r="O5" s="60">
        <v>-9492</v>
      </c>
      <c r="P5" s="60">
        <v>-2330</v>
      </c>
      <c r="Q5" s="60">
        <v>1394</v>
      </c>
      <c r="R5" s="60">
        <v>-10428</v>
      </c>
      <c r="S5" s="60">
        <v>-2182</v>
      </c>
      <c r="T5" s="60">
        <v>-347</v>
      </c>
      <c r="U5" s="60">
        <v>-13628</v>
      </c>
      <c r="V5" s="60">
        <v>-16157</v>
      </c>
      <c r="W5" s="60">
        <v>3342045</v>
      </c>
      <c r="X5" s="60">
        <v>3322391</v>
      </c>
      <c r="Y5" s="60">
        <v>19654</v>
      </c>
      <c r="Z5" s="140">
        <v>0.59</v>
      </c>
      <c r="AA5" s="155">
        <v>3322391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7640932</v>
      </c>
      <c r="D7" s="155"/>
      <c r="E7" s="156">
        <v>8563965</v>
      </c>
      <c r="F7" s="60">
        <v>8563965</v>
      </c>
      <c r="G7" s="60">
        <v>783611</v>
      </c>
      <c r="H7" s="60">
        <v>861539</v>
      </c>
      <c r="I7" s="60">
        <v>793523</v>
      </c>
      <c r="J7" s="60">
        <v>2438673</v>
      </c>
      <c r="K7" s="60">
        <v>786863</v>
      </c>
      <c r="L7" s="60">
        <v>626809</v>
      </c>
      <c r="M7" s="60">
        <v>932304</v>
      </c>
      <c r="N7" s="60">
        <v>2345976</v>
      </c>
      <c r="O7" s="60">
        <v>712243</v>
      </c>
      <c r="P7" s="60">
        <v>1090195</v>
      </c>
      <c r="Q7" s="60">
        <v>708078</v>
      </c>
      <c r="R7" s="60">
        <v>2510516</v>
      </c>
      <c r="S7" s="60">
        <v>621337</v>
      </c>
      <c r="T7" s="60">
        <v>675408</v>
      </c>
      <c r="U7" s="60">
        <v>275037</v>
      </c>
      <c r="V7" s="60">
        <v>1571782</v>
      </c>
      <c r="W7" s="60">
        <v>8866947</v>
      </c>
      <c r="X7" s="60">
        <v>8563965</v>
      </c>
      <c r="Y7" s="60">
        <v>302982</v>
      </c>
      <c r="Z7" s="140">
        <v>3.54</v>
      </c>
      <c r="AA7" s="155">
        <v>8563965</v>
      </c>
    </row>
    <row r="8" spans="1:27" ht="13.5">
      <c r="A8" s="183" t="s">
        <v>104</v>
      </c>
      <c r="B8" s="182"/>
      <c r="C8" s="155">
        <v>2545970</v>
      </c>
      <c r="D8" s="155"/>
      <c r="E8" s="156">
        <v>3667662</v>
      </c>
      <c r="F8" s="60">
        <v>3667662</v>
      </c>
      <c r="G8" s="60">
        <v>185395</v>
      </c>
      <c r="H8" s="60">
        <v>190167</v>
      </c>
      <c r="I8" s="60">
        <v>458009</v>
      </c>
      <c r="J8" s="60">
        <v>833571</v>
      </c>
      <c r="K8" s="60">
        <v>196925</v>
      </c>
      <c r="L8" s="60">
        <v>166678</v>
      </c>
      <c r="M8" s="60">
        <v>185843</v>
      </c>
      <c r="N8" s="60">
        <v>549446</v>
      </c>
      <c r="O8" s="60">
        <v>200624</v>
      </c>
      <c r="P8" s="60">
        <v>242147</v>
      </c>
      <c r="Q8" s="60">
        <v>211507</v>
      </c>
      <c r="R8" s="60">
        <v>654278</v>
      </c>
      <c r="S8" s="60">
        <v>212173</v>
      </c>
      <c r="T8" s="60">
        <v>206346</v>
      </c>
      <c r="U8" s="60">
        <v>200486</v>
      </c>
      <c r="V8" s="60">
        <v>619005</v>
      </c>
      <c r="W8" s="60">
        <v>2656300</v>
      </c>
      <c r="X8" s="60">
        <v>3667662</v>
      </c>
      <c r="Y8" s="60">
        <v>-1011362</v>
      </c>
      <c r="Z8" s="140">
        <v>-27.58</v>
      </c>
      <c r="AA8" s="155">
        <v>3667662</v>
      </c>
    </row>
    <row r="9" spans="1:27" ht="13.5">
      <c r="A9" s="183" t="s">
        <v>105</v>
      </c>
      <c r="B9" s="182"/>
      <c r="C9" s="155">
        <v>2041644</v>
      </c>
      <c r="D9" s="155"/>
      <c r="E9" s="156">
        <v>2200273</v>
      </c>
      <c r="F9" s="60">
        <v>2200273</v>
      </c>
      <c r="G9" s="60">
        <v>196172</v>
      </c>
      <c r="H9" s="60">
        <v>182681</v>
      </c>
      <c r="I9" s="60">
        <v>182002</v>
      </c>
      <c r="J9" s="60">
        <v>560855</v>
      </c>
      <c r="K9" s="60">
        <v>182065</v>
      </c>
      <c r="L9" s="60">
        <v>182547</v>
      </c>
      <c r="M9" s="60">
        <v>183274</v>
      </c>
      <c r="N9" s="60">
        <v>547886</v>
      </c>
      <c r="O9" s="60">
        <v>182836</v>
      </c>
      <c r="P9" s="60">
        <v>180869</v>
      </c>
      <c r="Q9" s="60">
        <v>182776</v>
      </c>
      <c r="R9" s="60">
        <v>546481</v>
      </c>
      <c r="S9" s="60">
        <v>179353</v>
      </c>
      <c r="T9" s="60">
        <v>-41738</v>
      </c>
      <c r="U9" s="60">
        <v>182933</v>
      </c>
      <c r="V9" s="60">
        <v>320548</v>
      </c>
      <c r="W9" s="60">
        <v>1975770</v>
      </c>
      <c r="X9" s="60">
        <v>2200273</v>
      </c>
      <c r="Y9" s="60">
        <v>-224503</v>
      </c>
      <c r="Z9" s="140">
        <v>-10.2</v>
      </c>
      <c r="AA9" s="155">
        <v>2200273</v>
      </c>
    </row>
    <row r="10" spans="1:27" ht="13.5">
      <c r="A10" s="183" t="s">
        <v>106</v>
      </c>
      <c r="B10" s="182"/>
      <c r="C10" s="155">
        <v>1120633</v>
      </c>
      <c r="D10" s="155"/>
      <c r="E10" s="156">
        <v>1182500</v>
      </c>
      <c r="F10" s="54">
        <v>1182500</v>
      </c>
      <c r="G10" s="54">
        <v>105615</v>
      </c>
      <c r="H10" s="54">
        <v>100772</v>
      </c>
      <c r="I10" s="54">
        <v>100295</v>
      </c>
      <c r="J10" s="54">
        <v>306682</v>
      </c>
      <c r="K10" s="54">
        <v>100343</v>
      </c>
      <c r="L10" s="54">
        <v>100878</v>
      </c>
      <c r="M10" s="54">
        <v>100923</v>
      </c>
      <c r="N10" s="54">
        <v>302144</v>
      </c>
      <c r="O10" s="54">
        <v>100433</v>
      </c>
      <c r="P10" s="54">
        <v>99178</v>
      </c>
      <c r="Q10" s="54">
        <v>100285</v>
      </c>
      <c r="R10" s="54">
        <v>299896</v>
      </c>
      <c r="S10" s="54">
        <v>98888</v>
      </c>
      <c r="T10" s="54">
        <v>101048</v>
      </c>
      <c r="U10" s="54">
        <v>100457</v>
      </c>
      <c r="V10" s="54">
        <v>300393</v>
      </c>
      <c r="W10" s="54">
        <v>1209115</v>
      </c>
      <c r="X10" s="54">
        <v>1182500</v>
      </c>
      <c r="Y10" s="54">
        <v>26615</v>
      </c>
      <c r="Z10" s="184">
        <v>2.25</v>
      </c>
      <c r="AA10" s="130">
        <v>1182500</v>
      </c>
    </row>
    <row r="11" spans="1:27" ht="13.5">
      <c r="A11" s="183" t="s">
        <v>107</v>
      </c>
      <c r="B11" s="185"/>
      <c r="C11" s="155">
        <v>0</v>
      </c>
      <c r="D11" s="155"/>
      <c r="E11" s="156">
        <v>-835770</v>
      </c>
      <c r="F11" s="60">
        <v>-835770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11978</v>
      </c>
      <c r="U11" s="60">
        <v>11116</v>
      </c>
      <c r="V11" s="60">
        <v>23094</v>
      </c>
      <c r="W11" s="60">
        <v>23094</v>
      </c>
      <c r="X11" s="60">
        <v>-835770</v>
      </c>
      <c r="Y11" s="60">
        <v>858864</v>
      </c>
      <c r="Z11" s="140">
        <v>-102.76</v>
      </c>
      <c r="AA11" s="155">
        <v>-835770</v>
      </c>
    </row>
    <row r="12" spans="1:27" ht="13.5">
      <c r="A12" s="183" t="s">
        <v>108</v>
      </c>
      <c r="B12" s="185"/>
      <c r="C12" s="155">
        <v>285357</v>
      </c>
      <c r="D12" s="155"/>
      <c r="E12" s="156">
        <v>313100</v>
      </c>
      <c r="F12" s="60">
        <v>313100</v>
      </c>
      <c r="G12" s="60">
        <v>42945</v>
      </c>
      <c r="H12" s="60">
        <v>23271</v>
      </c>
      <c r="I12" s="60">
        <v>24747</v>
      </c>
      <c r="J12" s="60">
        <v>90963</v>
      </c>
      <c r="K12" s="60">
        <v>24366</v>
      </c>
      <c r="L12" s="60">
        <v>114228</v>
      </c>
      <c r="M12" s="60">
        <v>409</v>
      </c>
      <c r="N12" s="60">
        <v>139003</v>
      </c>
      <c r="O12" s="60">
        <v>25908</v>
      </c>
      <c r="P12" s="60">
        <v>32154</v>
      </c>
      <c r="Q12" s="60">
        <v>34012</v>
      </c>
      <c r="R12" s="60">
        <v>92074</v>
      </c>
      <c r="S12" s="60">
        <v>26830</v>
      </c>
      <c r="T12" s="60">
        <v>21911</v>
      </c>
      <c r="U12" s="60">
        <v>29801</v>
      </c>
      <c r="V12" s="60">
        <v>78542</v>
      </c>
      <c r="W12" s="60">
        <v>400582</v>
      </c>
      <c r="X12" s="60">
        <v>313100</v>
      </c>
      <c r="Y12" s="60">
        <v>87482</v>
      </c>
      <c r="Z12" s="140">
        <v>27.94</v>
      </c>
      <c r="AA12" s="155">
        <v>313100</v>
      </c>
    </row>
    <row r="13" spans="1:27" ht="13.5">
      <c r="A13" s="181" t="s">
        <v>109</v>
      </c>
      <c r="B13" s="185"/>
      <c r="C13" s="155">
        <v>124512</v>
      </c>
      <c r="D13" s="155"/>
      <c r="E13" s="156">
        <v>86298</v>
      </c>
      <c r="F13" s="60">
        <v>86298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68100</v>
      </c>
      <c r="N13" s="60">
        <v>68100</v>
      </c>
      <c r="O13" s="60">
        <v>19805</v>
      </c>
      <c r="P13" s="60">
        <v>21882</v>
      </c>
      <c r="Q13" s="60">
        <v>21</v>
      </c>
      <c r="R13" s="60">
        <v>41708</v>
      </c>
      <c r="S13" s="60">
        <v>57048</v>
      </c>
      <c r="T13" s="60">
        <v>30636</v>
      </c>
      <c r="U13" s="60">
        <v>26340</v>
      </c>
      <c r="V13" s="60">
        <v>114024</v>
      </c>
      <c r="W13" s="60">
        <v>223832</v>
      </c>
      <c r="X13" s="60">
        <v>86298</v>
      </c>
      <c r="Y13" s="60">
        <v>137534</v>
      </c>
      <c r="Z13" s="140">
        <v>159.37</v>
      </c>
      <c r="AA13" s="155">
        <v>86298</v>
      </c>
    </row>
    <row r="14" spans="1:27" ht="13.5">
      <c r="A14" s="181" t="s">
        <v>110</v>
      </c>
      <c r="B14" s="185"/>
      <c r="C14" s="155">
        <v>600520</v>
      </c>
      <c r="D14" s="155"/>
      <c r="E14" s="156">
        <v>6319</v>
      </c>
      <c r="F14" s="60">
        <v>6319</v>
      </c>
      <c r="G14" s="60">
        <v>197413</v>
      </c>
      <c r="H14" s="60">
        <v>-3793</v>
      </c>
      <c r="I14" s="60">
        <v>-6487</v>
      </c>
      <c r="J14" s="60">
        <v>187133</v>
      </c>
      <c r="K14" s="60">
        <v>150</v>
      </c>
      <c r="L14" s="60">
        <v>308</v>
      </c>
      <c r="M14" s="60">
        <v>1658</v>
      </c>
      <c r="N14" s="60">
        <v>2116</v>
      </c>
      <c r="O14" s="60">
        <v>312362</v>
      </c>
      <c r="P14" s="60">
        <v>278061</v>
      </c>
      <c r="Q14" s="60">
        <v>255363</v>
      </c>
      <c r="R14" s="60">
        <v>845786</v>
      </c>
      <c r="S14" s="60">
        <v>332039</v>
      </c>
      <c r="T14" s="60">
        <v>335067</v>
      </c>
      <c r="U14" s="60">
        <v>175073</v>
      </c>
      <c r="V14" s="60">
        <v>842179</v>
      </c>
      <c r="W14" s="60">
        <v>1877214</v>
      </c>
      <c r="X14" s="60">
        <v>6319</v>
      </c>
      <c r="Y14" s="60">
        <v>1870895</v>
      </c>
      <c r="Z14" s="140">
        <v>29607.45</v>
      </c>
      <c r="AA14" s="155">
        <v>6319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4900990</v>
      </c>
      <c r="D16" s="155"/>
      <c r="E16" s="156">
        <v>698825</v>
      </c>
      <c r="F16" s="60">
        <v>698825</v>
      </c>
      <c r="G16" s="60">
        <v>22700</v>
      </c>
      <c r="H16" s="60">
        <v>16858</v>
      </c>
      <c r="I16" s="60">
        <v>11608</v>
      </c>
      <c r="J16" s="60">
        <v>51166</v>
      </c>
      <c r="K16" s="60">
        <v>350</v>
      </c>
      <c r="L16" s="60">
        <v>2500</v>
      </c>
      <c r="M16" s="60">
        <v>399689</v>
      </c>
      <c r="N16" s="60">
        <v>402539</v>
      </c>
      <c r="O16" s="60">
        <v>3850</v>
      </c>
      <c r="P16" s="60">
        <v>367690</v>
      </c>
      <c r="Q16" s="60">
        <v>60110</v>
      </c>
      <c r="R16" s="60">
        <v>431650</v>
      </c>
      <c r="S16" s="60">
        <v>117226</v>
      </c>
      <c r="T16" s="60">
        <v>2363</v>
      </c>
      <c r="U16" s="60">
        <v>8750</v>
      </c>
      <c r="V16" s="60">
        <v>128339</v>
      </c>
      <c r="W16" s="60">
        <v>1013694</v>
      </c>
      <c r="X16" s="60">
        <v>698825</v>
      </c>
      <c r="Y16" s="60">
        <v>314869</v>
      </c>
      <c r="Z16" s="140">
        <v>45.06</v>
      </c>
      <c r="AA16" s="155">
        <v>698825</v>
      </c>
    </row>
    <row r="17" spans="1:27" ht="13.5">
      <c r="A17" s="181" t="s">
        <v>113</v>
      </c>
      <c r="B17" s="185"/>
      <c r="C17" s="155">
        <v>31085</v>
      </c>
      <c r="D17" s="155"/>
      <c r="E17" s="156">
        <v>104502</v>
      </c>
      <c r="F17" s="60">
        <v>104502</v>
      </c>
      <c r="G17" s="60">
        <v>9462</v>
      </c>
      <c r="H17" s="60">
        <v>27274</v>
      </c>
      <c r="I17" s="60">
        <v>2902</v>
      </c>
      <c r="J17" s="60">
        <v>39638</v>
      </c>
      <c r="K17" s="60">
        <v>28844</v>
      </c>
      <c r="L17" s="60">
        <v>13998</v>
      </c>
      <c r="M17" s="60">
        <v>7399</v>
      </c>
      <c r="N17" s="60">
        <v>50241</v>
      </c>
      <c r="O17" s="60">
        <v>24542</v>
      </c>
      <c r="P17" s="60">
        <v>24854</v>
      </c>
      <c r="Q17" s="60">
        <v>9214</v>
      </c>
      <c r="R17" s="60">
        <v>58610</v>
      </c>
      <c r="S17" s="60">
        <v>14593</v>
      </c>
      <c r="T17" s="60">
        <v>-642</v>
      </c>
      <c r="U17" s="60">
        <v>935</v>
      </c>
      <c r="V17" s="60">
        <v>14886</v>
      </c>
      <c r="W17" s="60">
        <v>163375</v>
      </c>
      <c r="X17" s="60">
        <v>104502</v>
      </c>
      <c r="Y17" s="60">
        <v>58873</v>
      </c>
      <c r="Z17" s="140">
        <v>56.34</v>
      </c>
      <c r="AA17" s="155">
        <v>104502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15736</v>
      </c>
      <c r="V18" s="60">
        <v>15736</v>
      </c>
      <c r="W18" s="60">
        <v>15736</v>
      </c>
      <c r="X18" s="60">
        <v>0</v>
      </c>
      <c r="Y18" s="60">
        <v>15736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22051689</v>
      </c>
      <c r="D19" s="155"/>
      <c r="E19" s="156">
        <v>18416000</v>
      </c>
      <c r="F19" s="60">
        <v>18416000</v>
      </c>
      <c r="G19" s="60">
        <v>7596000</v>
      </c>
      <c r="H19" s="60">
        <v>0</v>
      </c>
      <c r="I19" s="60">
        <v>1098000</v>
      </c>
      <c r="J19" s="60">
        <v>8694000</v>
      </c>
      <c r="K19" s="60">
        <v>35000</v>
      </c>
      <c r="L19" s="60">
        <v>300000</v>
      </c>
      <c r="M19" s="60">
        <v>0</v>
      </c>
      <c r="N19" s="60">
        <v>335000</v>
      </c>
      <c r="O19" s="60">
        <v>-5932</v>
      </c>
      <c r="P19" s="60">
        <v>-5347</v>
      </c>
      <c r="Q19" s="60">
        <v>-3660</v>
      </c>
      <c r="R19" s="60">
        <v>-14939</v>
      </c>
      <c r="S19" s="60">
        <v>-6976</v>
      </c>
      <c r="T19" s="60">
        <v>-2094</v>
      </c>
      <c r="U19" s="60">
        <v>-14065</v>
      </c>
      <c r="V19" s="60">
        <v>-23135</v>
      </c>
      <c r="W19" s="60">
        <v>8990926</v>
      </c>
      <c r="X19" s="60">
        <v>18416000</v>
      </c>
      <c r="Y19" s="60">
        <v>-9425074</v>
      </c>
      <c r="Z19" s="140">
        <v>-51.18</v>
      </c>
      <c r="AA19" s="155">
        <v>18416000</v>
      </c>
    </row>
    <row r="20" spans="1:27" ht="13.5">
      <c r="A20" s="181" t="s">
        <v>35</v>
      </c>
      <c r="B20" s="185"/>
      <c r="C20" s="155">
        <v>1598306</v>
      </c>
      <c r="D20" s="155"/>
      <c r="E20" s="156">
        <v>11982965</v>
      </c>
      <c r="F20" s="54">
        <v>11982965</v>
      </c>
      <c r="G20" s="54">
        <v>861409</v>
      </c>
      <c r="H20" s="54">
        <v>180635</v>
      </c>
      <c r="I20" s="54">
        <v>181697</v>
      </c>
      <c r="J20" s="54">
        <v>1223741</v>
      </c>
      <c r="K20" s="54">
        <v>171691</v>
      </c>
      <c r="L20" s="54">
        <v>375789</v>
      </c>
      <c r="M20" s="54">
        <v>141826</v>
      </c>
      <c r="N20" s="54">
        <v>689306</v>
      </c>
      <c r="O20" s="54">
        <v>905244</v>
      </c>
      <c r="P20" s="54">
        <v>202930</v>
      </c>
      <c r="Q20" s="54">
        <v>677527</v>
      </c>
      <c r="R20" s="54">
        <v>1785701</v>
      </c>
      <c r="S20" s="54">
        <v>66186</v>
      </c>
      <c r="T20" s="54">
        <v>378994</v>
      </c>
      <c r="U20" s="54">
        <v>672322</v>
      </c>
      <c r="V20" s="54">
        <v>1117502</v>
      </c>
      <c r="W20" s="54">
        <v>4816250</v>
      </c>
      <c r="X20" s="54">
        <v>11982965</v>
      </c>
      <c r="Y20" s="54">
        <v>-7166715</v>
      </c>
      <c r="Z20" s="184">
        <v>-59.81</v>
      </c>
      <c r="AA20" s="130">
        <v>11982965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45209613</v>
      </c>
      <c r="D22" s="188">
        <f>SUM(D5:D21)</f>
        <v>0</v>
      </c>
      <c r="E22" s="189">
        <f t="shared" si="0"/>
        <v>49709030</v>
      </c>
      <c r="F22" s="190">
        <f t="shared" si="0"/>
        <v>49709030</v>
      </c>
      <c r="G22" s="190">
        <f t="shared" si="0"/>
        <v>13450112</v>
      </c>
      <c r="H22" s="190">
        <f t="shared" si="0"/>
        <v>1578762</v>
      </c>
      <c r="I22" s="190">
        <f t="shared" si="0"/>
        <v>2850353</v>
      </c>
      <c r="J22" s="190">
        <f t="shared" si="0"/>
        <v>17879227</v>
      </c>
      <c r="K22" s="190">
        <f t="shared" si="0"/>
        <v>1456958</v>
      </c>
      <c r="L22" s="190">
        <f t="shared" si="0"/>
        <v>1867474</v>
      </c>
      <c r="M22" s="190">
        <f t="shared" si="0"/>
        <v>2023150</v>
      </c>
      <c r="N22" s="190">
        <f t="shared" si="0"/>
        <v>5347582</v>
      </c>
      <c r="O22" s="190">
        <f t="shared" si="0"/>
        <v>2472423</v>
      </c>
      <c r="P22" s="190">
        <f t="shared" si="0"/>
        <v>2532283</v>
      </c>
      <c r="Q22" s="190">
        <f t="shared" si="0"/>
        <v>2236627</v>
      </c>
      <c r="R22" s="190">
        <f t="shared" si="0"/>
        <v>7241333</v>
      </c>
      <c r="S22" s="190">
        <f t="shared" si="0"/>
        <v>1716515</v>
      </c>
      <c r="T22" s="190">
        <f t="shared" si="0"/>
        <v>1718930</v>
      </c>
      <c r="U22" s="190">
        <f t="shared" si="0"/>
        <v>1671293</v>
      </c>
      <c r="V22" s="190">
        <f t="shared" si="0"/>
        <v>5106738</v>
      </c>
      <c r="W22" s="190">
        <f t="shared" si="0"/>
        <v>35574880</v>
      </c>
      <c r="X22" s="190">
        <f t="shared" si="0"/>
        <v>49709030</v>
      </c>
      <c r="Y22" s="190">
        <f t="shared" si="0"/>
        <v>-14134150</v>
      </c>
      <c r="Z22" s="191">
        <f>+IF(X22&lt;&gt;0,+(Y22/X22)*100,0)</f>
        <v>-28.433767466393935</v>
      </c>
      <c r="AA22" s="188">
        <f>SUM(AA5:AA21)</f>
        <v>49709030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12151438</v>
      </c>
      <c r="D25" s="155"/>
      <c r="E25" s="156">
        <v>16025269</v>
      </c>
      <c r="F25" s="60">
        <v>16025269</v>
      </c>
      <c r="G25" s="60">
        <v>1228310</v>
      </c>
      <c r="H25" s="60">
        <v>1193915</v>
      </c>
      <c r="I25" s="60">
        <v>1211206</v>
      </c>
      <c r="J25" s="60">
        <v>3633431</v>
      </c>
      <c r="K25" s="60">
        <v>1155880</v>
      </c>
      <c r="L25" s="60">
        <v>1147314</v>
      </c>
      <c r="M25" s="60">
        <v>1648752</v>
      </c>
      <c r="N25" s="60">
        <v>3951946</v>
      </c>
      <c r="O25" s="60">
        <v>1174079</v>
      </c>
      <c r="P25" s="60">
        <v>1089932</v>
      </c>
      <c r="Q25" s="60">
        <v>1144648</v>
      </c>
      <c r="R25" s="60">
        <v>3408659</v>
      </c>
      <c r="S25" s="60">
        <v>1109562</v>
      </c>
      <c r="T25" s="60">
        <v>1246695</v>
      </c>
      <c r="U25" s="60">
        <v>1114642</v>
      </c>
      <c r="V25" s="60">
        <v>3470899</v>
      </c>
      <c r="W25" s="60">
        <v>14464935</v>
      </c>
      <c r="X25" s="60">
        <v>16025269</v>
      </c>
      <c r="Y25" s="60">
        <v>-1560334</v>
      </c>
      <c r="Z25" s="140">
        <v>-9.74</v>
      </c>
      <c r="AA25" s="155">
        <v>16025269</v>
      </c>
    </row>
    <row r="26" spans="1:27" ht="13.5">
      <c r="A26" s="183" t="s">
        <v>38</v>
      </c>
      <c r="B26" s="182"/>
      <c r="C26" s="155">
        <v>1667171</v>
      </c>
      <c r="D26" s="155"/>
      <c r="E26" s="156">
        <v>1778886</v>
      </c>
      <c r="F26" s="60">
        <v>1778886</v>
      </c>
      <c r="G26" s="60">
        <v>134432</v>
      </c>
      <c r="H26" s="60">
        <v>131432</v>
      </c>
      <c r="I26" s="60">
        <v>131432</v>
      </c>
      <c r="J26" s="60">
        <v>397296</v>
      </c>
      <c r="K26" s="60">
        <v>131432</v>
      </c>
      <c r="L26" s="60">
        <v>131432</v>
      </c>
      <c r="M26" s="60">
        <v>218760</v>
      </c>
      <c r="N26" s="60">
        <v>481624</v>
      </c>
      <c r="O26" s="60">
        <v>221626</v>
      </c>
      <c r="P26" s="60">
        <v>126656</v>
      </c>
      <c r="Q26" s="60">
        <v>152604</v>
      </c>
      <c r="R26" s="60">
        <v>500886</v>
      </c>
      <c r="S26" s="60">
        <v>144215</v>
      </c>
      <c r="T26" s="60">
        <v>144215</v>
      </c>
      <c r="U26" s="60">
        <v>153745</v>
      </c>
      <c r="V26" s="60">
        <v>442175</v>
      </c>
      <c r="W26" s="60">
        <v>1821981</v>
      </c>
      <c r="X26" s="60">
        <v>1778886</v>
      </c>
      <c r="Y26" s="60">
        <v>43095</v>
      </c>
      <c r="Z26" s="140">
        <v>2.42</v>
      </c>
      <c r="AA26" s="155">
        <v>1778886</v>
      </c>
    </row>
    <row r="27" spans="1:27" ht="13.5">
      <c r="A27" s="183" t="s">
        <v>118</v>
      </c>
      <c r="B27" s="182"/>
      <c r="C27" s="155">
        <v>5982770</v>
      </c>
      <c r="D27" s="155"/>
      <c r="E27" s="156">
        <v>15000000</v>
      </c>
      <c r="F27" s="60">
        <v>15000000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15000000</v>
      </c>
      <c r="Y27" s="60">
        <v>-15000000</v>
      </c>
      <c r="Z27" s="140">
        <v>-100</v>
      </c>
      <c r="AA27" s="155">
        <v>15000000</v>
      </c>
    </row>
    <row r="28" spans="1:27" ht="13.5">
      <c r="A28" s="183" t="s">
        <v>39</v>
      </c>
      <c r="B28" s="182"/>
      <c r="C28" s="155">
        <v>10126716</v>
      </c>
      <c r="D28" s="155"/>
      <c r="E28" s="156">
        <v>3613340</v>
      </c>
      <c r="F28" s="60">
        <v>3613340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3613340</v>
      </c>
      <c r="Y28" s="60">
        <v>-3613340</v>
      </c>
      <c r="Z28" s="140">
        <v>-100</v>
      </c>
      <c r="AA28" s="155">
        <v>3613340</v>
      </c>
    </row>
    <row r="29" spans="1:27" ht="13.5">
      <c r="A29" s="183" t="s">
        <v>40</v>
      </c>
      <c r="B29" s="182"/>
      <c r="C29" s="155">
        <v>0</v>
      </c>
      <c r="D29" s="155"/>
      <c r="E29" s="156">
        <v>230000</v>
      </c>
      <c r="F29" s="60">
        <v>230000</v>
      </c>
      <c r="G29" s="60">
        <v>19228</v>
      </c>
      <c r="H29" s="60">
        <v>0</v>
      </c>
      <c r="I29" s="60">
        <v>0</v>
      </c>
      <c r="J29" s="60">
        <v>19228</v>
      </c>
      <c r="K29" s="60">
        <v>19228</v>
      </c>
      <c r="L29" s="60">
        <v>0</v>
      </c>
      <c r="M29" s="60">
        <v>0</v>
      </c>
      <c r="N29" s="60">
        <v>19228</v>
      </c>
      <c r="O29" s="60">
        <v>0</v>
      </c>
      <c r="P29" s="60">
        <v>19228</v>
      </c>
      <c r="Q29" s="60">
        <v>0</v>
      </c>
      <c r="R29" s="60">
        <v>19228</v>
      </c>
      <c r="S29" s="60">
        <v>0</v>
      </c>
      <c r="T29" s="60">
        <v>19228</v>
      </c>
      <c r="U29" s="60">
        <v>0</v>
      </c>
      <c r="V29" s="60">
        <v>19228</v>
      </c>
      <c r="W29" s="60">
        <v>76912</v>
      </c>
      <c r="X29" s="60">
        <v>230000</v>
      </c>
      <c r="Y29" s="60">
        <v>-153088</v>
      </c>
      <c r="Z29" s="140">
        <v>-66.56</v>
      </c>
      <c r="AA29" s="155">
        <v>230000</v>
      </c>
    </row>
    <row r="30" spans="1:27" ht="13.5">
      <c r="A30" s="183" t="s">
        <v>119</v>
      </c>
      <c r="B30" s="182"/>
      <c r="C30" s="155">
        <v>7690533</v>
      </c>
      <c r="D30" s="155"/>
      <c r="E30" s="156">
        <v>9364016</v>
      </c>
      <c r="F30" s="60">
        <v>9364016</v>
      </c>
      <c r="G30" s="60">
        <v>800256</v>
      </c>
      <c r="H30" s="60">
        <v>658333</v>
      </c>
      <c r="I30" s="60">
        <v>0</v>
      </c>
      <c r="J30" s="60">
        <v>1458589</v>
      </c>
      <c r="K30" s="60">
        <v>0</v>
      </c>
      <c r="L30" s="60">
        <v>3858</v>
      </c>
      <c r="M30" s="60">
        <v>581348</v>
      </c>
      <c r="N30" s="60">
        <v>585206</v>
      </c>
      <c r="O30" s="60">
        <v>2406</v>
      </c>
      <c r="P30" s="60">
        <v>1441492</v>
      </c>
      <c r="Q30" s="60">
        <v>0</v>
      </c>
      <c r="R30" s="60">
        <v>1443898</v>
      </c>
      <c r="S30" s="60">
        <v>1714950</v>
      </c>
      <c r="T30" s="60">
        <v>3958</v>
      </c>
      <c r="U30" s="60">
        <v>389113</v>
      </c>
      <c r="V30" s="60">
        <v>2108021</v>
      </c>
      <c r="W30" s="60">
        <v>5595714</v>
      </c>
      <c r="X30" s="60">
        <v>9364016</v>
      </c>
      <c r="Y30" s="60">
        <v>-3768302</v>
      </c>
      <c r="Z30" s="140">
        <v>-40.24</v>
      </c>
      <c r="AA30" s="155">
        <v>9364016</v>
      </c>
    </row>
    <row r="31" spans="1:27" ht="13.5">
      <c r="A31" s="183" t="s">
        <v>120</v>
      </c>
      <c r="B31" s="182"/>
      <c r="C31" s="155">
        <v>2386330</v>
      </c>
      <c r="D31" s="155"/>
      <c r="E31" s="156">
        <v>4900807</v>
      </c>
      <c r="F31" s="60">
        <v>4900807</v>
      </c>
      <c r="G31" s="60">
        <v>1829</v>
      </c>
      <c r="H31" s="60">
        <v>16953</v>
      </c>
      <c r="I31" s="60">
        <v>33169</v>
      </c>
      <c r="J31" s="60">
        <v>51951</v>
      </c>
      <c r="K31" s="60">
        <v>104252</v>
      </c>
      <c r="L31" s="60">
        <v>66688</v>
      </c>
      <c r="M31" s="60">
        <v>101441</v>
      </c>
      <c r="N31" s="60">
        <v>272381</v>
      </c>
      <c r="O31" s="60">
        <v>314402</v>
      </c>
      <c r="P31" s="60">
        <v>121599</v>
      </c>
      <c r="Q31" s="60">
        <v>64801</v>
      </c>
      <c r="R31" s="60">
        <v>500802</v>
      </c>
      <c r="S31" s="60">
        <v>150136</v>
      </c>
      <c r="T31" s="60">
        <v>120221</v>
      </c>
      <c r="U31" s="60">
        <v>144639</v>
      </c>
      <c r="V31" s="60">
        <v>414996</v>
      </c>
      <c r="W31" s="60">
        <v>1240130</v>
      </c>
      <c r="X31" s="60">
        <v>4900807</v>
      </c>
      <c r="Y31" s="60">
        <v>-3660677</v>
      </c>
      <c r="Z31" s="140">
        <v>-74.7</v>
      </c>
      <c r="AA31" s="155">
        <v>4900807</v>
      </c>
    </row>
    <row r="32" spans="1:27" ht="13.5">
      <c r="A32" s="183" t="s">
        <v>121</v>
      </c>
      <c r="B32" s="182"/>
      <c r="C32" s="155">
        <v>3834225</v>
      </c>
      <c r="D32" s="155"/>
      <c r="E32" s="156">
        <v>0</v>
      </c>
      <c r="F32" s="60">
        <v>0</v>
      </c>
      <c r="G32" s="60">
        <v>158293</v>
      </c>
      <c r="H32" s="60">
        <v>0</v>
      </c>
      <c r="I32" s="60">
        <v>0</v>
      </c>
      <c r="J32" s="60">
        <v>158293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75165</v>
      </c>
      <c r="U32" s="60">
        <v>12602</v>
      </c>
      <c r="V32" s="60">
        <v>87767</v>
      </c>
      <c r="W32" s="60">
        <v>246060</v>
      </c>
      <c r="X32" s="60">
        <v>0</v>
      </c>
      <c r="Y32" s="60">
        <v>246060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411812</v>
      </c>
      <c r="D33" s="155"/>
      <c r="E33" s="156">
        <v>148400</v>
      </c>
      <c r="F33" s="60">
        <v>148400</v>
      </c>
      <c r="G33" s="60">
        <v>36603</v>
      </c>
      <c r="H33" s="60">
        <v>23309</v>
      </c>
      <c r="I33" s="60">
        <v>187785</v>
      </c>
      <c r="J33" s="60">
        <v>247697</v>
      </c>
      <c r="K33" s="60">
        <v>24015</v>
      </c>
      <c r="L33" s="60">
        <v>43876</v>
      </c>
      <c r="M33" s="60">
        <v>-261584</v>
      </c>
      <c r="N33" s="60">
        <v>-193693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54513</v>
      </c>
      <c r="U33" s="60">
        <v>1940</v>
      </c>
      <c r="V33" s="60">
        <v>56453</v>
      </c>
      <c r="W33" s="60">
        <v>110457</v>
      </c>
      <c r="X33" s="60">
        <v>148400</v>
      </c>
      <c r="Y33" s="60">
        <v>-37943</v>
      </c>
      <c r="Z33" s="140">
        <v>-25.57</v>
      </c>
      <c r="AA33" s="155">
        <v>148400</v>
      </c>
    </row>
    <row r="34" spans="1:27" ht="13.5">
      <c r="A34" s="183" t="s">
        <v>43</v>
      </c>
      <c r="B34" s="182"/>
      <c r="C34" s="155">
        <v>10611918</v>
      </c>
      <c r="D34" s="155"/>
      <c r="E34" s="156">
        <v>17504450</v>
      </c>
      <c r="F34" s="60">
        <v>17504450</v>
      </c>
      <c r="G34" s="60">
        <v>1086563</v>
      </c>
      <c r="H34" s="60">
        <v>348180</v>
      </c>
      <c r="I34" s="60">
        <v>485552</v>
      </c>
      <c r="J34" s="60">
        <v>1920295</v>
      </c>
      <c r="K34" s="60">
        <v>786084</v>
      </c>
      <c r="L34" s="60">
        <v>898009</v>
      </c>
      <c r="M34" s="60">
        <v>885784</v>
      </c>
      <c r="N34" s="60">
        <v>2569877</v>
      </c>
      <c r="O34" s="60">
        <v>622290</v>
      </c>
      <c r="P34" s="60">
        <v>1049690</v>
      </c>
      <c r="Q34" s="60">
        <v>610912</v>
      </c>
      <c r="R34" s="60">
        <v>2282892</v>
      </c>
      <c r="S34" s="60">
        <v>1374394</v>
      </c>
      <c r="T34" s="60">
        <v>821037</v>
      </c>
      <c r="U34" s="60">
        <v>791720</v>
      </c>
      <c r="V34" s="60">
        <v>2987151</v>
      </c>
      <c r="W34" s="60">
        <v>9760215</v>
      </c>
      <c r="X34" s="60">
        <v>17504450</v>
      </c>
      <c r="Y34" s="60">
        <v>-7744235</v>
      </c>
      <c r="Z34" s="140">
        <v>-44.24</v>
      </c>
      <c r="AA34" s="155">
        <v>17504450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54862913</v>
      </c>
      <c r="D36" s="188">
        <f>SUM(D25:D35)</f>
        <v>0</v>
      </c>
      <c r="E36" s="189">
        <f t="shared" si="1"/>
        <v>68565168</v>
      </c>
      <c r="F36" s="190">
        <f t="shared" si="1"/>
        <v>68565168</v>
      </c>
      <c r="G36" s="190">
        <f t="shared" si="1"/>
        <v>3465514</v>
      </c>
      <c r="H36" s="190">
        <f t="shared" si="1"/>
        <v>2372122</v>
      </c>
      <c r="I36" s="190">
        <f t="shared" si="1"/>
        <v>2049144</v>
      </c>
      <c r="J36" s="190">
        <f t="shared" si="1"/>
        <v>7886780</v>
      </c>
      <c r="K36" s="190">
        <f t="shared" si="1"/>
        <v>2220891</v>
      </c>
      <c r="L36" s="190">
        <f t="shared" si="1"/>
        <v>2291177</v>
      </c>
      <c r="M36" s="190">
        <f t="shared" si="1"/>
        <v>3174501</v>
      </c>
      <c r="N36" s="190">
        <f t="shared" si="1"/>
        <v>7686569</v>
      </c>
      <c r="O36" s="190">
        <f t="shared" si="1"/>
        <v>2334803</v>
      </c>
      <c r="P36" s="190">
        <f t="shared" si="1"/>
        <v>3848597</v>
      </c>
      <c r="Q36" s="190">
        <f t="shared" si="1"/>
        <v>1972965</v>
      </c>
      <c r="R36" s="190">
        <f t="shared" si="1"/>
        <v>8156365</v>
      </c>
      <c r="S36" s="190">
        <f t="shared" si="1"/>
        <v>4493257</v>
      </c>
      <c r="T36" s="190">
        <f t="shared" si="1"/>
        <v>2485032</v>
      </c>
      <c r="U36" s="190">
        <f t="shared" si="1"/>
        <v>2608401</v>
      </c>
      <c r="V36" s="190">
        <f t="shared" si="1"/>
        <v>9586690</v>
      </c>
      <c r="W36" s="190">
        <f t="shared" si="1"/>
        <v>33316404</v>
      </c>
      <c r="X36" s="190">
        <f t="shared" si="1"/>
        <v>68565168</v>
      </c>
      <c r="Y36" s="190">
        <f t="shared" si="1"/>
        <v>-35248764</v>
      </c>
      <c r="Z36" s="191">
        <f>+IF(X36&lt;&gt;0,+(Y36/X36)*100,0)</f>
        <v>-51.40914115458741</v>
      </c>
      <c r="AA36" s="188">
        <f>SUM(AA25:AA35)</f>
        <v>68565168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-9653300</v>
      </c>
      <c r="D38" s="199">
        <f>+D22-D36</f>
        <v>0</v>
      </c>
      <c r="E38" s="200">
        <f t="shared" si="2"/>
        <v>-18856138</v>
      </c>
      <c r="F38" s="106">
        <f t="shared" si="2"/>
        <v>-18856138</v>
      </c>
      <c r="G38" s="106">
        <f t="shared" si="2"/>
        <v>9984598</v>
      </c>
      <c r="H38" s="106">
        <f t="shared" si="2"/>
        <v>-793360</v>
      </c>
      <c r="I38" s="106">
        <f t="shared" si="2"/>
        <v>801209</v>
      </c>
      <c r="J38" s="106">
        <f t="shared" si="2"/>
        <v>9992447</v>
      </c>
      <c r="K38" s="106">
        <f t="shared" si="2"/>
        <v>-763933</v>
      </c>
      <c r="L38" s="106">
        <f t="shared" si="2"/>
        <v>-423703</v>
      </c>
      <c r="M38" s="106">
        <f t="shared" si="2"/>
        <v>-1151351</v>
      </c>
      <c r="N38" s="106">
        <f t="shared" si="2"/>
        <v>-2338987</v>
      </c>
      <c r="O38" s="106">
        <f t="shared" si="2"/>
        <v>137620</v>
      </c>
      <c r="P38" s="106">
        <f t="shared" si="2"/>
        <v>-1316314</v>
      </c>
      <c r="Q38" s="106">
        <f t="shared" si="2"/>
        <v>263662</v>
      </c>
      <c r="R38" s="106">
        <f t="shared" si="2"/>
        <v>-915032</v>
      </c>
      <c r="S38" s="106">
        <f t="shared" si="2"/>
        <v>-2776742</v>
      </c>
      <c r="T38" s="106">
        <f t="shared" si="2"/>
        <v>-766102</v>
      </c>
      <c r="U38" s="106">
        <f t="shared" si="2"/>
        <v>-937108</v>
      </c>
      <c r="V38" s="106">
        <f t="shared" si="2"/>
        <v>-4479952</v>
      </c>
      <c r="W38" s="106">
        <f t="shared" si="2"/>
        <v>2258476</v>
      </c>
      <c r="X38" s="106">
        <f>IF(F22=F36,0,X22-X36)</f>
        <v>-18856138</v>
      </c>
      <c r="Y38" s="106">
        <f t="shared" si="2"/>
        <v>21114614</v>
      </c>
      <c r="Z38" s="201">
        <f>+IF(X38&lt;&gt;0,+(Y38/X38)*100,0)</f>
        <v>-111.97740491716807</v>
      </c>
      <c r="AA38" s="199">
        <f>+AA22-AA36</f>
        <v>-18856138</v>
      </c>
    </row>
    <row r="39" spans="1:27" ht="13.5">
      <c r="A39" s="181" t="s">
        <v>46</v>
      </c>
      <c r="B39" s="185"/>
      <c r="C39" s="155">
        <v>12489303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2836003</v>
      </c>
      <c r="D42" s="206">
        <f>SUM(D38:D41)</f>
        <v>0</v>
      </c>
      <c r="E42" s="207">
        <f t="shared" si="3"/>
        <v>-18856138</v>
      </c>
      <c r="F42" s="88">
        <f t="shared" si="3"/>
        <v>-18856138</v>
      </c>
      <c r="G42" s="88">
        <f t="shared" si="3"/>
        <v>9984598</v>
      </c>
      <c r="H42" s="88">
        <f t="shared" si="3"/>
        <v>-793360</v>
      </c>
      <c r="I42" s="88">
        <f t="shared" si="3"/>
        <v>801209</v>
      </c>
      <c r="J42" s="88">
        <f t="shared" si="3"/>
        <v>9992447</v>
      </c>
      <c r="K42" s="88">
        <f t="shared" si="3"/>
        <v>-763933</v>
      </c>
      <c r="L42" s="88">
        <f t="shared" si="3"/>
        <v>-423703</v>
      </c>
      <c r="M42" s="88">
        <f t="shared" si="3"/>
        <v>-1151351</v>
      </c>
      <c r="N42" s="88">
        <f t="shared" si="3"/>
        <v>-2338987</v>
      </c>
      <c r="O42" s="88">
        <f t="shared" si="3"/>
        <v>137620</v>
      </c>
      <c r="P42" s="88">
        <f t="shared" si="3"/>
        <v>-1316314</v>
      </c>
      <c r="Q42" s="88">
        <f t="shared" si="3"/>
        <v>263662</v>
      </c>
      <c r="R42" s="88">
        <f t="shared" si="3"/>
        <v>-915032</v>
      </c>
      <c r="S42" s="88">
        <f t="shared" si="3"/>
        <v>-2776742</v>
      </c>
      <c r="T42" s="88">
        <f t="shared" si="3"/>
        <v>-766102</v>
      </c>
      <c r="U42" s="88">
        <f t="shared" si="3"/>
        <v>-937108</v>
      </c>
      <c r="V42" s="88">
        <f t="shared" si="3"/>
        <v>-4479952</v>
      </c>
      <c r="W42" s="88">
        <f t="shared" si="3"/>
        <v>2258476</v>
      </c>
      <c r="X42" s="88">
        <f t="shared" si="3"/>
        <v>-18856138</v>
      </c>
      <c r="Y42" s="88">
        <f t="shared" si="3"/>
        <v>21114614</v>
      </c>
      <c r="Z42" s="208">
        <f>+IF(X42&lt;&gt;0,+(Y42/X42)*100,0)</f>
        <v>-111.97740491716807</v>
      </c>
      <c r="AA42" s="206">
        <f>SUM(AA38:AA41)</f>
        <v>-18856138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2836003</v>
      </c>
      <c r="D44" s="210">
        <f>+D42-D43</f>
        <v>0</v>
      </c>
      <c r="E44" s="211">
        <f t="shared" si="4"/>
        <v>-18856138</v>
      </c>
      <c r="F44" s="77">
        <f t="shared" si="4"/>
        <v>-18856138</v>
      </c>
      <c r="G44" s="77">
        <f t="shared" si="4"/>
        <v>9984598</v>
      </c>
      <c r="H44" s="77">
        <f t="shared" si="4"/>
        <v>-793360</v>
      </c>
      <c r="I44" s="77">
        <f t="shared" si="4"/>
        <v>801209</v>
      </c>
      <c r="J44" s="77">
        <f t="shared" si="4"/>
        <v>9992447</v>
      </c>
      <c r="K44" s="77">
        <f t="shared" si="4"/>
        <v>-763933</v>
      </c>
      <c r="L44" s="77">
        <f t="shared" si="4"/>
        <v>-423703</v>
      </c>
      <c r="M44" s="77">
        <f t="shared" si="4"/>
        <v>-1151351</v>
      </c>
      <c r="N44" s="77">
        <f t="shared" si="4"/>
        <v>-2338987</v>
      </c>
      <c r="O44" s="77">
        <f t="shared" si="4"/>
        <v>137620</v>
      </c>
      <c r="P44" s="77">
        <f t="shared" si="4"/>
        <v>-1316314</v>
      </c>
      <c r="Q44" s="77">
        <f t="shared" si="4"/>
        <v>263662</v>
      </c>
      <c r="R44" s="77">
        <f t="shared" si="4"/>
        <v>-915032</v>
      </c>
      <c r="S44" s="77">
        <f t="shared" si="4"/>
        <v>-2776742</v>
      </c>
      <c r="T44" s="77">
        <f t="shared" si="4"/>
        <v>-766102</v>
      </c>
      <c r="U44" s="77">
        <f t="shared" si="4"/>
        <v>-937108</v>
      </c>
      <c r="V44" s="77">
        <f t="shared" si="4"/>
        <v>-4479952</v>
      </c>
      <c r="W44" s="77">
        <f t="shared" si="4"/>
        <v>2258476</v>
      </c>
      <c r="X44" s="77">
        <f t="shared" si="4"/>
        <v>-18856138</v>
      </c>
      <c r="Y44" s="77">
        <f t="shared" si="4"/>
        <v>21114614</v>
      </c>
      <c r="Z44" s="212">
        <f>+IF(X44&lt;&gt;0,+(Y44/X44)*100,0)</f>
        <v>-111.97740491716807</v>
      </c>
      <c r="AA44" s="210">
        <f>+AA42-AA43</f>
        <v>-18856138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2836003</v>
      </c>
      <c r="D46" s="206">
        <f>SUM(D44:D45)</f>
        <v>0</v>
      </c>
      <c r="E46" s="207">
        <f t="shared" si="5"/>
        <v>-18856138</v>
      </c>
      <c r="F46" s="88">
        <f t="shared" si="5"/>
        <v>-18856138</v>
      </c>
      <c r="G46" s="88">
        <f t="shared" si="5"/>
        <v>9984598</v>
      </c>
      <c r="H46" s="88">
        <f t="shared" si="5"/>
        <v>-793360</v>
      </c>
      <c r="I46" s="88">
        <f t="shared" si="5"/>
        <v>801209</v>
      </c>
      <c r="J46" s="88">
        <f t="shared" si="5"/>
        <v>9992447</v>
      </c>
      <c r="K46" s="88">
        <f t="shared" si="5"/>
        <v>-763933</v>
      </c>
      <c r="L46" s="88">
        <f t="shared" si="5"/>
        <v>-423703</v>
      </c>
      <c r="M46" s="88">
        <f t="shared" si="5"/>
        <v>-1151351</v>
      </c>
      <c r="N46" s="88">
        <f t="shared" si="5"/>
        <v>-2338987</v>
      </c>
      <c r="O46" s="88">
        <f t="shared" si="5"/>
        <v>137620</v>
      </c>
      <c r="P46" s="88">
        <f t="shared" si="5"/>
        <v>-1316314</v>
      </c>
      <c r="Q46" s="88">
        <f t="shared" si="5"/>
        <v>263662</v>
      </c>
      <c r="R46" s="88">
        <f t="shared" si="5"/>
        <v>-915032</v>
      </c>
      <c r="S46" s="88">
        <f t="shared" si="5"/>
        <v>-2776742</v>
      </c>
      <c r="T46" s="88">
        <f t="shared" si="5"/>
        <v>-766102</v>
      </c>
      <c r="U46" s="88">
        <f t="shared" si="5"/>
        <v>-937108</v>
      </c>
      <c r="V46" s="88">
        <f t="shared" si="5"/>
        <v>-4479952</v>
      </c>
      <c r="W46" s="88">
        <f t="shared" si="5"/>
        <v>2258476</v>
      </c>
      <c r="X46" s="88">
        <f t="shared" si="5"/>
        <v>-18856138</v>
      </c>
      <c r="Y46" s="88">
        <f t="shared" si="5"/>
        <v>21114614</v>
      </c>
      <c r="Z46" s="208">
        <f>+IF(X46&lt;&gt;0,+(Y46/X46)*100,0)</f>
        <v>-111.97740491716807</v>
      </c>
      <c r="AA46" s="206">
        <f>SUM(AA44:AA45)</f>
        <v>-18856138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2836003</v>
      </c>
      <c r="D48" s="217">
        <f>SUM(D46:D47)</f>
        <v>0</v>
      </c>
      <c r="E48" s="218">
        <f t="shared" si="6"/>
        <v>-18856138</v>
      </c>
      <c r="F48" s="219">
        <f t="shared" si="6"/>
        <v>-18856138</v>
      </c>
      <c r="G48" s="219">
        <f t="shared" si="6"/>
        <v>9984598</v>
      </c>
      <c r="H48" s="220">
        <f t="shared" si="6"/>
        <v>-793360</v>
      </c>
      <c r="I48" s="220">
        <f t="shared" si="6"/>
        <v>801209</v>
      </c>
      <c r="J48" s="220">
        <f t="shared" si="6"/>
        <v>9992447</v>
      </c>
      <c r="K48" s="220">
        <f t="shared" si="6"/>
        <v>-763933</v>
      </c>
      <c r="L48" s="220">
        <f t="shared" si="6"/>
        <v>-423703</v>
      </c>
      <c r="M48" s="219">
        <f t="shared" si="6"/>
        <v>-1151351</v>
      </c>
      <c r="N48" s="219">
        <f t="shared" si="6"/>
        <v>-2338987</v>
      </c>
      <c r="O48" s="220">
        <f t="shared" si="6"/>
        <v>137620</v>
      </c>
      <c r="P48" s="220">
        <f t="shared" si="6"/>
        <v>-1316314</v>
      </c>
      <c r="Q48" s="220">
        <f t="shared" si="6"/>
        <v>263662</v>
      </c>
      <c r="R48" s="220">
        <f t="shared" si="6"/>
        <v>-915032</v>
      </c>
      <c r="S48" s="220">
        <f t="shared" si="6"/>
        <v>-2776742</v>
      </c>
      <c r="T48" s="219">
        <f t="shared" si="6"/>
        <v>-766102</v>
      </c>
      <c r="U48" s="219">
        <f t="shared" si="6"/>
        <v>-937108</v>
      </c>
      <c r="V48" s="220">
        <f t="shared" si="6"/>
        <v>-4479952</v>
      </c>
      <c r="W48" s="220">
        <f t="shared" si="6"/>
        <v>2258476</v>
      </c>
      <c r="X48" s="220">
        <f t="shared" si="6"/>
        <v>-18856138</v>
      </c>
      <c r="Y48" s="220">
        <f t="shared" si="6"/>
        <v>21114614</v>
      </c>
      <c r="Z48" s="221">
        <f>+IF(X48&lt;&gt;0,+(Y48/X48)*100,0)</f>
        <v>-111.97740491716807</v>
      </c>
      <c r="AA48" s="222">
        <f>SUM(AA46:AA47)</f>
        <v>-18856138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187432</v>
      </c>
      <c r="D5" s="153">
        <f>SUM(D6:D8)</f>
        <v>0</v>
      </c>
      <c r="E5" s="154">
        <f t="shared" si="0"/>
        <v>70000</v>
      </c>
      <c r="F5" s="100">
        <f t="shared" si="0"/>
        <v>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29340</v>
      </c>
      <c r="R5" s="100">
        <f t="shared" si="0"/>
        <v>29340</v>
      </c>
      <c r="S5" s="100">
        <f t="shared" si="0"/>
        <v>0</v>
      </c>
      <c r="T5" s="100">
        <f t="shared" si="0"/>
        <v>0</v>
      </c>
      <c r="U5" s="100">
        <f t="shared" si="0"/>
        <v>34575</v>
      </c>
      <c r="V5" s="100">
        <f t="shared" si="0"/>
        <v>34575</v>
      </c>
      <c r="W5" s="100">
        <f t="shared" si="0"/>
        <v>63915</v>
      </c>
      <c r="X5" s="100">
        <f t="shared" si="0"/>
        <v>70000</v>
      </c>
      <c r="Y5" s="100">
        <f t="shared" si="0"/>
        <v>-6085</v>
      </c>
      <c r="Z5" s="137">
        <f>+IF(X5&lt;&gt;0,+(Y5/X5)*100,0)</f>
        <v>-8.692857142857143</v>
      </c>
      <c r="AA5" s="153">
        <f>SUM(AA6:AA8)</f>
        <v>70000</v>
      </c>
    </row>
    <row r="6" spans="1:27" ht="13.5">
      <c r="A6" s="138" t="s">
        <v>75</v>
      </c>
      <c r="B6" s="136"/>
      <c r="C6" s="155">
        <v>63594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29340</v>
      </c>
      <c r="R6" s="60">
        <v>29340</v>
      </c>
      <c r="S6" s="60"/>
      <c r="T6" s="60"/>
      <c r="U6" s="60">
        <v>34575</v>
      </c>
      <c r="V6" s="60">
        <v>34575</v>
      </c>
      <c r="W6" s="60">
        <v>63915</v>
      </c>
      <c r="X6" s="60"/>
      <c r="Y6" s="60">
        <v>63915</v>
      </c>
      <c r="Z6" s="140"/>
      <c r="AA6" s="62"/>
    </row>
    <row r="7" spans="1:27" ht="13.5">
      <c r="A7" s="138" t="s">
        <v>76</v>
      </c>
      <c r="B7" s="136"/>
      <c r="C7" s="157">
        <v>123838</v>
      </c>
      <c r="D7" s="157"/>
      <c r="E7" s="158">
        <v>70000</v>
      </c>
      <c r="F7" s="159">
        <v>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70000</v>
      </c>
      <c r="Y7" s="159">
        <v>-70000</v>
      </c>
      <c r="Z7" s="141">
        <v>-100</v>
      </c>
      <c r="AA7" s="225">
        <v>70000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42794</v>
      </c>
      <c r="D9" s="153">
        <f>SUM(D10:D14)</f>
        <v>0</v>
      </c>
      <c r="E9" s="154">
        <f t="shared" si="1"/>
        <v>40000</v>
      </c>
      <c r="F9" s="100">
        <f t="shared" si="1"/>
        <v>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40000</v>
      </c>
      <c r="Y9" s="100">
        <f t="shared" si="1"/>
        <v>-40000</v>
      </c>
      <c r="Z9" s="137">
        <f>+IF(X9&lt;&gt;0,+(Y9/X9)*100,0)</f>
        <v>-100</v>
      </c>
      <c r="AA9" s="102">
        <f>SUM(AA10:AA14)</f>
        <v>40000</v>
      </c>
    </row>
    <row r="10" spans="1:27" ht="13.5">
      <c r="A10" s="138" t="s">
        <v>79</v>
      </c>
      <c r="B10" s="136"/>
      <c r="C10" s="155">
        <v>42794</v>
      </c>
      <c r="D10" s="155"/>
      <c r="E10" s="156">
        <v>40000</v>
      </c>
      <c r="F10" s="60">
        <v>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40000</v>
      </c>
      <c r="Y10" s="60">
        <v>-40000</v>
      </c>
      <c r="Z10" s="140">
        <v>-100</v>
      </c>
      <c r="AA10" s="62">
        <v>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2157291</v>
      </c>
      <c r="D15" s="153">
        <f>SUM(D16:D18)</f>
        <v>0</v>
      </c>
      <c r="E15" s="154">
        <f t="shared" si="2"/>
        <v>13569000</v>
      </c>
      <c r="F15" s="100">
        <f t="shared" si="2"/>
        <v>13569000</v>
      </c>
      <c r="G15" s="100">
        <f t="shared" si="2"/>
        <v>992435</v>
      </c>
      <c r="H15" s="100">
        <f t="shared" si="2"/>
        <v>2192989</v>
      </c>
      <c r="I15" s="100">
        <f t="shared" si="2"/>
        <v>280776</v>
      </c>
      <c r="J15" s="100">
        <f t="shared" si="2"/>
        <v>3466200</v>
      </c>
      <c r="K15" s="100">
        <f t="shared" si="2"/>
        <v>4444730</v>
      </c>
      <c r="L15" s="100">
        <f t="shared" si="2"/>
        <v>0</v>
      </c>
      <c r="M15" s="100">
        <f t="shared" si="2"/>
        <v>1676293</v>
      </c>
      <c r="N15" s="100">
        <f t="shared" si="2"/>
        <v>6121023</v>
      </c>
      <c r="O15" s="100">
        <f t="shared" si="2"/>
        <v>19918</v>
      </c>
      <c r="P15" s="100">
        <f t="shared" si="2"/>
        <v>358017</v>
      </c>
      <c r="Q15" s="100">
        <f t="shared" si="2"/>
        <v>91911</v>
      </c>
      <c r="R15" s="100">
        <f t="shared" si="2"/>
        <v>469846</v>
      </c>
      <c r="S15" s="100">
        <f t="shared" si="2"/>
        <v>1019675</v>
      </c>
      <c r="T15" s="100">
        <f t="shared" si="2"/>
        <v>1207121</v>
      </c>
      <c r="U15" s="100">
        <f t="shared" si="2"/>
        <v>1776004</v>
      </c>
      <c r="V15" s="100">
        <f t="shared" si="2"/>
        <v>4002800</v>
      </c>
      <c r="W15" s="100">
        <f t="shared" si="2"/>
        <v>14059869</v>
      </c>
      <c r="X15" s="100">
        <f t="shared" si="2"/>
        <v>13569000</v>
      </c>
      <c r="Y15" s="100">
        <f t="shared" si="2"/>
        <v>490869</v>
      </c>
      <c r="Z15" s="137">
        <f>+IF(X15&lt;&gt;0,+(Y15/X15)*100,0)</f>
        <v>3.6175768295379176</v>
      </c>
      <c r="AA15" s="102">
        <f>SUM(AA16:AA18)</f>
        <v>13569000</v>
      </c>
    </row>
    <row r="16" spans="1:27" ht="13.5">
      <c r="A16" s="138" t="s">
        <v>85</v>
      </c>
      <c r="B16" s="136"/>
      <c r="C16" s="155">
        <v>2157291</v>
      </c>
      <c r="D16" s="155"/>
      <c r="E16" s="156">
        <v>13569000</v>
      </c>
      <c r="F16" s="60">
        <v>13569000</v>
      </c>
      <c r="G16" s="60">
        <v>992435</v>
      </c>
      <c r="H16" s="60">
        <v>2192989</v>
      </c>
      <c r="I16" s="60">
        <v>280776</v>
      </c>
      <c r="J16" s="60">
        <v>3466200</v>
      </c>
      <c r="K16" s="60">
        <v>4444730</v>
      </c>
      <c r="L16" s="60"/>
      <c r="M16" s="60">
        <v>1676293</v>
      </c>
      <c r="N16" s="60">
        <v>6121023</v>
      </c>
      <c r="O16" s="60">
        <v>19918</v>
      </c>
      <c r="P16" s="60">
        <v>358017</v>
      </c>
      <c r="Q16" s="60">
        <v>91911</v>
      </c>
      <c r="R16" s="60">
        <v>469846</v>
      </c>
      <c r="S16" s="60">
        <v>1019675</v>
      </c>
      <c r="T16" s="60">
        <v>1207121</v>
      </c>
      <c r="U16" s="60">
        <v>1776004</v>
      </c>
      <c r="V16" s="60">
        <v>4002800</v>
      </c>
      <c r="W16" s="60">
        <v>14059869</v>
      </c>
      <c r="X16" s="60">
        <v>13569000</v>
      </c>
      <c r="Y16" s="60">
        <v>490869</v>
      </c>
      <c r="Z16" s="140">
        <v>3.62</v>
      </c>
      <c r="AA16" s="62">
        <v>13569000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15870900</v>
      </c>
      <c r="D19" s="153">
        <f>SUM(D20:D23)</f>
        <v>0</v>
      </c>
      <c r="E19" s="154">
        <f t="shared" si="3"/>
        <v>26234911</v>
      </c>
      <c r="F19" s="100">
        <f t="shared" si="3"/>
        <v>26234911</v>
      </c>
      <c r="G19" s="100">
        <f t="shared" si="3"/>
        <v>759930</v>
      </c>
      <c r="H19" s="100">
        <f t="shared" si="3"/>
        <v>726806</v>
      </c>
      <c r="I19" s="100">
        <f t="shared" si="3"/>
        <v>891859</v>
      </c>
      <c r="J19" s="100">
        <f t="shared" si="3"/>
        <v>2378595</v>
      </c>
      <c r="K19" s="100">
        <f t="shared" si="3"/>
        <v>1872460</v>
      </c>
      <c r="L19" s="100">
        <f t="shared" si="3"/>
        <v>2785899</v>
      </c>
      <c r="M19" s="100">
        <f t="shared" si="3"/>
        <v>2008603</v>
      </c>
      <c r="N19" s="100">
        <f t="shared" si="3"/>
        <v>6666962</v>
      </c>
      <c r="O19" s="100">
        <f t="shared" si="3"/>
        <v>1413271</v>
      </c>
      <c r="P19" s="100">
        <f t="shared" si="3"/>
        <v>3699050</v>
      </c>
      <c r="Q19" s="100">
        <f t="shared" si="3"/>
        <v>3363616</v>
      </c>
      <c r="R19" s="100">
        <f t="shared" si="3"/>
        <v>8475937</v>
      </c>
      <c r="S19" s="100">
        <f t="shared" si="3"/>
        <v>669114</v>
      </c>
      <c r="T19" s="100">
        <f t="shared" si="3"/>
        <v>0</v>
      </c>
      <c r="U19" s="100">
        <f t="shared" si="3"/>
        <v>0</v>
      </c>
      <c r="V19" s="100">
        <f t="shared" si="3"/>
        <v>669114</v>
      </c>
      <c r="W19" s="100">
        <f t="shared" si="3"/>
        <v>18190608</v>
      </c>
      <c r="X19" s="100">
        <f t="shared" si="3"/>
        <v>26234911</v>
      </c>
      <c r="Y19" s="100">
        <f t="shared" si="3"/>
        <v>-8044303</v>
      </c>
      <c r="Z19" s="137">
        <f>+IF(X19&lt;&gt;0,+(Y19/X19)*100,0)</f>
        <v>-30.662589249873957</v>
      </c>
      <c r="AA19" s="102">
        <f>SUM(AA20:AA23)</f>
        <v>26234911</v>
      </c>
    </row>
    <row r="20" spans="1:27" ht="13.5">
      <c r="A20" s="138" t="s">
        <v>89</v>
      </c>
      <c r="B20" s="136"/>
      <c r="C20" s="155">
        <v>2223976</v>
      </c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>
        <v>1000000</v>
      </c>
      <c r="M20" s="60"/>
      <c r="N20" s="60">
        <v>1000000</v>
      </c>
      <c r="O20" s="60">
        <v>740455</v>
      </c>
      <c r="P20" s="60">
        <v>121417</v>
      </c>
      <c r="Q20" s="60"/>
      <c r="R20" s="60">
        <v>861872</v>
      </c>
      <c r="S20" s="60">
        <v>669114</v>
      </c>
      <c r="T20" s="60"/>
      <c r="U20" s="60"/>
      <c r="V20" s="60">
        <v>669114</v>
      </c>
      <c r="W20" s="60">
        <v>2530986</v>
      </c>
      <c r="X20" s="60">
        <v>4500000</v>
      </c>
      <c r="Y20" s="60">
        <v>-1969014</v>
      </c>
      <c r="Z20" s="140">
        <v>-43.76</v>
      </c>
      <c r="AA20" s="62">
        <v>4500000</v>
      </c>
    </row>
    <row r="21" spans="1:27" ht="13.5">
      <c r="A21" s="138" t="s">
        <v>90</v>
      </c>
      <c r="B21" s="136"/>
      <c r="C21" s="155">
        <v>11908268</v>
      </c>
      <c r="D21" s="155"/>
      <c r="E21" s="156">
        <v>21734911</v>
      </c>
      <c r="F21" s="60">
        <v>21734911</v>
      </c>
      <c r="G21" s="60">
        <v>759930</v>
      </c>
      <c r="H21" s="60">
        <v>726806</v>
      </c>
      <c r="I21" s="60">
        <v>891859</v>
      </c>
      <c r="J21" s="60">
        <v>2378595</v>
      </c>
      <c r="K21" s="60">
        <v>1872460</v>
      </c>
      <c r="L21" s="60">
        <v>1785899</v>
      </c>
      <c r="M21" s="60">
        <v>2008603</v>
      </c>
      <c r="N21" s="60">
        <v>5666962</v>
      </c>
      <c r="O21" s="60">
        <v>672816</v>
      </c>
      <c r="P21" s="60">
        <v>3577633</v>
      </c>
      <c r="Q21" s="60">
        <v>3363616</v>
      </c>
      <c r="R21" s="60">
        <v>7614065</v>
      </c>
      <c r="S21" s="60"/>
      <c r="T21" s="60"/>
      <c r="U21" s="60"/>
      <c r="V21" s="60"/>
      <c r="W21" s="60">
        <v>15659622</v>
      </c>
      <c r="X21" s="60">
        <v>21734911</v>
      </c>
      <c r="Y21" s="60">
        <v>-6075289</v>
      </c>
      <c r="Z21" s="140">
        <v>-27.95</v>
      </c>
      <c r="AA21" s="62">
        <v>21734911</v>
      </c>
    </row>
    <row r="22" spans="1:27" ht="13.5">
      <c r="A22" s="138" t="s">
        <v>91</v>
      </c>
      <c r="B22" s="136"/>
      <c r="C22" s="157">
        <v>1738656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18258417</v>
      </c>
      <c r="D25" s="217">
        <f>+D5+D9+D15+D19+D24</f>
        <v>0</v>
      </c>
      <c r="E25" s="230">
        <f t="shared" si="4"/>
        <v>39913911</v>
      </c>
      <c r="F25" s="219">
        <f t="shared" si="4"/>
        <v>39913911</v>
      </c>
      <c r="G25" s="219">
        <f t="shared" si="4"/>
        <v>1752365</v>
      </c>
      <c r="H25" s="219">
        <f t="shared" si="4"/>
        <v>2919795</v>
      </c>
      <c r="I25" s="219">
        <f t="shared" si="4"/>
        <v>1172635</v>
      </c>
      <c r="J25" s="219">
        <f t="shared" si="4"/>
        <v>5844795</v>
      </c>
      <c r="K25" s="219">
        <f t="shared" si="4"/>
        <v>6317190</v>
      </c>
      <c r="L25" s="219">
        <f t="shared" si="4"/>
        <v>2785899</v>
      </c>
      <c r="M25" s="219">
        <f t="shared" si="4"/>
        <v>3684896</v>
      </c>
      <c r="N25" s="219">
        <f t="shared" si="4"/>
        <v>12787985</v>
      </c>
      <c r="O25" s="219">
        <f t="shared" si="4"/>
        <v>1433189</v>
      </c>
      <c r="P25" s="219">
        <f t="shared" si="4"/>
        <v>4057067</v>
      </c>
      <c r="Q25" s="219">
        <f t="shared" si="4"/>
        <v>3484867</v>
      </c>
      <c r="R25" s="219">
        <f t="shared" si="4"/>
        <v>8975123</v>
      </c>
      <c r="S25" s="219">
        <f t="shared" si="4"/>
        <v>1688789</v>
      </c>
      <c r="T25" s="219">
        <f t="shared" si="4"/>
        <v>1207121</v>
      </c>
      <c r="U25" s="219">
        <f t="shared" si="4"/>
        <v>1810579</v>
      </c>
      <c r="V25" s="219">
        <f t="shared" si="4"/>
        <v>4706489</v>
      </c>
      <c r="W25" s="219">
        <f t="shared" si="4"/>
        <v>32314392</v>
      </c>
      <c r="X25" s="219">
        <f t="shared" si="4"/>
        <v>39913911</v>
      </c>
      <c r="Y25" s="219">
        <f t="shared" si="4"/>
        <v>-7599519</v>
      </c>
      <c r="Z25" s="231">
        <f>+IF(X25&lt;&gt;0,+(Y25/X25)*100,0)</f>
        <v>-19.039775380568443</v>
      </c>
      <c r="AA25" s="232">
        <f>+AA5+AA9+AA15+AA19+AA24</f>
        <v>39913911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15390562</v>
      </c>
      <c r="D28" s="155"/>
      <c r="E28" s="156">
        <v>36639000</v>
      </c>
      <c r="F28" s="60">
        <v>36639000</v>
      </c>
      <c r="G28" s="60"/>
      <c r="H28" s="60"/>
      <c r="I28" s="60">
        <v>400000</v>
      </c>
      <c r="J28" s="60">
        <v>400000</v>
      </c>
      <c r="K28" s="60">
        <v>1307465</v>
      </c>
      <c r="L28" s="60">
        <v>1396794</v>
      </c>
      <c r="M28" s="60">
        <v>2844637</v>
      </c>
      <c r="N28" s="60">
        <v>5548896</v>
      </c>
      <c r="O28" s="60">
        <v>760373</v>
      </c>
      <c r="P28" s="60">
        <v>479434</v>
      </c>
      <c r="Q28" s="60">
        <v>1986572</v>
      </c>
      <c r="R28" s="60">
        <v>3226379</v>
      </c>
      <c r="S28" s="60">
        <v>1688789</v>
      </c>
      <c r="T28" s="60">
        <v>1207121</v>
      </c>
      <c r="U28" s="60">
        <v>1776004</v>
      </c>
      <c r="V28" s="60">
        <v>4671914</v>
      </c>
      <c r="W28" s="60">
        <v>13847189</v>
      </c>
      <c r="X28" s="60">
        <v>36639000</v>
      </c>
      <c r="Y28" s="60">
        <v>-22791811</v>
      </c>
      <c r="Z28" s="140">
        <v>-62.21</v>
      </c>
      <c r="AA28" s="155">
        <v>36639000</v>
      </c>
    </row>
    <row r="29" spans="1:27" ht="13.5">
      <c r="A29" s="234" t="s">
        <v>134</v>
      </c>
      <c r="B29" s="136"/>
      <c r="C29" s="155">
        <v>2557997</v>
      </c>
      <c r="D29" s="155"/>
      <c r="E29" s="156">
        <v>40000</v>
      </c>
      <c r="F29" s="60">
        <v>40000</v>
      </c>
      <c r="G29" s="60">
        <v>462989</v>
      </c>
      <c r="H29" s="60">
        <v>828559</v>
      </c>
      <c r="I29" s="60">
        <v>1016720</v>
      </c>
      <c r="J29" s="60">
        <v>2308268</v>
      </c>
      <c r="K29" s="60">
        <v>1872460</v>
      </c>
      <c r="L29" s="60">
        <v>1389105</v>
      </c>
      <c r="M29" s="60">
        <v>840259</v>
      </c>
      <c r="N29" s="60">
        <v>4101824</v>
      </c>
      <c r="O29" s="60">
        <v>672816</v>
      </c>
      <c r="P29" s="60">
        <v>3577633</v>
      </c>
      <c r="Q29" s="60">
        <v>1468955</v>
      </c>
      <c r="R29" s="60">
        <v>5719404</v>
      </c>
      <c r="S29" s="60"/>
      <c r="T29" s="60"/>
      <c r="U29" s="60"/>
      <c r="V29" s="60"/>
      <c r="W29" s="60">
        <v>12129496</v>
      </c>
      <c r="X29" s="60">
        <v>40000</v>
      </c>
      <c r="Y29" s="60">
        <v>12089496</v>
      </c>
      <c r="Z29" s="140">
        <v>30223.74</v>
      </c>
      <c r="AA29" s="62">
        <v>40000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201683</v>
      </c>
      <c r="D31" s="155"/>
      <c r="E31" s="156"/>
      <c r="F31" s="60"/>
      <c r="G31" s="60"/>
      <c r="H31" s="60"/>
      <c r="I31" s="60"/>
      <c r="J31" s="60"/>
      <c r="K31" s="60">
        <v>3137265</v>
      </c>
      <c r="L31" s="60"/>
      <c r="M31" s="60"/>
      <c r="N31" s="60">
        <v>3137265</v>
      </c>
      <c r="O31" s="60"/>
      <c r="P31" s="60"/>
      <c r="Q31" s="60"/>
      <c r="R31" s="60"/>
      <c r="S31" s="60"/>
      <c r="T31" s="60"/>
      <c r="U31" s="60"/>
      <c r="V31" s="60"/>
      <c r="W31" s="60">
        <v>3137265</v>
      </c>
      <c r="X31" s="60"/>
      <c r="Y31" s="60">
        <v>3137265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18150242</v>
      </c>
      <c r="D32" s="210">
        <f>SUM(D28:D31)</f>
        <v>0</v>
      </c>
      <c r="E32" s="211">
        <f t="shared" si="5"/>
        <v>36679000</v>
      </c>
      <c r="F32" s="77">
        <f t="shared" si="5"/>
        <v>36679000</v>
      </c>
      <c r="G32" s="77">
        <f t="shared" si="5"/>
        <v>462989</v>
      </c>
      <c r="H32" s="77">
        <f t="shared" si="5"/>
        <v>828559</v>
      </c>
      <c r="I32" s="77">
        <f t="shared" si="5"/>
        <v>1416720</v>
      </c>
      <c r="J32" s="77">
        <f t="shared" si="5"/>
        <v>2708268</v>
      </c>
      <c r="K32" s="77">
        <f t="shared" si="5"/>
        <v>6317190</v>
      </c>
      <c r="L32" s="77">
        <f t="shared" si="5"/>
        <v>2785899</v>
      </c>
      <c r="M32" s="77">
        <f t="shared" si="5"/>
        <v>3684896</v>
      </c>
      <c r="N32" s="77">
        <f t="shared" si="5"/>
        <v>12787985</v>
      </c>
      <c r="O32" s="77">
        <f t="shared" si="5"/>
        <v>1433189</v>
      </c>
      <c r="P32" s="77">
        <f t="shared" si="5"/>
        <v>4057067</v>
      </c>
      <c r="Q32" s="77">
        <f t="shared" si="5"/>
        <v>3455527</v>
      </c>
      <c r="R32" s="77">
        <f t="shared" si="5"/>
        <v>8945783</v>
      </c>
      <c r="S32" s="77">
        <f t="shared" si="5"/>
        <v>1688789</v>
      </c>
      <c r="T32" s="77">
        <f t="shared" si="5"/>
        <v>1207121</v>
      </c>
      <c r="U32" s="77">
        <f t="shared" si="5"/>
        <v>1776004</v>
      </c>
      <c r="V32" s="77">
        <f t="shared" si="5"/>
        <v>4671914</v>
      </c>
      <c r="W32" s="77">
        <f t="shared" si="5"/>
        <v>29113950</v>
      </c>
      <c r="X32" s="77">
        <f t="shared" si="5"/>
        <v>36679000</v>
      </c>
      <c r="Y32" s="77">
        <f t="shared" si="5"/>
        <v>-7565050</v>
      </c>
      <c r="Z32" s="212">
        <f>+IF(X32&lt;&gt;0,+(Y32/X32)*100,0)</f>
        <v>-20.625017039723</v>
      </c>
      <c r="AA32" s="79">
        <f>SUM(AA28:AA31)</f>
        <v>36679000</v>
      </c>
    </row>
    <row r="33" spans="1:27" ht="13.5">
      <c r="A33" s="237" t="s">
        <v>51</v>
      </c>
      <c r="B33" s="136" t="s">
        <v>137</v>
      </c>
      <c r="C33" s="155">
        <v>108175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29340</v>
      </c>
      <c r="R33" s="60">
        <v>29340</v>
      </c>
      <c r="S33" s="60"/>
      <c r="T33" s="60"/>
      <c r="U33" s="60">
        <v>34575</v>
      </c>
      <c r="V33" s="60">
        <v>34575</v>
      </c>
      <c r="W33" s="60">
        <v>63915</v>
      </c>
      <c r="X33" s="60"/>
      <c r="Y33" s="60">
        <v>63915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3234911</v>
      </c>
      <c r="F35" s="60">
        <v>3234911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3234911</v>
      </c>
      <c r="Y35" s="60">
        <v>-3234911</v>
      </c>
      <c r="Z35" s="140">
        <v>-100</v>
      </c>
      <c r="AA35" s="62">
        <v>3234911</v>
      </c>
    </row>
    <row r="36" spans="1:27" ht="13.5">
      <c r="A36" s="238" t="s">
        <v>139</v>
      </c>
      <c r="B36" s="149"/>
      <c r="C36" s="222">
        <f aca="true" t="shared" si="6" ref="C36:Y36">SUM(C32:C35)</f>
        <v>18258417</v>
      </c>
      <c r="D36" s="222">
        <f>SUM(D32:D35)</f>
        <v>0</v>
      </c>
      <c r="E36" s="218">
        <f t="shared" si="6"/>
        <v>39913911</v>
      </c>
      <c r="F36" s="220">
        <f t="shared" si="6"/>
        <v>39913911</v>
      </c>
      <c r="G36" s="220">
        <f t="shared" si="6"/>
        <v>462989</v>
      </c>
      <c r="H36" s="220">
        <f t="shared" si="6"/>
        <v>828559</v>
      </c>
      <c r="I36" s="220">
        <f t="shared" si="6"/>
        <v>1416720</v>
      </c>
      <c r="J36" s="220">
        <f t="shared" si="6"/>
        <v>2708268</v>
      </c>
      <c r="K36" s="220">
        <f t="shared" si="6"/>
        <v>6317190</v>
      </c>
      <c r="L36" s="220">
        <f t="shared" si="6"/>
        <v>2785899</v>
      </c>
      <c r="M36" s="220">
        <f t="shared" si="6"/>
        <v>3684896</v>
      </c>
      <c r="N36" s="220">
        <f t="shared" si="6"/>
        <v>12787985</v>
      </c>
      <c r="O36" s="220">
        <f t="shared" si="6"/>
        <v>1433189</v>
      </c>
      <c r="P36" s="220">
        <f t="shared" si="6"/>
        <v>4057067</v>
      </c>
      <c r="Q36" s="220">
        <f t="shared" si="6"/>
        <v>3484867</v>
      </c>
      <c r="R36" s="220">
        <f t="shared" si="6"/>
        <v>8975123</v>
      </c>
      <c r="S36" s="220">
        <f t="shared" si="6"/>
        <v>1688789</v>
      </c>
      <c r="T36" s="220">
        <f t="shared" si="6"/>
        <v>1207121</v>
      </c>
      <c r="U36" s="220">
        <f t="shared" si="6"/>
        <v>1810579</v>
      </c>
      <c r="V36" s="220">
        <f t="shared" si="6"/>
        <v>4706489</v>
      </c>
      <c r="W36" s="220">
        <f t="shared" si="6"/>
        <v>29177865</v>
      </c>
      <c r="X36" s="220">
        <f t="shared" si="6"/>
        <v>39913911</v>
      </c>
      <c r="Y36" s="220">
        <f t="shared" si="6"/>
        <v>-10736046</v>
      </c>
      <c r="Z36" s="221">
        <f>+IF(X36&lt;&gt;0,+(Y36/X36)*100,0)</f>
        <v>-26.898005560016408</v>
      </c>
      <c r="AA36" s="239">
        <f>SUM(AA32:AA35)</f>
        <v>39913911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3066147</v>
      </c>
      <c r="D6" s="155"/>
      <c r="E6" s="59">
        <v>-662000</v>
      </c>
      <c r="F6" s="60">
        <v>524000</v>
      </c>
      <c r="G6" s="60">
        <v>4210666</v>
      </c>
      <c r="H6" s="60">
        <v>24164</v>
      </c>
      <c r="I6" s="60">
        <v>1947871</v>
      </c>
      <c r="J6" s="60">
        <v>1947871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524000</v>
      </c>
      <c r="Y6" s="60">
        <v>-524000</v>
      </c>
      <c r="Z6" s="140">
        <v>-100</v>
      </c>
      <c r="AA6" s="62">
        <v>524000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860912</v>
      </c>
      <c r="D8" s="155"/>
      <c r="E8" s="59"/>
      <c r="F8" s="60"/>
      <c r="G8" s="60">
        <v>890664</v>
      </c>
      <c r="H8" s="60">
        <v>1919076</v>
      </c>
      <c r="I8" s="60">
        <v>2517623</v>
      </c>
      <c r="J8" s="60">
        <v>2517623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2843354</v>
      </c>
      <c r="D9" s="155"/>
      <c r="E9" s="59">
        <v>2548710</v>
      </c>
      <c r="F9" s="60">
        <v>6565423</v>
      </c>
      <c r="G9" s="60">
        <v>2621585</v>
      </c>
      <c r="H9" s="60">
        <v>2508368</v>
      </c>
      <c r="I9" s="60">
        <v>1870632</v>
      </c>
      <c r="J9" s="60">
        <v>1870632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6565423</v>
      </c>
      <c r="Y9" s="60">
        <v>-6565423</v>
      </c>
      <c r="Z9" s="140">
        <v>-100</v>
      </c>
      <c r="AA9" s="62">
        <v>6565423</v>
      </c>
    </row>
    <row r="10" spans="1:27" ht="13.5">
      <c r="A10" s="249" t="s">
        <v>147</v>
      </c>
      <c r="B10" s="182"/>
      <c r="C10" s="155"/>
      <c r="D10" s="155"/>
      <c r="E10" s="59">
        <v>12000000</v>
      </c>
      <c r="F10" s="60"/>
      <c r="G10" s="159">
        <v>7497</v>
      </c>
      <c r="H10" s="159">
        <v>353712</v>
      </c>
      <c r="I10" s="159">
        <v>-441688</v>
      </c>
      <c r="J10" s="60">
        <v>-441688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198521</v>
      </c>
      <c r="D11" s="155"/>
      <c r="E11" s="59">
        <v>458124</v>
      </c>
      <c r="F11" s="60">
        <v>268004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268004</v>
      </c>
      <c r="Y11" s="60">
        <v>-268004</v>
      </c>
      <c r="Z11" s="140">
        <v>-100</v>
      </c>
      <c r="AA11" s="62">
        <v>268004</v>
      </c>
    </row>
    <row r="12" spans="1:27" ht="13.5">
      <c r="A12" s="250" t="s">
        <v>56</v>
      </c>
      <c r="B12" s="251"/>
      <c r="C12" s="168">
        <f aca="true" t="shared" si="0" ref="C12:Y12">SUM(C6:C11)</f>
        <v>6968934</v>
      </c>
      <c r="D12" s="168">
        <f>SUM(D6:D11)</f>
        <v>0</v>
      </c>
      <c r="E12" s="72">
        <f t="shared" si="0"/>
        <v>14344834</v>
      </c>
      <c r="F12" s="73">
        <f t="shared" si="0"/>
        <v>7357427</v>
      </c>
      <c r="G12" s="73">
        <f t="shared" si="0"/>
        <v>7730412</v>
      </c>
      <c r="H12" s="73">
        <f t="shared" si="0"/>
        <v>4805320</v>
      </c>
      <c r="I12" s="73">
        <f t="shared" si="0"/>
        <v>5894438</v>
      </c>
      <c r="J12" s="73">
        <f t="shared" si="0"/>
        <v>5894438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7357427</v>
      </c>
      <c r="Y12" s="73">
        <f t="shared" si="0"/>
        <v>-7357427</v>
      </c>
      <c r="Z12" s="170">
        <f>+IF(X12&lt;&gt;0,+(Y12/X12)*100,0)</f>
        <v>-100</v>
      </c>
      <c r="AA12" s="74">
        <f>SUM(AA6:AA11)</f>
        <v>7357427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4393203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180441245</v>
      </c>
      <c r="D19" s="155"/>
      <c r="E19" s="59">
        <v>233183460</v>
      </c>
      <c r="F19" s="60">
        <v>187658895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187658895</v>
      </c>
      <c r="Y19" s="60">
        <v>-187658895</v>
      </c>
      <c r="Z19" s="140">
        <v>-100</v>
      </c>
      <c r="AA19" s="62">
        <v>187658895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14622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184849070</v>
      </c>
      <c r="D24" s="168">
        <f>SUM(D15:D23)</f>
        <v>0</v>
      </c>
      <c r="E24" s="76">
        <f t="shared" si="1"/>
        <v>233183460</v>
      </c>
      <c r="F24" s="77">
        <f t="shared" si="1"/>
        <v>187658895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187658895</v>
      </c>
      <c r="Y24" s="77">
        <f t="shared" si="1"/>
        <v>-187658895</v>
      </c>
      <c r="Z24" s="212">
        <f>+IF(X24&lt;&gt;0,+(Y24/X24)*100,0)</f>
        <v>-100</v>
      </c>
      <c r="AA24" s="79">
        <f>SUM(AA15:AA23)</f>
        <v>187658895</v>
      </c>
    </row>
    <row r="25" spans="1:27" ht="13.5">
      <c r="A25" s="250" t="s">
        <v>159</v>
      </c>
      <c r="B25" s="251"/>
      <c r="C25" s="168">
        <f aca="true" t="shared" si="2" ref="C25:Y25">+C12+C24</f>
        <v>191818004</v>
      </c>
      <c r="D25" s="168">
        <f>+D12+D24</f>
        <v>0</v>
      </c>
      <c r="E25" s="72">
        <f t="shared" si="2"/>
        <v>247528294</v>
      </c>
      <c r="F25" s="73">
        <f t="shared" si="2"/>
        <v>195016322</v>
      </c>
      <c r="G25" s="73">
        <f t="shared" si="2"/>
        <v>7730412</v>
      </c>
      <c r="H25" s="73">
        <f t="shared" si="2"/>
        <v>4805320</v>
      </c>
      <c r="I25" s="73">
        <f t="shared" si="2"/>
        <v>5894438</v>
      </c>
      <c r="J25" s="73">
        <f t="shared" si="2"/>
        <v>5894438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195016322</v>
      </c>
      <c r="Y25" s="73">
        <f t="shared" si="2"/>
        <v>-195016322</v>
      </c>
      <c r="Z25" s="170">
        <f>+IF(X25&lt;&gt;0,+(Y25/X25)*100,0)</f>
        <v>-100</v>
      </c>
      <c r="AA25" s="74">
        <f>+AA12+AA24</f>
        <v>195016322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66418</v>
      </c>
      <c r="D30" s="155"/>
      <c r="E30" s="59">
        <v>539140</v>
      </c>
      <c r="F30" s="60">
        <v>80000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80000</v>
      </c>
      <c r="Y30" s="60">
        <v>-80000</v>
      </c>
      <c r="Z30" s="140">
        <v>-100</v>
      </c>
      <c r="AA30" s="62">
        <v>80000</v>
      </c>
    </row>
    <row r="31" spans="1:27" ht="13.5">
      <c r="A31" s="249" t="s">
        <v>163</v>
      </c>
      <c r="B31" s="182"/>
      <c r="C31" s="155">
        <v>422395</v>
      </c>
      <c r="D31" s="155"/>
      <c r="E31" s="59">
        <v>367412</v>
      </c>
      <c r="F31" s="60">
        <v>473092</v>
      </c>
      <c r="G31" s="60">
        <v>3766</v>
      </c>
      <c r="H31" s="60">
        <v>16695</v>
      </c>
      <c r="I31" s="60">
        <v>27556</v>
      </c>
      <c r="J31" s="60">
        <v>27556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473092</v>
      </c>
      <c r="Y31" s="60">
        <v>-473092</v>
      </c>
      <c r="Z31" s="140">
        <v>-100</v>
      </c>
      <c r="AA31" s="62">
        <v>473092</v>
      </c>
    </row>
    <row r="32" spans="1:27" ht="13.5">
      <c r="A32" s="249" t="s">
        <v>164</v>
      </c>
      <c r="B32" s="182"/>
      <c r="C32" s="155">
        <v>16271063</v>
      </c>
      <c r="D32" s="155"/>
      <c r="E32" s="59">
        <v>10611450</v>
      </c>
      <c r="F32" s="60">
        <v>9867828</v>
      </c>
      <c r="G32" s="60">
        <v>2510147</v>
      </c>
      <c r="H32" s="60">
        <v>2556051</v>
      </c>
      <c r="I32" s="60">
        <v>2686438</v>
      </c>
      <c r="J32" s="60">
        <v>2686438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9867828</v>
      </c>
      <c r="Y32" s="60">
        <v>-9867828</v>
      </c>
      <c r="Z32" s="140">
        <v>-100</v>
      </c>
      <c r="AA32" s="62">
        <v>9867828</v>
      </c>
    </row>
    <row r="33" spans="1:27" ht="13.5">
      <c r="A33" s="249" t="s">
        <v>165</v>
      </c>
      <c r="B33" s="182"/>
      <c r="C33" s="155">
        <v>665226</v>
      </c>
      <c r="D33" s="155"/>
      <c r="E33" s="59"/>
      <c r="F33" s="60">
        <v>6009000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6009000</v>
      </c>
      <c r="Y33" s="60">
        <v>-6009000</v>
      </c>
      <c r="Z33" s="140">
        <v>-100</v>
      </c>
      <c r="AA33" s="62">
        <v>6009000</v>
      </c>
    </row>
    <row r="34" spans="1:27" ht="13.5">
      <c r="A34" s="250" t="s">
        <v>58</v>
      </c>
      <c r="B34" s="251"/>
      <c r="C34" s="168">
        <f aca="true" t="shared" si="3" ref="C34:Y34">SUM(C29:C33)</f>
        <v>17425102</v>
      </c>
      <c r="D34" s="168">
        <f>SUM(D29:D33)</f>
        <v>0</v>
      </c>
      <c r="E34" s="72">
        <f t="shared" si="3"/>
        <v>11518002</v>
      </c>
      <c r="F34" s="73">
        <f t="shared" si="3"/>
        <v>16429920</v>
      </c>
      <c r="G34" s="73">
        <f t="shared" si="3"/>
        <v>2513913</v>
      </c>
      <c r="H34" s="73">
        <f t="shared" si="3"/>
        <v>2572746</v>
      </c>
      <c r="I34" s="73">
        <f t="shared" si="3"/>
        <v>2713994</v>
      </c>
      <c r="J34" s="73">
        <f t="shared" si="3"/>
        <v>2713994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16429920</v>
      </c>
      <c r="Y34" s="73">
        <f t="shared" si="3"/>
        <v>-16429920</v>
      </c>
      <c r="Z34" s="170">
        <f>+IF(X34&lt;&gt;0,+(Y34/X34)*100,0)</f>
        <v>-100</v>
      </c>
      <c r="AA34" s="74">
        <f>SUM(AA29:AA33)</f>
        <v>16429920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5668154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10903731</v>
      </c>
      <c r="D38" s="155"/>
      <c r="E38" s="59">
        <v>6638521</v>
      </c>
      <c r="F38" s="60">
        <v>18229197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18229197</v>
      </c>
      <c r="Y38" s="60">
        <v>-18229197</v>
      </c>
      <c r="Z38" s="140">
        <v>-100</v>
      </c>
      <c r="AA38" s="62">
        <v>18229197</v>
      </c>
    </row>
    <row r="39" spans="1:27" ht="13.5">
      <c r="A39" s="250" t="s">
        <v>59</v>
      </c>
      <c r="B39" s="253"/>
      <c r="C39" s="168">
        <f aca="true" t="shared" si="4" ref="C39:Y39">SUM(C37:C38)</f>
        <v>16571885</v>
      </c>
      <c r="D39" s="168">
        <f>SUM(D37:D38)</f>
        <v>0</v>
      </c>
      <c r="E39" s="76">
        <f t="shared" si="4"/>
        <v>6638521</v>
      </c>
      <c r="F39" s="77">
        <f t="shared" si="4"/>
        <v>18229197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18229197</v>
      </c>
      <c r="Y39" s="77">
        <f t="shared" si="4"/>
        <v>-18229197</v>
      </c>
      <c r="Z39" s="212">
        <f>+IF(X39&lt;&gt;0,+(Y39/X39)*100,0)</f>
        <v>-100</v>
      </c>
      <c r="AA39" s="79">
        <f>SUM(AA37:AA38)</f>
        <v>18229197</v>
      </c>
    </row>
    <row r="40" spans="1:27" ht="13.5">
      <c r="A40" s="250" t="s">
        <v>167</v>
      </c>
      <c r="B40" s="251"/>
      <c r="C40" s="168">
        <f aca="true" t="shared" si="5" ref="C40:Y40">+C34+C39</f>
        <v>33996987</v>
      </c>
      <c r="D40" s="168">
        <f>+D34+D39</f>
        <v>0</v>
      </c>
      <c r="E40" s="72">
        <f t="shared" si="5"/>
        <v>18156523</v>
      </c>
      <c r="F40" s="73">
        <f t="shared" si="5"/>
        <v>34659117</v>
      </c>
      <c r="G40" s="73">
        <f t="shared" si="5"/>
        <v>2513913</v>
      </c>
      <c r="H40" s="73">
        <f t="shared" si="5"/>
        <v>2572746</v>
      </c>
      <c r="I40" s="73">
        <f t="shared" si="5"/>
        <v>2713994</v>
      </c>
      <c r="J40" s="73">
        <f t="shared" si="5"/>
        <v>2713994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34659117</v>
      </c>
      <c r="Y40" s="73">
        <f t="shared" si="5"/>
        <v>-34659117</v>
      </c>
      <c r="Z40" s="170">
        <f>+IF(X40&lt;&gt;0,+(Y40/X40)*100,0)</f>
        <v>-100</v>
      </c>
      <c r="AA40" s="74">
        <f>+AA34+AA39</f>
        <v>34659117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157821017</v>
      </c>
      <c r="D42" s="257">
        <f>+D25-D40</f>
        <v>0</v>
      </c>
      <c r="E42" s="258">
        <f t="shared" si="6"/>
        <v>229371771</v>
      </c>
      <c r="F42" s="259">
        <f t="shared" si="6"/>
        <v>160357205</v>
      </c>
      <c r="G42" s="259">
        <f t="shared" si="6"/>
        <v>5216499</v>
      </c>
      <c r="H42" s="259">
        <f t="shared" si="6"/>
        <v>2232574</v>
      </c>
      <c r="I42" s="259">
        <f t="shared" si="6"/>
        <v>3180444</v>
      </c>
      <c r="J42" s="259">
        <f t="shared" si="6"/>
        <v>3180444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160357205</v>
      </c>
      <c r="Y42" s="259">
        <f t="shared" si="6"/>
        <v>-160357205</v>
      </c>
      <c r="Z42" s="260">
        <f>+IF(X42&lt;&gt;0,+(Y42/X42)*100,0)</f>
        <v>-100</v>
      </c>
      <c r="AA42" s="261">
        <f>+AA25-AA40</f>
        <v>160357205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126197961</v>
      </c>
      <c r="D45" s="155"/>
      <c r="E45" s="59">
        <v>229359486</v>
      </c>
      <c r="F45" s="60">
        <v>128721920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128721920</v>
      </c>
      <c r="Y45" s="60">
        <v>-128721920</v>
      </c>
      <c r="Z45" s="139">
        <v>-100</v>
      </c>
      <c r="AA45" s="62">
        <v>128721920</v>
      </c>
    </row>
    <row r="46" spans="1:27" ht="13.5">
      <c r="A46" s="249" t="s">
        <v>171</v>
      </c>
      <c r="B46" s="182"/>
      <c r="C46" s="155">
        <v>31623056</v>
      </c>
      <c r="D46" s="155"/>
      <c r="E46" s="59">
        <v>12285</v>
      </c>
      <c r="F46" s="60">
        <v>31635285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31635285</v>
      </c>
      <c r="Y46" s="60">
        <v>-31635285</v>
      </c>
      <c r="Z46" s="139">
        <v>-100</v>
      </c>
      <c r="AA46" s="62">
        <v>31635285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157821017</v>
      </c>
      <c r="D48" s="217">
        <f>SUM(D45:D47)</f>
        <v>0</v>
      </c>
      <c r="E48" s="264">
        <f t="shared" si="7"/>
        <v>229371771</v>
      </c>
      <c r="F48" s="219">
        <f t="shared" si="7"/>
        <v>160357205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160357205</v>
      </c>
      <c r="Y48" s="219">
        <f t="shared" si="7"/>
        <v>-160357205</v>
      </c>
      <c r="Z48" s="265">
        <f>+IF(X48&lt;&gt;0,+(Y48/X48)*100,0)</f>
        <v>-100</v>
      </c>
      <c r="AA48" s="232">
        <f>SUM(AA45:AA47)</f>
        <v>160357205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16860865</v>
      </c>
      <c r="D6" s="155"/>
      <c r="E6" s="59">
        <v>28097138</v>
      </c>
      <c r="F6" s="60">
        <v>17757317</v>
      </c>
      <c r="G6" s="60">
        <v>2934465</v>
      </c>
      <c r="H6" s="60">
        <v>853985</v>
      </c>
      <c r="I6" s="60">
        <v>6323998</v>
      </c>
      <c r="J6" s="60">
        <v>10112448</v>
      </c>
      <c r="K6" s="60">
        <v>1835049</v>
      </c>
      <c r="L6" s="60">
        <v>3659090</v>
      </c>
      <c r="M6" s="60">
        <v>3003361</v>
      </c>
      <c r="N6" s="60">
        <v>8497500</v>
      </c>
      <c r="O6" s="60">
        <v>3868196</v>
      </c>
      <c r="P6" s="60">
        <v>6620418</v>
      </c>
      <c r="Q6" s="60">
        <v>2775700</v>
      </c>
      <c r="R6" s="60">
        <v>13264314</v>
      </c>
      <c r="S6" s="60">
        <v>4304051</v>
      </c>
      <c r="T6" s="60">
        <v>3988496</v>
      </c>
      <c r="U6" s="60">
        <v>5927090</v>
      </c>
      <c r="V6" s="60">
        <v>14219637</v>
      </c>
      <c r="W6" s="60">
        <v>46093899</v>
      </c>
      <c r="X6" s="60">
        <v>17757317</v>
      </c>
      <c r="Y6" s="60">
        <v>28336582</v>
      </c>
      <c r="Z6" s="140">
        <v>159.58</v>
      </c>
      <c r="AA6" s="62">
        <v>17757317</v>
      </c>
    </row>
    <row r="7" spans="1:27" ht="13.5">
      <c r="A7" s="249" t="s">
        <v>178</v>
      </c>
      <c r="B7" s="182"/>
      <c r="C7" s="155">
        <v>16716043</v>
      </c>
      <c r="D7" s="155"/>
      <c r="E7" s="59">
        <v>18416000</v>
      </c>
      <c r="F7" s="60">
        <v>18879000</v>
      </c>
      <c r="G7" s="60">
        <v>7596000</v>
      </c>
      <c r="H7" s="60"/>
      <c r="I7" s="60">
        <v>800000</v>
      </c>
      <c r="J7" s="60">
        <v>8396000</v>
      </c>
      <c r="K7" s="60">
        <v>698000</v>
      </c>
      <c r="L7" s="60">
        <v>300000</v>
      </c>
      <c r="M7" s="60">
        <v>4225000</v>
      </c>
      <c r="N7" s="60">
        <v>5223000</v>
      </c>
      <c r="O7" s="60"/>
      <c r="P7" s="60">
        <v>300000</v>
      </c>
      <c r="Q7" s="60"/>
      <c r="R7" s="60">
        <v>300000</v>
      </c>
      <c r="S7" s="60">
        <v>3657000</v>
      </c>
      <c r="T7" s="60"/>
      <c r="U7" s="60"/>
      <c r="V7" s="60">
        <v>3657000</v>
      </c>
      <c r="W7" s="60">
        <v>17576000</v>
      </c>
      <c r="X7" s="60">
        <v>18879000</v>
      </c>
      <c r="Y7" s="60">
        <v>-1303000</v>
      </c>
      <c r="Z7" s="140">
        <v>-6.9</v>
      </c>
      <c r="AA7" s="62">
        <v>18879000</v>
      </c>
    </row>
    <row r="8" spans="1:27" ht="13.5">
      <c r="A8" s="249" t="s">
        <v>179</v>
      </c>
      <c r="B8" s="182"/>
      <c r="C8" s="155">
        <v>19457366</v>
      </c>
      <c r="D8" s="155"/>
      <c r="E8" s="59">
        <v>39913911</v>
      </c>
      <c r="F8" s="60">
        <v>33188600</v>
      </c>
      <c r="G8" s="60">
        <v>462989</v>
      </c>
      <c r="H8" s="60">
        <v>828559</v>
      </c>
      <c r="I8" s="60">
        <v>1416720</v>
      </c>
      <c r="J8" s="60">
        <v>2708268</v>
      </c>
      <c r="K8" s="60">
        <v>777355</v>
      </c>
      <c r="L8" s="60">
        <v>10800104</v>
      </c>
      <c r="M8" s="60">
        <v>2008603</v>
      </c>
      <c r="N8" s="60">
        <v>13586062</v>
      </c>
      <c r="O8" s="60">
        <v>1413271</v>
      </c>
      <c r="P8" s="60">
        <v>3577634</v>
      </c>
      <c r="Q8" s="60">
        <v>10147616</v>
      </c>
      <c r="R8" s="60">
        <v>15138521</v>
      </c>
      <c r="S8" s="60"/>
      <c r="T8" s="60"/>
      <c r="U8" s="60"/>
      <c r="V8" s="60"/>
      <c r="W8" s="60">
        <v>31432851</v>
      </c>
      <c r="X8" s="60">
        <v>33188600</v>
      </c>
      <c r="Y8" s="60">
        <v>-1755749</v>
      </c>
      <c r="Z8" s="140">
        <v>-5.29</v>
      </c>
      <c r="AA8" s="62">
        <v>33188600</v>
      </c>
    </row>
    <row r="9" spans="1:27" ht="13.5">
      <c r="A9" s="249" t="s">
        <v>180</v>
      </c>
      <c r="B9" s="182"/>
      <c r="C9" s="155">
        <v>725032</v>
      </c>
      <c r="D9" s="155"/>
      <c r="E9" s="59">
        <v>92617</v>
      </c>
      <c r="F9" s="60">
        <v>513699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513699</v>
      </c>
      <c r="Y9" s="60">
        <v>-513699</v>
      </c>
      <c r="Z9" s="140">
        <v>-100</v>
      </c>
      <c r="AA9" s="62">
        <v>513699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-33940176</v>
      </c>
      <c r="D12" s="155"/>
      <c r="E12" s="59">
        <v>-47318897</v>
      </c>
      <c r="F12" s="60">
        <v>-46487965</v>
      </c>
      <c r="G12" s="60">
        <v>-8561748</v>
      </c>
      <c r="H12" s="60">
        <v>-3746893</v>
      </c>
      <c r="I12" s="60">
        <v>-2647941</v>
      </c>
      <c r="J12" s="60">
        <v>-14956582</v>
      </c>
      <c r="K12" s="60">
        <v>-2683082</v>
      </c>
      <c r="L12" s="60">
        <v>-10955870</v>
      </c>
      <c r="M12" s="60">
        <v>-4517057</v>
      </c>
      <c r="N12" s="60">
        <v>-18156009</v>
      </c>
      <c r="O12" s="60">
        <v>-4822055</v>
      </c>
      <c r="P12" s="60">
        <v>-7001690</v>
      </c>
      <c r="Q12" s="60">
        <v>-8805115</v>
      </c>
      <c r="R12" s="60">
        <v>-20628860</v>
      </c>
      <c r="S12" s="60">
        <v>-7318247</v>
      </c>
      <c r="T12" s="60">
        <v>-2669320</v>
      </c>
      <c r="U12" s="60">
        <v>-2792717</v>
      </c>
      <c r="V12" s="60">
        <v>-12780284</v>
      </c>
      <c r="W12" s="60">
        <v>-66521735</v>
      </c>
      <c r="X12" s="60">
        <v>-46487965</v>
      </c>
      <c r="Y12" s="60">
        <v>-20033770</v>
      </c>
      <c r="Z12" s="140">
        <v>43.09</v>
      </c>
      <c r="AA12" s="62">
        <v>-46487965</v>
      </c>
    </row>
    <row r="13" spans="1:27" ht="13.5">
      <c r="A13" s="249" t="s">
        <v>40</v>
      </c>
      <c r="B13" s="182"/>
      <c r="C13" s="155">
        <v>-376660</v>
      </c>
      <c r="D13" s="155"/>
      <c r="E13" s="59"/>
      <c r="F13" s="60"/>
      <c r="G13" s="60"/>
      <c r="H13" s="60"/>
      <c r="I13" s="60"/>
      <c r="J13" s="60"/>
      <c r="K13" s="60">
        <v>-3146</v>
      </c>
      <c r="L13" s="60"/>
      <c r="M13" s="60"/>
      <c r="N13" s="60">
        <v>-3146</v>
      </c>
      <c r="O13" s="60"/>
      <c r="P13" s="60">
        <v>-3146</v>
      </c>
      <c r="Q13" s="60"/>
      <c r="R13" s="60">
        <v>-3146</v>
      </c>
      <c r="S13" s="60"/>
      <c r="T13" s="60">
        <v>-2159</v>
      </c>
      <c r="U13" s="60"/>
      <c r="V13" s="60">
        <v>-2159</v>
      </c>
      <c r="W13" s="60">
        <v>-8451</v>
      </c>
      <c r="X13" s="60"/>
      <c r="Y13" s="60">
        <v>-8451</v>
      </c>
      <c r="Z13" s="140"/>
      <c r="AA13" s="62"/>
    </row>
    <row r="14" spans="1:27" ht="13.5">
      <c r="A14" s="249" t="s">
        <v>42</v>
      </c>
      <c r="B14" s="182"/>
      <c r="C14" s="155">
        <v>-411813</v>
      </c>
      <c r="D14" s="155"/>
      <c r="E14" s="59">
        <v>-148400</v>
      </c>
      <c r="F14" s="60">
        <v>-148000</v>
      </c>
      <c r="G14" s="60">
        <v>-36603</v>
      </c>
      <c r="H14" s="60">
        <v>-23309</v>
      </c>
      <c r="I14" s="60">
        <v>-187785</v>
      </c>
      <c r="J14" s="60">
        <v>-247697</v>
      </c>
      <c r="K14" s="60">
        <v>-24015</v>
      </c>
      <c r="L14" s="60">
        <v>-43876</v>
      </c>
      <c r="M14" s="60">
        <v>261584</v>
      </c>
      <c r="N14" s="60">
        <v>193693</v>
      </c>
      <c r="O14" s="60"/>
      <c r="P14" s="60">
        <v>-41414</v>
      </c>
      <c r="Q14" s="60"/>
      <c r="R14" s="60">
        <v>-41414</v>
      </c>
      <c r="S14" s="60"/>
      <c r="T14" s="60"/>
      <c r="U14" s="60">
        <v>-1940</v>
      </c>
      <c r="V14" s="60">
        <v>-1940</v>
      </c>
      <c r="W14" s="60">
        <v>-97358</v>
      </c>
      <c r="X14" s="60">
        <v>-148000</v>
      </c>
      <c r="Y14" s="60">
        <v>50642</v>
      </c>
      <c r="Z14" s="140">
        <v>-34.22</v>
      </c>
      <c r="AA14" s="62">
        <v>-148000</v>
      </c>
    </row>
    <row r="15" spans="1:27" ht="13.5">
      <c r="A15" s="250" t="s">
        <v>184</v>
      </c>
      <c r="B15" s="251"/>
      <c r="C15" s="168">
        <f aca="true" t="shared" si="0" ref="C15:Y15">SUM(C6:C14)</f>
        <v>19030657</v>
      </c>
      <c r="D15" s="168">
        <f>SUM(D6:D14)</f>
        <v>0</v>
      </c>
      <c r="E15" s="72">
        <f t="shared" si="0"/>
        <v>39052369</v>
      </c>
      <c r="F15" s="73">
        <f t="shared" si="0"/>
        <v>23702651</v>
      </c>
      <c r="G15" s="73">
        <f t="shared" si="0"/>
        <v>2395103</v>
      </c>
      <c r="H15" s="73">
        <f t="shared" si="0"/>
        <v>-2087658</v>
      </c>
      <c r="I15" s="73">
        <f t="shared" si="0"/>
        <v>5704992</v>
      </c>
      <c r="J15" s="73">
        <f t="shared" si="0"/>
        <v>6012437</v>
      </c>
      <c r="K15" s="73">
        <f t="shared" si="0"/>
        <v>600161</v>
      </c>
      <c r="L15" s="73">
        <f t="shared" si="0"/>
        <v>3759448</v>
      </c>
      <c r="M15" s="73">
        <f t="shared" si="0"/>
        <v>4981491</v>
      </c>
      <c r="N15" s="73">
        <f t="shared" si="0"/>
        <v>9341100</v>
      </c>
      <c r="O15" s="73">
        <f t="shared" si="0"/>
        <v>459412</v>
      </c>
      <c r="P15" s="73">
        <f t="shared" si="0"/>
        <v>3451802</v>
      </c>
      <c r="Q15" s="73">
        <f t="shared" si="0"/>
        <v>4118201</v>
      </c>
      <c r="R15" s="73">
        <f t="shared" si="0"/>
        <v>8029415</v>
      </c>
      <c r="S15" s="73">
        <f t="shared" si="0"/>
        <v>642804</v>
      </c>
      <c r="T15" s="73">
        <f t="shared" si="0"/>
        <v>1317017</v>
      </c>
      <c r="U15" s="73">
        <f t="shared" si="0"/>
        <v>3132433</v>
      </c>
      <c r="V15" s="73">
        <f t="shared" si="0"/>
        <v>5092254</v>
      </c>
      <c r="W15" s="73">
        <f t="shared" si="0"/>
        <v>28475206</v>
      </c>
      <c r="X15" s="73">
        <f t="shared" si="0"/>
        <v>23702651</v>
      </c>
      <c r="Y15" s="73">
        <f t="shared" si="0"/>
        <v>4772555</v>
      </c>
      <c r="Z15" s="170">
        <f>+IF(X15&lt;&gt;0,+(Y15/X15)*100,0)</f>
        <v>20.13511062538954</v>
      </c>
      <c r="AA15" s="74">
        <f>SUM(AA6:AA14)</f>
        <v>23702651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3747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19163</v>
      </c>
      <c r="H20" s="60">
        <v>13225</v>
      </c>
      <c r="I20" s="60">
        <v>12144</v>
      </c>
      <c r="J20" s="60">
        <v>44532</v>
      </c>
      <c r="K20" s="60">
        <v>1921</v>
      </c>
      <c r="L20" s="60">
        <v>14884</v>
      </c>
      <c r="M20" s="159">
        <v>10560</v>
      </c>
      <c r="N20" s="60">
        <v>27365</v>
      </c>
      <c r="O20" s="60">
        <v>12929</v>
      </c>
      <c r="P20" s="60">
        <v>16522</v>
      </c>
      <c r="Q20" s="60">
        <v>8701</v>
      </c>
      <c r="R20" s="60">
        <v>38152</v>
      </c>
      <c r="S20" s="60">
        <v>6516</v>
      </c>
      <c r="T20" s="159">
        <v>7455</v>
      </c>
      <c r="U20" s="60">
        <v>11527</v>
      </c>
      <c r="V20" s="60">
        <v>25498</v>
      </c>
      <c r="W20" s="60">
        <v>135547</v>
      </c>
      <c r="X20" s="60"/>
      <c r="Y20" s="60">
        <v>135547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-18258417</v>
      </c>
      <c r="D24" s="155"/>
      <c r="E24" s="59">
        <v>-39913911</v>
      </c>
      <c r="F24" s="60">
        <v>-26211911</v>
      </c>
      <c r="G24" s="60">
        <v>-1752365</v>
      </c>
      <c r="H24" s="60">
        <v>-2919795</v>
      </c>
      <c r="I24" s="60">
        <v>-1172635</v>
      </c>
      <c r="J24" s="60">
        <v>-5844795</v>
      </c>
      <c r="K24" s="60">
        <v>-2831655</v>
      </c>
      <c r="L24" s="60">
        <v>-2443770</v>
      </c>
      <c r="M24" s="60">
        <v>-3684896</v>
      </c>
      <c r="N24" s="60">
        <v>-8960321</v>
      </c>
      <c r="O24" s="60">
        <v>-1433189</v>
      </c>
      <c r="P24" s="60">
        <v>-4057067</v>
      </c>
      <c r="Q24" s="60">
        <v>-3484867</v>
      </c>
      <c r="R24" s="60">
        <v>-8975123</v>
      </c>
      <c r="S24" s="60">
        <v>-1688789</v>
      </c>
      <c r="T24" s="60">
        <v>-1207121</v>
      </c>
      <c r="U24" s="60">
        <v>-1810579</v>
      </c>
      <c r="V24" s="60">
        <v>-4706489</v>
      </c>
      <c r="W24" s="60">
        <v>-28486728</v>
      </c>
      <c r="X24" s="60">
        <v>-26211911</v>
      </c>
      <c r="Y24" s="60">
        <v>-2274817</v>
      </c>
      <c r="Z24" s="140">
        <v>8.68</v>
      </c>
      <c r="AA24" s="62">
        <v>-26211911</v>
      </c>
    </row>
    <row r="25" spans="1:27" ht="13.5">
      <c r="A25" s="250" t="s">
        <v>191</v>
      </c>
      <c r="B25" s="251"/>
      <c r="C25" s="168">
        <f aca="true" t="shared" si="1" ref="C25:Y25">SUM(C19:C24)</f>
        <v>-18254670</v>
      </c>
      <c r="D25" s="168">
        <f>SUM(D19:D24)</f>
        <v>0</v>
      </c>
      <c r="E25" s="72">
        <f t="shared" si="1"/>
        <v>-39913911</v>
      </c>
      <c r="F25" s="73">
        <f t="shared" si="1"/>
        <v>-26211911</v>
      </c>
      <c r="G25" s="73">
        <f t="shared" si="1"/>
        <v>-1733202</v>
      </c>
      <c r="H25" s="73">
        <f t="shared" si="1"/>
        <v>-2906570</v>
      </c>
      <c r="I25" s="73">
        <f t="shared" si="1"/>
        <v>-1160491</v>
      </c>
      <c r="J25" s="73">
        <f t="shared" si="1"/>
        <v>-5800263</v>
      </c>
      <c r="K25" s="73">
        <f t="shared" si="1"/>
        <v>-2829734</v>
      </c>
      <c r="L25" s="73">
        <f t="shared" si="1"/>
        <v>-2428886</v>
      </c>
      <c r="M25" s="73">
        <f t="shared" si="1"/>
        <v>-3674336</v>
      </c>
      <c r="N25" s="73">
        <f t="shared" si="1"/>
        <v>-8932956</v>
      </c>
      <c r="O25" s="73">
        <f t="shared" si="1"/>
        <v>-1420260</v>
      </c>
      <c r="P25" s="73">
        <f t="shared" si="1"/>
        <v>-4040545</v>
      </c>
      <c r="Q25" s="73">
        <f t="shared" si="1"/>
        <v>-3476166</v>
      </c>
      <c r="R25" s="73">
        <f t="shared" si="1"/>
        <v>-8936971</v>
      </c>
      <c r="S25" s="73">
        <f t="shared" si="1"/>
        <v>-1682273</v>
      </c>
      <c r="T25" s="73">
        <f t="shared" si="1"/>
        <v>-1199666</v>
      </c>
      <c r="U25" s="73">
        <f t="shared" si="1"/>
        <v>-1799052</v>
      </c>
      <c r="V25" s="73">
        <f t="shared" si="1"/>
        <v>-4680991</v>
      </c>
      <c r="W25" s="73">
        <f t="shared" si="1"/>
        <v>-28351181</v>
      </c>
      <c r="X25" s="73">
        <f t="shared" si="1"/>
        <v>-26211911</v>
      </c>
      <c r="Y25" s="73">
        <f t="shared" si="1"/>
        <v>-2139270</v>
      </c>
      <c r="Z25" s="170">
        <f>+IF(X25&lt;&gt;0,+(Y25/X25)*100,0)</f>
        <v>8.161442330549649</v>
      </c>
      <c r="AA25" s="74">
        <f>SUM(AA19:AA24)</f>
        <v>-26211911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46071</v>
      </c>
      <c r="D31" s="155"/>
      <c r="E31" s="59"/>
      <c r="F31" s="60">
        <v>47308</v>
      </c>
      <c r="G31" s="60">
        <v>2720</v>
      </c>
      <c r="H31" s="159">
        <v>14439</v>
      </c>
      <c r="I31" s="159">
        <v>11212</v>
      </c>
      <c r="J31" s="159">
        <v>28371</v>
      </c>
      <c r="K31" s="60">
        <v>11432</v>
      </c>
      <c r="L31" s="60">
        <v>5592</v>
      </c>
      <c r="M31" s="60">
        <v>6052</v>
      </c>
      <c r="N31" s="60">
        <v>23076</v>
      </c>
      <c r="O31" s="159">
        <v>7038</v>
      </c>
      <c r="P31" s="159">
        <v>15027</v>
      </c>
      <c r="Q31" s="159">
        <v>2286</v>
      </c>
      <c r="R31" s="60">
        <v>24351</v>
      </c>
      <c r="S31" s="60">
        <v>7310</v>
      </c>
      <c r="T31" s="60">
        <v>12155</v>
      </c>
      <c r="U31" s="60">
        <v>17687</v>
      </c>
      <c r="V31" s="159">
        <v>37152</v>
      </c>
      <c r="W31" s="159">
        <v>112950</v>
      </c>
      <c r="X31" s="159">
        <v>47308</v>
      </c>
      <c r="Y31" s="60">
        <v>65642</v>
      </c>
      <c r="Z31" s="140">
        <v>138.75</v>
      </c>
      <c r="AA31" s="62">
        <v>47308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152512</v>
      </c>
      <c r="D33" s="155"/>
      <c r="E33" s="59">
        <v>-80000</v>
      </c>
      <c r="F33" s="60">
        <v>-80000</v>
      </c>
      <c r="G33" s="60">
        <v>-19228</v>
      </c>
      <c r="H33" s="60"/>
      <c r="I33" s="60"/>
      <c r="J33" s="60">
        <v>-19228</v>
      </c>
      <c r="K33" s="60">
        <v>-16082</v>
      </c>
      <c r="L33" s="60"/>
      <c r="M33" s="60"/>
      <c r="N33" s="60">
        <v>-16082</v>
      </c>
      <c r="O33" s="60"/>
      <c r="P33" s="60">
        <v>-16082</v>
      </c>
      <c r="Q33" s="60"/>
      <c r="R33" s="60">
        <v>-16082</v>
      </c>
      <c r="S33" s="60"/>
      <c r="T33" s="60">
        <v>-17069</v>
      </c>
      <c r="U33" s="60"/>
      <c r="V33" s="60">
        <v>-17069</v>
      </c>
      <c r="W33" s="60">
        <v>-68461</v>
      </c>
      <c r="X33" s="60">
        <v>-80000</v>
      </c>
      <c r="Y33" s="60">
        <v>11539</v>
      </c>
      <c r="Z33" s="140">
        <v>-14.42</v>
      </c>
      <c r="AA33" s="62">
        <v>-80000</v>
      </c>
    </row>
    <row r="34" spans="1:27" ht="13.5">
      <c r="A34" s="250" t="s">
        <v>197</v>
      </c>
      <c r="B34" s="251"/>
      <c r="C34" s="168">
        <f aca="true" t="shared" si="2" ref="C34:Y34">SUM(C29:C33)</f>
        <v>198583</v>
      </c>
      <c r="D34" s="168">
        <f>SUM(D29:D33)</f>
        <v>0</v>
      </c>
      <c r="E34" s="72">
        <f t="shared" si="2"/>
        <v>-80000</v>
      </c>
      <c r="F34" s="73">
        <f t="shared" si="2"/>
        <v>-32692</v>
      </c>
      <c r="G34" s="73">
        <f t="shared" si="2"/>
        <v>-16508</v>
      </c>
      <c r="H34" s="73">
        <f t="shared" si="2"/>
        <v>14439</v>
      </c>
      <c r="I34" s="73">
        <f t="shared" si="2"/>
        <v>11212</v>
      </c>
      <c r="J34" s="73">
        <f t="shared" si="2"/>
        <v>9143</v>
      </c>
      <c r="K34" s="73">
        <f t="shared" si="2"/>
        <v>-4650</v>
      </c>
      <c r="L34" s="73">
        <f t="shared" si="2"/>
        <v>5592</v>
      </c>
      <c r="M34" s="73">
        <f t="shared" si="2"/>
        <v>6052</v>
      </c>
      <c r="N34" s="73">
        <f t="shared" si="2"/>
        <v>6994</v>
      </c>
      <c r="O34" s="73">
        <f t="shared" si="2"/>
        <v>7038</v>
      </c>
      <c r="P34" s="73">
        <f t="shared" si="2"/>
        <v>-1055</v>
      </c>
      <c r="Q34" s="73">
        <f t="shared" si="2"/>
        <v>2286</v>
      </c>
      <c r="R34" s="73">
        <f t="shared" si="2"/>
        <v>8269</v>
      </c>
      <c r="S34" s="73">
        <f t="shared" si="2"/>
        <v>7310</v>
      </c>
      <c r="T34" s="73">
        <f t="shared" si="2"/>
        <v>-4914</v>
      </c>
      <c r="U34" s="73">
        <f t="shared" si="2"/>
        <v>17687</v>
      </c>
      <c r="V34" s="73">
        <f t="shared" si="2"/>
        <v>20083</v>
      </c>
      <c r="W34" s="73">
        <f t="shared" si="2"/>
        <v>44489</v>
      </c>
      <c r="X34" s="73">
        <f t="shared" si="2"/>
        <v>-32692</v>
      </c>
      <c r="Y34" s="73">
        <f t="shared" si="2"/>
        <v>77181</v>
      </c>
      <c r="Z34" s="170">
        <f>+IF(X34&lt;&gt;0,+(Y34/X34)*100,0)</f>
        <v>-236.08528080264284</v>
      </c>
      <c r="AA34" s="74">
        <f>SUM(AA29:AA33)</f>
        <v>-32692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974570</v>
      </c>
      <c r="D36" s="153">
        <f>+D15+D25+D34</f>
        <v>0</v>
      </c>
      <c r="E36" s="99">
        <f t="shared" si="3"/>
        <v>-941542</v>
      </c>
      <c r="F36" s="100">
        <f t="shared" si="3"/>
        <v>-2541952</v>
      </c>
      <c r="G36" s="100">
        <f t="shared" si="3"/>
        <v>645393</v>
      </c>
      <c r="H36" s="100">
        <f t="shared" si="3"/>
        <v>-4979789</v>
      </c>
      <c r="I36" s="100">
        <f t="shared" si="3"/>
        <v>4555713</v>
      </c>
      <c r="J36" s="100">
        <f t="shared" si="3"/>
        <v>221317</v>
      </c>
      <c r="K36" s="100">
        <f t="shared" si="3"/>
        <v>-2234223</v>
      </c>
      <c r="L36" s="100">
        <f t="shared" si="3"/>
        <v>1336154</v>
      </c>
      <c r="M36" s="100">
        <f t="shared" si="3"/>
        <v>1313207</v>
      </c>
      <c r="N36" s="100">
        <f t="shared" si="3"/>
        <v>415138</v>
      </c>
      <c r="O36" s="100">
        <f t="shared" si="3"/>
        <v>-953810</v>
      </c>
      <c r="P36" s="100">
        <f t="shared" si="3"/>
        <v>-589798</v>
      </c>
      <c r="Q36" s="100">
        <f t="shared" si="3"/>
        <v>644321</v>
      </c>
      <c r="R36" s="100">
        <f t="shared" si="3"/>
        <v>-899287</v>
      </c>
      <c r="S36" s="100">
        <f t="shared" si="3"/>
        <v>-1032159</v>
      </c>
      <c r="T36" s="100">
        <f t="shared" si="3"/>
        <v>112437</v>
      </c>
      <c r="U36" s="100">
        <f t="shared" si="3"/>
        <v>1351068</v>
      </c>
      <c r="V36" s="100">
        <f t="shared" si="3"/>
        <v>431346</v>
      </c>
      <c r="W36" s="100">
        <f t="shared" si="3"/>
        <v>168514</v>
      </c>
      <c r="X36" s="100">
        <f t="shared" si="3"/>
        <v>-2541952</v>
      </c>
      <c r="Y36" s="100">
        <f t="shared" si="3"/>
        <v>2710466</v>
      </c>
      <c r="Z36" s="137">
        <f>+IF(X36&lt;&gt;0,+(Y36/X36)*100,0)</f>
        <v>-106.62931479429983</v>
      </c>
      <c r="AA36" s="102">
        <f>+AA15+AA25+AA34</f>
        <v>-2541952</v>
      </c>
    </row>
    <row r="37" spans="1:27" ht="13.5">
      <c r="A37" s="249" t="s">
        <v>199</v>
      </c>
      <c r="B37" s="182"/>
      <c r="C37" s="153">
        <v>2091577</v>
      </c>
      <c r="D37" s="153"/>
      <c r="E37" s="99">
        <v>280000</v>
      </c>
      <c r="F37" s="100">
        <v>3066000</v>
      </c>
      <c r="G37" s="100">
        <v>-105101</v>
      </c>
      <c r="H37" s="100">
        <v>540292</v>
      </c>
      <c r="I37" s="100">
        <v>-4439497</v>
      </c>
      <c r="J37" s="100">
        <v>-105101</v>
      </c>
      <c r="K37" s="100">
        <v>116216</v>
      </c>
      <c r="L37" s="100">
        <v>-2118007</v>
      </c>
      <c r="M37" s="100">
        <v>-781853</v>
      </c>
      <c r="N37" s="100">
        <v>116216</v>
      </c>
      <c r="O37" s="100">
        <v>531354</v>
      </c>
      <c r="P37" s="100">
        <v>-422456</v>
      </c>
      <c r="Q37" s="100">
        <v>-1012254</v>
      </c>
      <c r="R37" s="100">
        <v>531354</v>
      </c>
      <c r="S37" s="100">
        <v>-367933</v>
      </c>
      <c r="T37" s="100">
        <v>-1400092</v>
      </c>
      <c r="U37" s="100">
        <v>-1287655</v>
      </c>
      <c r="V37" s="100">
        <v>-367933</v>
      </c>
      <c r="W37" s="100">
        <v>-105101</v>
      </c>
      <c r="X37" s="100">
        <v>3066000</v>
      </c>
      <c r="Y37" s="100">
        <v>-3171101</v>
      </c>
      <c r="Z37" s="137">
        <v>-103.43</v>
      </c>
      <c r="AA37" s="102">
        <v>3066000</v>
      </c>
    </row>
    <row r="38" spans="1:27" ht="13.5">
      <c r="A38" s="269" t="s">
        <v>200</v>
      </c>
      <c r="B38" s="256"/>
      <c r="C38" s="257">
        <v>3066147</v>
      </c>
      <c r="D38" s="257"/>
      <c r="E38" s="258">
        <v>-661542</v>
      </c>
      <c r="F38" s="259">
        <v>524048</v>
      </c>
      <c r="G38" s="259">
        <v>540292</v>
      </c>
      <c r="H38" s="259">
        <v>-4439497</v>
      </c>
      <c r="I38" s="259">
        <v>116216</v>
      </c>
      <c r="J38" s="259">
        <v>116216</v>
      </c>
      <c r="K38" s="259">
        <v>-2118007</v>
      </c>
      <c r="L38" s="259">
        <v>-781853</v>
      </c>
      <c r="M38" s="259">
        <v>531354</v>
      </c>
      <c r="N38" s="259">
        <v>531354</v>
      </c>
      <c r="O38" s="259">
        <v>-422456</v>
      </c>
      <c r="P38" s="259">
        <v>-1012254</v>
      </c>
      <c r="Q38" s="259">
        <v>-367933</v>
      </c>
      <c r="R38" s="259">
        <v>-422456</v>
      </c>
      <c r="S38" s="259">
        <v>-1400092</v>
      </c>
      <c r="T38" s="259">
        <v>-1287655</v>
      </c>
      <c r="U38" s="259">
        <v>63413</v>
      </c>
      <c r="V38" s="259">
        <v>63413</v>
      </c>
      <c r="W38" s="259">
        <v>63413</v>
      </c>
      <c r="X38" s="259">
        <v>524048</v>
      </c>
      <c r="Y38" s="259">
        <v>-460635</v>
      </c>
      <c r="Z38" s="260">
        <v>-87.9</v>
      </c>
      <c r="AA38" s="261">
        <v>524048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18258417</v>
      </c>
      <c r="D5" s="200">
        <f t="shared" si="0"/>
        <v>0</v>
      </c>
      <c r="E5" s="106">
        <f t="shared" si="0"/>
        <v>39913911</v>
      </c>
      <c r="F5" s="106">
        <f t="shared" si="0"/>
        <v>39913911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229631</v>
      </c>
      <c r="N5" s="106">
        <f t="shared" si="0"/>
        <v>229631</v>
      </c>
      <c r="O5" s="106">
        <f t="shared" si="0"/>
        <v>0</v>
      </c>
      <c r="P5" s="106">
        <f t="shared" si="0"/>
        <v>0</v>
      </c>
      <c r="Q5" s="106">
        <f t="shared" si="0"/>
        <v>29340</v>
      </c>
      <c r="R5" s="106">
        <f t="shared" si="0"/>
        <v>29340</v>
      </c>
      <c r="S5" s="106">
        <f t="shared" si="0"/>
        <v>0</v>
      </c>
      <c r="T5" s="106">
        <f t="shared" si="0"/>
        <v>0</v>
      </c>
      <c r="U5" s="106">
        <f t="shared" si="0"/>
        <v>165461</v>
      </c>
      <c r="V5" s="106">
        <f t="shared" si="0"/>
        <v>165461</v>
      </c>
      <c r="W5" s="106">
        <f t="shared" si="0"/>
        <v>424432</v>
      </c>
      <c r="X5" s="106">
        <f t="shared" si="0"/>
        <v>39913911</v>
      </c>
      <c r="Y5" s="106">
        <f t="shared" si="0"/>
        <v>-39489479</v>
      </c>
      <c r="Z5" s="201">
        <f>+IF(X5&lt;&gt;0,+(Y5/X5)*100,0)</f>
        <v>-98.93663139149656</v>
      </c>
      <c r="AA5" s="199">
        <f>SUM(AA11:AA18)</f>
        <v>39913911</v>
      </c>
    </row>
    <row r="6" spans="1:27" ht="13.5">
      <c r="A6" s="291" t="s">
        <v>204</v>
      </c>
      <c r="B6" s="142"/>
      <c r="C6" s="62">
        <v>2135428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2223976</v>
      </c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>
        <v>229631</v>
      </c>
      <c r="N7" s="60">
        <v>229631</v>
      </c>
      <c r="O7" s="60"/>
      <c r="P7" s="60"/>
      <c r="Q7" s="60"/>
      <c r="R7" s="60"/>
      <c r="S7" s="60"/>
      <c r="T7" s="60"/>
      <c r="U7" s="60"/>
      <c r="V7" s="60"/>
      <c r="W7" s="60">
        <v>229631</v>
      </c>
      <c r="X7" s="60">
        <v>3000000</v>
      </c>
      <c r="Y7" s="60">
        <v>-2770369</v>
      </c>
      <c r="Z7" s="140">
        <v>-92.35</v>
      </c>
      <c r="AA7" s="155">
        <v>3000000</v>
      </c>
    </row>
    <row r="8" spans="1:27" ht="13.5">
      <c r="A8" s="291" t="s">
        <v>206</v>
      </c>
      <c r="B8" s="142"/>
      <c r="C8" s="62">
        <v>11908268</v>
      </c>
      <c r="D8" s="156"/>
      <c r="E8" s="60">
        <v>13569000</v>
      </c>
      <c r="F8" s="60">
        <v>13569000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13569000</v>
      </c>
      <c r="Y8" s="60">
        <v>-13569000</v>
      </c>
      <c r="Z8" s="140">
        <v>-100</v>
      </c>
      <c r="AA8" s="155">
        <v>13569000</v>
      </c>
    </row>
    <row r="9" spans="1:27" ht="13.5">
      <c r="A9" s="291" t="s">
        <v>207</v>
      </c>
      <c r="B9" s="142"/>
      <c r="C9" s="62">
        <v>1738656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18006328</v>
      </c>
      <c r="D11" s="294">
        <f t="shared" si="1"/>
        <v>0</v>
      </c>
      <c r="E11" s="295">
        <f t="shared" si="1"/>
        <v>16569000</v>
      </c>
      <c r="F11" s="295">
        <f t="shared" si="1"/>
        <v>16569000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229631</v>
      </c>
      <c r="N11" s="295">
        <f t="shared" si="1"/>
        <v>229631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229631</v>
      </c>
      <c r="X11" s="295">
        <f t="shared" si="1"/>
        <v>16569000</v>
      </c>
      <c r="Y11" s="295">
        <f t="shared" si="1"/>
        <v>-16339369</v>
      </c>
      <c r="Z11" s="296">
        <f>+IF(X11&lt;&gt;0,+(Y11/X11)*100,0)</f>
        <v>-98.61409258253366</v>
      </c>
      <c r="AA11" s="297">
        <f>SUM(AA6:AA10)</f>
        <v>16569000</v>
      </c>
    </row>
    <row r="12" spans="1:27" ht="13.5">
      <c r="A12" s="298" t="s">
        <v>210</v>
      </c>
      <c r="B12" s="136"/>
      <c r="C12" s="62"/>
      <c r="D12" s="156"/>
      <c r="E12" s="60">
        <v>40000</v>
      </c>
      <c r="F12" s="60">
        <v>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40000</v>
      </c>
      <c r="Y12" s="60">
        <v>-40000</v>
      </c>
      <c r="Z12" s="140">
        <v>-100</v>
      </c>
      <c r="AA12" s="155">
        <v>40000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108058</v>
      </c>
      <c r="D15" s="156"/>
      <c r="E15" s="60">
        <v>23304911</v>
      </c>
      <c r="F15" s="60">
        <v>23304911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29340</v>
      </c>
      <c r="R15" s="60">
        <v>29340</v>
      </c>
      <c r="S15" s="60"/>
      <c r="T15" s="60"/>
      <c r="U15" s="60">
        <v>165461</v>
      </c>
      <c r="V15" s="60">
        <v>165461</v>
      </c>
      <c r="W15" s="60">
        <v>194801</v>
      </c>
      <c r="X15" s="60">
        <v>23304911</v>
      </c>
      <c r="Y15" s="60">
        <v>-23110110</v>
      </c>
      <c r="Z15" s="140">
        <v>-99.16</v>
      </c>
      <c r="AA15" s="155">
        <v>23304911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144031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1752365</v>
      </c>
      <c r="H20" s="100">
        <f t="shared" si="2"/>
        <v>2919795</v>
      </c>
      <c r="I20" s="100">
        <f t="shared" si="2"/>
        <v>1172635</v>
      </c>
      <c r="J20" s="100">
        <f t="shared" si="2"/>
        <v>5844795</v>
      </c>
      <c r="K20" s="100">
        <f t="shared" si="2"/>
        <v>6317190</v>
      </c>
      <c r="L20" s="100">
        <f t="shared" si="2"/>
        <v>2785899</v>
      </c>
      <c r="M20" s="100">
        <f t="shared" si="2"/>
        <v>3455265</v>
      </c>
      <c r="N20" s="100">
        <f t="shared" si="2"/>
        <v>12558354</v>
      </c>
      <c r="O20" s="100">
        <f t="shared" si="2"/>
        <v>1433189</v>
      </c>
      <c r="P20" s="100">
        <f t="shared" si="2"/>
        <v>4057067</v>
      </c>
      <c r="Q20" s="100">
        <f t="shared" si="2"/>
        <v>3455527</v>
      </c>
      <c r="R20" s="100">
        <f t="shared" si="2"/>
        <v>8945783</v>
      </c>
      <c r="S20" s="100">
        <f t="shared" si="2"/>
        <v>1688789</v>
      </c>
      <c r="T20" s="100">
        <f t="shared" si="2"/>
        <v>1207121</v>
      </c>
      <c r="U20" s="100">
        <f t="shared" si="2"/>
        <v>1645118</v>
      </c>
      <c r="V20" s="100">
        <f t="shared" si="2"/>
        <v>4541028</v>
      </c>
      <c r="W20" s="100">
        <f t="shared" si="2"/>
        <v>31889960</v>
      </c>
      <c r="X20" s="100">
        <f t="shared" si="2"/>
        <v>0</v>
      </c>
      <c r="Y20" s="100">
        <f t="shared" si="2"/>
        <v>31889960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>
        <v>1000000</v>
      </c>
      <c r="M22" s="60"/>
      <c r="N22" s="60">
        <v>1000000</v>
      </c>
      <c r="O22" s="60"/>
      <c r="P22" s="60">
        <v>121417</v>
      </c>
      <c r="Q22" s="60">
        <v>91911</v>
      </c>
      <c r="R22" s="60">
        <v>213328</v>
      </c>
      <c r="S22" s="60">
        <v>1144403</v>
      </c>
      <c r="T22" s="60"/>
      <c r="U22" s="60"/>
      <c r="V22" s="60">
        <v>1144403</v>
      </c>
      <c r="W22" s="60">
        <v>2357731</v>
      </c>
      <c r="X22" s="60"/>
      <c r="Y22" s="60">
        <v>2357731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>
        <v>1752365</v>
      </c>
      <c r="H23" s="60">
        <v>2919795</v>
      </c>
      <c r="I23" s="60">
        <v>1172635</v>
      </c>
      <c r="J23" s="60">
        <v>5844795</v>
      </c>
      <c r="K23" s="60">
        <v>3179925</v>
      </c>
      <c r="L23" s="60">
        <v>1785899</v>
      </c>
      <c r="M23" s="60">
        <v>3455265</v>
      </c>
      <c r="N23" s="60">
        <v>8421089</v>
      </c>
      <c r="O23" s="60">
        <v>1433189</v>
      </c>
      <c r="P23" s="60">
        <v>3935650</v>
      </c>
      <c r="Q23" s="60">
        <v>3363616</v>
      </c>
      <c r="R23" s="60">
        <v>8732455</v>
      </c>
      <c r="S23" s="60">
        <v>544386</v>
      </c>
      <c r="T23" s="60">
        <v>1207121</v>
      </c>
      <c r="U23" s="60">
        <v>1645118</v>
      </c>
      <c r="V23" s="60">
        <v>3396625</v>
      </c>
      <c r="W23" s="60">
        <v>26394964</v>
      </c>
      <c r="X23" s="60"/>
      <c r="Y23" s="60">
        <v>26394964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>
        <v>3137265</v>
      </c>
      <c r="L25" s="60"/>
      <c r="M25" s="60"/>
      <c r="N25" s="60">
        <v>3137265</v>
      </c>
      <c r="O25" s="60"/>
      <c r="P25" s="60"/>
      <c r="Q25" s="60"/>
      <c r="R25" s="60"/>
      <c r="S25" s="60"/>
      <c r="T25" s="60"/>
      <c r="U25" s="60"/>
      <c r="V25" s="60"/>
      <c r="W25" s="60">
        <v>3137265</v>
      </c>
      <c r="X25" s="60"/>
      <c r="Y25" s="60">
        <v>3137265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1752365</v>
      </c>
      <c r="H26" s="295">
        <f t="shared" si="3"/>
        <v>2919795</v>
      </c>
      <c r="I26" s="295">
        <f t="shared" si="3"/>
        <v>1172635</v>
      </c>
      <c r="J26" s="295">
        <f t="shared" si="3"/>
        <v>5844795</v>
      </c>
      <c r="K26" s="295">
        <f t="shared" si="3"/>
        <v>6317190</v>
      </c>
      <c r="L26" s="295">
        <f t="shared" si="3"/>
        <v>2785899</v>
      </c>
      <c r="M26" s="295">
        <f t="shared" si="3"/>
        <v>3455265</v>
      </c>
      <c r="N26" s="295">
        <f t="shared" si="3"/>
        <v>12558354</v>
      </c>
      <c r="O26" s="295">
        <f t="shared" si="3"/>
        <v>1433189</v>
      </c>
      <c r="P26" s="295">
        <f t="shared" si="3"/>
        <v>4057067</v>
      </c>
      <c r="Q26" s="295">
        <f t="shared" si="3"/>
        <v>3455527</v>
      </c>
      <c r="R26" s="295">
        <f t="shared" si="3"/>
        <v>8945783</v>
      </c>
      <c r="S26" s="295">
        <f t="shared" si="3"/>
        <v>1688789</v>
      </c>
      <c r="T26" s="295">
        <f t="shared" si="3"/>
        <v>1207121</v>
      </c>
      <c r="U26" s="295">
        <f t="shared" si="3"/>
        <v>1645118</v>
      </c>
      <c r="V26" s="295">
        <f t="shared" si="3"/>
        <v>4541028</v>
      </c>
      <c r="W26" s="295">
        <f t="shared" si="3"/>
        <v>31889960</v>
      </c>
      <c r="X26" s="295">
        <f t="shared" si="3"/>
        <v>0</v>
      </c>
      <c r="Y26" s="295">
        <f t="shared" si="3"/>
        <v>31889960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2135428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2223976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1000000</v>
      </c>
      <c r="M37" s="60">
        <f t="shared" si="4"/>
        <v>229631</v>
      </c>
      <c r="N37" s="60">
        <f t="shared" si="4"/>
        <v>1229631</v>
      </c>
      <c r="O37" s="60">
        <f t="shared" si="4"/>
        <v>0</v>
      </c>
      <c r="P37" s="60">
        <f t="shared" si="4"/>
        <v>121417</v>
      </c>
      <c r="Q37" s="60">
        <f t="shared" si="4"/>
        <v>91911</v>
      </c>
      <c r="R37" s="60">
        <f t="shared" si="4"/>
        <v>213328</v>
      </c>
      <c r="S37" s="60">
        <f t="shared" si="4"/>
        <v>1144403</v>
      </c>
      <c r="T37" s="60">
        <f t="shared" si="4"/>
        <v>0</v>
      </c>
      <c r="U37" s="60">
        <f t="shared" si="4"/>
        <v>0</v>
      </c>
      <c r="V37" s="60">
        <f t="shared" si="4"/>
        <v>1144403</v>
      </c>
      <c r="W37" s="60">
        <f t="shared" si="4"/>
        <v>2587362</v>
      </c>
      <c r="X37" s="60">
        <f t="shared" si="4"/>
        <v>3000000</v>
      </c>
      <c r="Y37" s="60">
        <f t="shared" si="4"/>
        <v>-412638</v>
      </c>
      <c r="Z37" s="140">
        <f t="shared" si="5"/>
        <v>-13.7546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11908268</v>
      </c>
      <c r="D38" s="156">
        <f t="shared" si="4"/>
        <v>0</v>
      </c>
      <c r="E38" s="60">
        <f t="shared" si="4"/>
        <v>13569000</v>
      </c>
      <c r="F38" s="60">
        <f t="shared" si="4"/>
        <v>13569000</v>
      </c>
      <c r="G38" s="60">
        <f t="shared" si="4"/>
        <v>1752365</v>
      </c>
      <c r="H38" s="60">
        <f t="shared" si="4"/>
        <v>2919795</v>
      </c>
      <c r="I38" s="60">
        <f t="shared" si="4"/>
        <v>1172635</v>
      </c>
      <c r="J38" s="60">
        <f t="shared" si="4"/>
        <v>5844795</v>
      </c>
      <c r="K38" s="60">
        <f t="shared" si="4"/>
        <v>3179925</v>
      </c>
      <c r="L38" s="60">
        <f t="shared" si="4"/>
        <v>1785899</v>
      </c>
      <c r="M38" s="60">
        <f t="shared" si="4"/>
        <v>3455265</v>
      </c>
      <c r="N38" s="60">
        <f t="shared" si="4"/>
        <v>8421089</v>
      </c>
      <c r="O38" s="60">
        <f t="shared" si="4"/>
        <v>1433189</v>
      </c>
      <c r="P38" s="60">
        <f t="shared" si="4"/>
        <v>3935650</v>
      </c>
      <c r="Q38" s="60">
        <f t="shared" si="4"/>
        <v>3363616</v>
      </c>
      <c r="R38" s="60">
        <f t="shared" si="4"/>
        <v>8732455</v>
      </c>
      <c r="S38" s="60">
        <f t="shared" si="4"/>
        <v>544386</v>
      </c>
      <c r="T38" s="60">
        <f t="shared" si="4"/>
        <v>1207121</v>
      </c>
      <c r="U38" s="60">
        <f t="shared" si="4"/>
        <v>1645118</v>
      </c>
      <c r="V38" s="60">
        <f t="shared" si="4"/>
        <v>3396625</v>
      </c>
      <c r="W38" s="60">
        <f t="shared" si="4"/>
        <v>26394964</v>
      </c>
      <c r="X38" s="60">
        <f t="shared" si="4"/>
        <v>13569000</v>
      </c>
      <c r="Y38" s="60">
        <f t="shared" si="4"/>
        <v>12825964</v>
      </c>
      <c r="Z38" s="140">
        <f t="shared" si="5"/>
        <v>94.52401798216523</v>
      </c>
      <c r="AA38" s="155">
        <f>AA8+AA23</f>
        <v>13569000</v>
      </c>
    </row>
    <row r="39" spans="1:27" ht="13.5">
      <c r="A39" s="291" t="s">
        <v>207</v>
      </c>
      <c r="B39" s="142"/>
      <c r="C39" s="62">
        <f t="shared" si="4"/>
        <v>1738656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3137265</v>
      </c>
      <c r="L40" s="60">
        <f t="shared" si="4"/>
        <v>0</v>
      </c>
      <c r="M40" s="60">
        <f t="shared" si="4"/>
        <v>0</v>
      </c>
      <c r="N40" s="60">
        <f t="shared" si="4"/>
        <v>3137265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3137265</v>
      </c>
      <c r="X40" s="60">
        <f t="shared" si="4"/>
        <v>0</v>
      </c>
      <c r="Y40" s="60">
        <f t="shared" si="4"/>
        <v>3137265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18006328</v>
      </c>
      <c r="D41" s="294">
        <f t="shared" si="6"/>
        <v>0</v>
      </c>
      <c r="E41" s="295">
        <f t="shared" si="6"/>
        <v>16569000</v>
      </c>
      <c r="F41" s="295">
        <f t="shared" si="6"/>
        <v>16569000</v>
      </c>
      <c r="G41" s="295">
        <f t="shared" si="6"/>
        <v>1752365</v>
      </c>
      <c r="H41" s="295">
        <f t="shared" si="6"/>
        <v>2919795</v>
      </c>
      <c r="I41" s="295">
        <f t="shared" si="6"/>
        <v>1172635</v>
      </c>
      <c r="J41" s="295">
        <f t="shared" si="6"/>
        <v>5844795</v>
      </c>
      <c r="K41" s="295">
        <f t="shared" si="6"/>
        <v>6317190</v>
      </c>
      <c r="L41" s="295">
        <f t="shared" si="6"/>
        <v>2785899</v>
      </c>
      <c r="M41" s="295">
        <f t="shared" si="6"/>
        <v>3684896</v>
      </c>
      <c r="N41" s="295">
        <f t="shared" si="6"/>
        <v>12787985</v>
      </c>
      <c r="O41" s="295">
        <f t="shared" si="6"/>
        <v>1433189</v>
      </c>
      <c r="P41" s="295">
        <f t="shared" si="6"/>
        <v>4057067</v>
      </c>
      <c r="Q41" s="295">
        <f t="shared" si="6"/>
        <v>3455527</v>
      </c>
      <c r="R41" s="295">
        <f t="shared" si="6"/>
        <v>8945783</v>
      </c>
      <c r="S41" s="295">
        <f t="shared" si="6"/>
        <v>1688789</v>
      </c>
      <c r="T41" s="295">
        <f t="shared" si="6"/>
        <v>1207121</v>
      </c>
      <c r="U41" s="295">
        <f t="shared" si="6"/>
        <v>1645118</v>
      </c>
      <c r="V41" s="295">
        <f t="shared" si="6"/>
        <v>4541028</v>
      </c>
      <c r="W41" s="295">
        <f t="shared" si="6"/>
        <v>32119591</v>
      </c>
      <c r="X41" s="295">
        <f t="shared" si="6"/>
        <v>16569000</v>
      </c>
      <c r="Y41" s="295">
        <f t="shared" si="6"/>
        <v>15550591</v>
      </c>
      <c r="Z41" s="296">
        <f t="shared" si="5"/>
        <v>93.85352767215885</v>
      </c>
      <c r="AA41" s="297">
        <f>SUM(AA36:AA40)</f>
        <v>16569000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40000</v>
      </c>
      <c r="F42" s="54">
        <f t="shared" si="7"/>
        <v>40000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40000</v>
      </c>
      <c r="Y42" s="54">
        <f t="shared" si="7"/>
        <v>-40000</v>
      </c>
      <c r="Z42" s="184">
        <f t="shared" si="5"/>
        <v>-100</v>
      </c>
      <c r="AA42" s="130">
        <f aca="true" t="shared" si="8" ref="AA42:AA48">AA12+AA27</f>
        <v>40000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108058</v>
      </c>
      <c r="D45" s="129">
        <f t="shared" si="7"/>
        <v>0</v>
      </c>
      <c r="E45" s="54">
        <f t="shared" si="7"/>
        <v>23304911</v>
      </c>
      <c r="F45" s="54">
        <f t="shared" si="7"/>
        <v>23304911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29340</v>
      </c>
      <c r="R45" s="54">
        <f t="shared" si="7"/>
        <v>29340</v>
      </c>
      <c r="S45" s="54">
        <f t="shared" si="7"/>
        <v>0</v>
      </c>
      <c r="T45" s="54">
        <f t="shared" si="7"/>
        <v>0</v>
      </c>
      <c r="U45" s="54">
        <f t="shared" si="7"/>
        <v>165461</v>
      </c>
      <c r="V45" s="54">
        <f t="shared" si="7"/>
        <v>165461</v>
      </c>
      <c r="W45" s="54">
        <f t="shared" si="7"/>
        <v>194801</v>
      </c>
      <c r="X45" s="54">
        <f t="shared" si="7"/>
        <v>23304911</v>
      </c>
      <c r="Y45" s="54">
        <f t="shared" si="7"/>
        <v>-23110110</v>
      </c>
      <c r="Z45" s="184">
        <f t="shared" si="5"/>
        <v>-99.16412038647134</v>
      </c>
      <c r="AA45" s="130">
        <f t="shared" si="8"/>
        <v>23304911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144031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18258417</v>
      </c>
      <c r="D49" s="218">
        <f t="shared" si="9"/>
        <v>0</v>
      </c>
      <c r="E49" s="220">
        <f t="shared" si="9"/>
        <v>39913911</v>
      </c>
      <c r="F49" s="220">
        <f t="shared" si="9"/>
        <v>39913911</v>
      </c>
      <c r="G49" s="220">
        <f t="shared" si="9"/>
        <v>1752365</v>
      </c>
      <c r="H49" s="220">
        <f t="shared" si="9"/>
        <v>2919795</v>
      </c>
      <c r="I49" s="220">
        <f t="shared" si="9"/>
        <v>1172635</v>
      </c>
      <c r="J49" s="220">
        <f t="shared" si="9"/>
        <v>5844795</v>
      </c>
      <c r="K49" s="220">
        <f t="shared" si="9"/>
        <v>6317190</v>
      </c>
      <c r="L49" s="220">
        <f t="shared" si="9"/>
        <v>2785899</v>
      </c>
      <c r="M49" s="220">
        <f t="shared" si="9"/>
        <v>3684896</v>
      </c>
      <c r="N49" s="220">
        <f t="shared" si="9"/>
        <v>12787985</v>
      </c>
      <c r="O49" s="220">
        <f t="shared" si="9"/>
        <v>1433189</v>
      </c>
      <c r="P49" s="220">
        <f t="shared" si="9"/>
        <v>4057067</v>
      </c>
      <c r="Q49" s="220">
        <f t="shared" si="9"/>
        <v>3484867</v>
      </c>
      <c r="R49" s="220">
        <f t="shared" si="9"/>
        <v>8975123</v>
      </c>
      <c r="S49" s="220">
        <f t="shared" si="9"/>
        <v>1688789</v>
      </c>
      <c r="T49" s="220">
        <f t="shared" si="9"/>
        <v>1207121</v>
      </c>
      <c r="U49" s="220">
        <f t="shared" si="9"/>
        <v>1810579</v>
      </c>
      <c r="V49" s="220">
        <f t="shared" si="9"/>
        <v>4706489</v>
      </c>
      <c r="W49" s="220">
        <f t="shared" si="9"/>
        <v>32314392</v>
      </c>
      <c r="X49" s="220">
        <f t="shared" si="9"/>
        <v>39913911</v>
      </c>
      <c r="Y49" s="220">
        <f t="shared" si="9"/>
        <v>-7599519</v>
      </c>
      <c r="Z49" s="221">
        <f t="shared" si="5"/>
        <v>-19.039775380568443</v>
      </c>
      <c r="AA49" s="222">
        <f>SUM(AA41:AA48)</f>
        <v>39913911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2386330</v>
      </c>
      <c r="D51" s="129">
        <f t="shared" si="10"/>
        <v>0</v>
      </c>
      <c r="E51" s="54">
        <f t="shared" si="10"/>
        <v>4900807</v>
      </c>
      <c r="F51" s="54">
        <f t="shared" si="10"/>
        <v>4900807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4900807</v>
      </c>
      <c r="Y51" s="54">
        <f t="shared" si="10"/>
        <v>-4900807</v>
      </c>
      <c r="Z51" s="184">
        <f>+IF(X51&lt;&gt;0,+(Y51/X51)*100,0)</f>
        <v>-100</v>
      </c>
      <c r="AA51" s="130">
        <f>SUM(AA57:AA61)</f>
        <v>4900807</v>
      </c>
    </row>
    <row r="52" spans="1:27" ht="13.5">
      <c r="A52" s="310" t="s">
        <v>204</v>
      </c>
      <c r="B52" s="142"/>
      <c r="C52" s="62">
        <v>20519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>
        <v>219169</v>
      </c>
      <c r="D53" s="156"/>
      <c r="E53" s="60">
        <v>270303</v>
      </c>
      <c r="F53" s="60">
        <v>270303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270303</v>
      </c>
      <c r="Y53" s="60">
        <v>-270303</v>
      </c>
      <c r="Z53" s="140">
        <v>-100</v>
      </c>
      <c r="AA53" s="155">
        <v>270303</v>
      </c>
    </row>
    <row r="54" spans="1:27" ht="13.5">
      <c r="A54" s="310" t="s">
        <v>206</v>
      </c>
      <c r="B54" s="142"/>
      <c r="C54" s="62">
        <v>467061</v>
      </c>
      <c r="D54" s="156"/>
      <c r="E54" s="60">
        <v>110978</v>
      </c>
      <c r="F54" s="60">
        <v>110978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110978</v>
      </c>
      <c r="Y54" s="60">
        <v>-110978</v>
      </c>
      <c r="Z54" s="140">
        <v>-100</v>
      </c>
      <c r="AA54" s="155">
        <v>110978</v>
      </c>
    </row>
    <row r="55" spans="1:27" ht="13.5">
      <c r="A55" s="310" t="s">
        <v>207</v>
      </c>
      <c r="B55" s="142"/>
      <c r="C55" s="62">
        <v>150252</v>
      </c>
      <c r="D55" s="156"/>
      <c r="E55" s="60">
        <v>73500</v>
      </c>
      <c r="F55" s="60">
        <v>73500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73500</v>
      </c>
      <c r="Y55" s="60">
        <v>-73500</v>
      </c>
      <c r="Z55" s="140">
        <v>-100</v>
      </c>
      <c r="AA55" s="155">
        <v>73500</v>
      </c>
    </row>
    <row r="56" spans="1:27" ht="13.5">
      <c r="A56" s="310" t="s">
        <v>208</v>
      </c>
      <c r="B56" s="142"/>
      <c r="C56" s="62">
        <v>965558</v>
      </c>
      <c r="D56" s="156"/>
      <c r="E56" s="60">
        <v>141447</v>
      </c>
      <c r="F56" s="60">
        <v>141447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141447</v>
      </c>
      <c r="Y56" s="60">
        <v>-141447</v>
      </c>
      <c r="Z56" s="140">
        <v>-100</v>
      </c>
      <c r="AA56" s="155">
        <v>141447</v>
      </c>
    </row>
    <row r="57" spans="1:27" ht="13.5">
      <c r="A57" s="138" t="s">
        <v>209</v>
      </c>
      <c r="B57" s="142"/>
      <c r="C57" s="293">
        <f aca="true" t="shared" si="11" ref="C57:Y57">SUM(C52:C56)</f>
        <v>1822559</v>
      </c>
      <c r="D57" s="294">
        <f t="shared" si="11"/>
        <v>0</v>
      </c>
      <c r="E57" s="295">
        <f t="shared" si="11"/>
        <v>596228</v>
      </c>
      <c r="F57" s="295">
        <f t="shared" si="11"/>
        <v>596228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596228</v>
      </c>
      <c r="Y57" s="295">
        <f t="shared" si="11"/>
        <v>-596228</v>
      </c>
      <c r="Z57" s="296">
        <f>+IF(X57&lt;&gt;0,+(Y57/X57)*100,0)</f>
        <v>-100</v>
      </c>
      <c r="AA57" s="297">
        <f>SUM(AA52:AA56)</f>
        <v>596228</v>
      </c>
    </row>
    <row r="58" spans="1:27" ht="13.5">
      <c r="A58" s="311" t="s">
        <v>210</v>
      </c>
      <c r="B58" s="136"/>
      <c r="C58" s="62">
        <v>11479</v>
      </c>
      <c r="D58" s="156"/>
      <c r="E58" s="60">
        <v>6110</v>
      </c>
      <c r="F58" s="60">
        <v>6110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6110</v>
      </c>
      <c r="Y58" s="60">
        <v>-6110</v>
      </c>
      <c r="Z58" s="140">
        <v>-100</v>
      </c>
      <c r="AA58" s="155">
        <v>6110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552292</v>
      </c>
      <c r="D61" s="156"/>
      <c r="E61" s="60">
        <v>4298469</v>
      </c>
      <c r="F61" s="60">
        <v>4298469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4298469</v>
      </c>
      <c r="Y61" s="60">
        <v>-4298469</v>
      </c>
      <c r="Z61" s="140">
        <v>-100</v>
      </c>
      <c r="AA61" s="155">
        <v>4298469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2386330</v>
      </c>
      <c r="D66" s="274">
        <v>4900807</v>
      </c>
      <c r="E66" s="275">
        <v>4900807</v>
      </c>
      <c r="F66" s="275"/>
      <c r="G66" s="275">
        <v>1829</v>
      </c>
      <c r="H66" s="275">
        <v>16953</v>
      </c>
      <c r="I66" s="275">
        <v>33169</v>
      </c>
      <c r="J66" s="275">
        <v>51951</v>
      </c>
      <c r="K66" s="275">
        <v>104252</v>
      </c>
      <c r="L66" s="275">
        <v>66687</v>
      </c>
      <c r="M66" s="275">
        <v>101152</v>
      </c>
      <c r="N66" s="275">
        <v>272091</v>
      </c>
      <c r="O66" s="275">
        <v>314402</v>
      </c>
      <c r="P66" s="275">
        <v>121599</v>
      </c>
      <c r="Q66" s="275">
        <v>64801</v>
      </c>
      <c r="R66" s="275">
        <v>500802</v>
      </c>
      <c r="S66" s="275">
        <v>150135</v>
      </c>
      <c r="T66" s="275">
        <v>120221</v>
      </c>
      <c r="U66" s="275">
        <v>144640</v>
      </c>
      <c r="V66" s="275">
        <v>414996</v>
      </c>
      <c r="W66" s="275">
        <v>1239840</v>
      </c>
      <c r="X66" s="275"/>
      <c r="Y66" s="275">
        <v>1239840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2386330</v>
      </c>
      <c r="D69" s="218">
        <f t="shared" si="12"/>
        <v>4900807</v>
      </c>
      <c r="E69" s="220">
        <f t="shared" si="12"/>
        <v>4900807</v>
      </c>
      <c r="F69" s="220">
        <f t="shared" si="12"/>
        <v>0</v>
      </c>
      <c r="G69" s="220">
        <f t="shared" si="12"/>
        <v>1829</v>
      </c>
      <c r="H69" s="220">
        <f t="shared" si="12"/>
        <v>16953</v>
      </c>
      <c r="I69" s="220">
        <f t="shared" si="12"/>
        <v>33169</v>
      </c>
      <c r="J69" s="220">
        <f t="shared" si="12"/>
        <v>51951</v>
      </c>
      <c r="K69" s="220">
        <f t="shared" si="12"/>
        <v>104252</v>
      </c>
      <c r="L69" s="220">
        <f t="shared" si="12"/>
        <v>66687</v>
      </c>
      <c r="M69" s="220">
        <f t="shared" si="12"/>
        <v>101152</v>
      </c>
      <c r="N69" s="220">
        <f t="shared" si="12"/>
        <v>272091</v>
      </c>
      <c r="O69" s="220">
        <f t="shared" si="12"/>
        <v>314402</v>
      </c>
      <c r="P69" s="220">
        <f t="shared" si="12"/>
        <v>121599</v>
      </c>
      <c r="Q69" s="220">
        <f t="shared" si="12"/>
        <v>64801</v>
      </c>
      <c r="R69" s="220">
        <f t="shared" si="12"/>
        <v>500802</v>
      </c>
      <c r="S69" s="220">
        <f t="shared" si="12"/>
        <v>150135</v>
      </c>
      <c r="T69" s="220">
        <f t="shared" si="12"/>
        <v>120221</v>
      </c>
      <c r="U69" s="220">
        <f t="shared" si="12"/>
        <v>144640</v>
      </c>
      <c r="V69" s="220">
        <f t="shared" si="12"/>
        <v>414996</v>
      </c>
      <c r="W69" s="220">
        <f t="shared" si="12"/>
        <v>1239840</v>
      </c>
      <c r="X69" s="220">
        <f t="shared" si="12"/>
        <v>0</v>
      </c>
      <c r="Y69" s="220">
        <f t="shared" si="12"/>
        <v>1239840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18006328</v>
      </c>
      <c r="D5" s="357">
        <f t="shared" si="0"/>
        <v>0</v>
      </c>
      <c r="E5" s="356">
        <f t="shared" si="0"/>
        <v>16569000</v>
      </c>
      <c r="F5" s="358">
        <f t="shared" si="0"/>
        <v>16569000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229631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16569000</v>
      </c>
      <c r="Y5" s="358">
        <f t="shared" si="0"/>
        <v>-16569000</v>
      </c>
      <c r="Z5" s="359">
        <f>+IF(X5&lt;&gt;0,+(Y5/X5)*100,0)</f>
        <v>-100</v>
      </c>
      <c r="AA5" s="360">
        <f>+AA6+AA8+AA11+AA13+AA15</f>
        <v>16569000</v>
      </c>
    </row>
    <row r="6" spans="1:27" ht="13.5">
      <c r="A6" s="361" t="s">
        <v>204</v>
      </c>
      <c r="B6" s="142"/>
      <c r="C6" s="60">
        <f>+C7</f>
        <v>2135428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2135428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2223976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229631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3000000</v>
      </c>
      <c r="Y8" s="59">
        <f t="shared" si="2"/>
        <v>-3000000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>
        <v>2223976</v>
      </c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>
        <v>229631</v>
      </c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3000000</v>
      </c>
      <c r="Y9" s="59">
        <v>-3000000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11908268</v>
      </c>
      <c r="D11" s="363">
        <f aca="true" t="shared" si="3" ref="D11:AA11">+D12</f>
        <v>0</v>
      </c>
      <c r="E11" s="362">
        <f t="shared" si="3"/>
        <v>13569000</v>
      </c>
      <c r="F11" s="364">
        <f t="shared" si="3"/>
        <v>13569000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13569000</v>
      </c>
      <c r="Y11" s="364">
        <f t="shared" si="3"/>
        <v>-13569000</v>
      </c>
      <c r="Z11" s="365">
        <f>+IF(X11&lt;&gt;0,+(Y11/X11)*100,0)</f>
        <v>-100</v>
      </c>
      <c r="AA11" s="366">
        <f t="shared" si="3"/>
        <v>13569000</v>
      </c>
    </row>
    <row r="12" spans="1:27" ht="13.5">
      <c r="A12" s="291" t="s">
        <v>231</v>
      </c>
      <c r="B12" s="136"/>
      <c r="C12" s="60">
        <v>11908268</v>
      </c>
      <c r="D12" s="340"/>
      <c r="E12" s="60">
        <v>13569000</v>
      </c>
      <c r="F12" s="59">
        <v>13569000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13569000</v>
      </c>
      <c r="Y12" s="59">
        <v>-13569000</v>
      </c>
      <c r="Z12" s="61">
        <v>-100</v>
      </c>
      <c r="AA12" s="62">
        <v>13569000</v>
      </c>
    </row>
    <row r="13" spans="1:27" ht="13.5">
      <c r="A13" s="361" t="s">
        <v>207</v>
      </c>
      <c r="B13" s="136"/>
      <c r="C13" s="275">
        <f>+C14</f>
        <v>1738656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1738656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</v>
      </c>
      <c r="F22" s="345">
        <f t="shared" si="6"/>
        <v>40000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40000</v>
      </c>
      <c r="Y22" s="345">
        <f t="shared" si="6"/>
        <v>-40000</v>
      </c>
      <c r="Z22" s="336">
        <f>+IF(X22&lt;&gt;0,+(Y22/X22)*100,0)</f>
        <v>-100</v>
      </c>
      <c r="AA22" s="350">
        <f>SUM(AA23:AA32)</f>
        <v>40000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40000</v>
      </c>
      <c r="F26" s="364">
        <v>40000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40000</v>
      </c>
      <c r="Y26" s="364">
        <v>-40000</v>
      </c>
      <c r="Z26" s="365">
        <v>-100</v>
      </c>
      <c r="AA26" s="366">
        <v>40000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108058</v>
      </c>
      <c r="D40" s="344">
        <f t="shared" si="9"/>
        <v>0</v>
      </c>
      <c r="E40" s="343">
        <f t="shared" si="9"/>
        <v>23304911</v>
      </c>
      <c r="F40" s="345">
        <f t="shared" si="9"/>
        <v>23304911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29340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165461</v>
      </c>
      <c r="V40" s="345">
        <f t="shared" si="9"/>
        <v>0</v>
      </c>
      <c r="W40" s="345">
        <f t="shared" si="9"/>
        <v>0</v>
      </c>
      <c r="X40" s="343">
        <f t="shared" si="9"/>
        <v>23304911</v>
      </c>
      <c r="Y40" s="345">
        <f t="shared" si="9"/>
        <v>-23304911</v>
      </c>
      <c r="Z40" s="336">
        <f>+IF(X40&lt;&gt;0,+(Y40/X40)*100,0)</f>
        <v>-100</v>
      </c>
      <c r="AA40" s="350">
        <f>SUM(AA41:AA49)</f>
        <v>23304911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3750</v>
      </c>
      <c r="D43" s="369"/>
      <c r="E43" s="305">
        <v>21734911</v>
      </c>
      <c r="F43" s="370">
        <v>21734911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21734911</v>
      </c>
      <c r="Y43" s="370">
        <v>-21734911</v>
      </c>
      <c r="Z43" s="371">
        <v>-100</v>
      </c>
      <c r="AA43" s="303">
        <v>21734911</v>
      </c>
    </row>
    <row r="44" spans="1:27" ht="13.5">
      <c r="A44" s="361" t="s">
        <v>250</v>
      </c>
      <c r="B44" s="136"/>
      <c r="C44" s="60">
        <v>50813</v>
      </c>
      <c r="D44" s="368"/>
      <c r="E44" s="54">
        <v>1570000</v>
      </c>
      <c r="F44" s="53">
        <v>1570000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29340</v>
      </c>
      <c r="R44" s="53"/>
      <c r="S44" s="53"/>
      <c r="T44" s="54"/>
      <c r="U44" s="54">
        <v>165461</v>
      </c>
      <c r="V44" s="53"/>
      <c r="W44" s="53"/>
      <c r="X44" s="54">
        <v>1570000</v>
      </c>
      <c r="Y44" s="53">
        <v>-1570000</v>
      </c>
      <c r="Z44" s="94">
        <v>-100</v>
      </c>
      <c r="AA44" s="95">
        <v>1570000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53495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144031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144031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18258417</v>
      </c>
      <c r="D60" s="346">
        <f t="shared" si="14"/>
        <v>0</v>
      </c>
      <c r="E60" s="219">
        <f t="shared" si="14"/>
        <v>39913911</v>
      </c>
      <c r="F60" s="264">
        <f t="shared" si="14"/>
        <v>39913911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229631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29340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165461</v>
      </c>
      <c r="V60" s="264">
        <f t="shared" si="14"/>
        <v>0</v>
      </c>
      <c r="W60" s="264">
        <f t="shared" si="14"/>
        <v>0</v>
      </c>
      <c r="X60" s="219">
        <f t="shared" si="14"/>
        <v>39913911</v>
      </c>
      <c r="Y60" s="264">
        <f t="shared" si="14"/>
        <v>-39913911</v>
      </c>
      <c r="Z60" s="337">
        <f>+IF(X60&lt;&gt;0,+(Y60/X60)*100,0)</f>
        <v>-100</v>
      </c>
      <c r="AA60" s="232">
        <f>+AA57+AA54+AA51+AA40+AA37+AA34+AA22+AA5</f>
        <v>39913911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1752365</v>
      </c>
      <c r="H5" s="356">
        <f t="shared" si="0"/>
        <v>2919795</v>
      </c>
      <c r="I5" s="356">
        <f t="shared" si="0"/>
        <v>1172635</v>
      </c>
      <c r="J5" s="358">
        <f t="shared" si="0"/>
        <v>5844795</v>
      </c>
      <c r="K5" s="358">
        <f t="shared" si="0"/>
        <v>6317190</v>
      </c>
      <c r="L5" s="356">
        <f t="shared" si="0"/>
        <v>2785899</v>
      </c>
      <c r="M5" s="356">
        <f t="shared" si="0"/>
        <v>3455265</v>
      </c>
      <c r="N5" s="358">
        <f t="shared" si="0"/>
        <v>8421089</v>
      </c>
      <c r="O5" s="358">
        <f t="shared" si="0"/>
        <v>1433189</v>
      </c>
      <c r="P5" s="356">
        <f t="shared" si="0"/>
        <v>4057067</v>
      </c>
      <c r="Q5" s="356">
        <f t="shared" si="0"/>
        <v>3455527</v>
      </c>
      <c r="R5" s="358">
        <f t="shared" si="0"/>
        <v>8732455</v>
      </c>
      <c r="S5" s="358">
        <f t="shared" si="0"/>
        <v>1688789</v>
      </c>
      <c r="T5" s="356">
        <f t="shared" si="0"/>
        <v>1207121</v>
      </c>
      <c r="U5" s="356">
        <f t="shared" si="0"/>
        <v>1645118</v>
      </c>
      <c r="V5" s="358">
        <f t="shared" si="0"/>
        <v>3396625</v>
      </c>
      <c r="W5" s="358">
        <f t="shared" si="0"/>
        <v>26394964</v>
      </c>
      <c r="X5" s="356">
        <f t="shared" si="0"/>
        <v>0</v>
      </c>
      <c r="Y5" s="358">
        <f t="shared" si="0"/>
        <v>26394964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1000000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121417</v>
      </c>
      <c r="Q8" s="60">
        <f t="shared" si="2"/>
        <v>91911</v>
      </c>
      <c r="R8" s="59">
        <f t="shared" si="2"/>
        <v>0</v>
      </c>
      <c r="S8" s="59">
        <f t="shared" si="2"/>
        <v>1144403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1000000</v>
      </c>
      <c r="M9" s="60"/>
      <c r="N9" s="59"/>
      <c r="O9" s="59"/>
      <c r="P9" s="60">
        <v>121417</v>
      </c>
      <c r="Q9" s="60">
        <v>91911</v>
      </c>
      <c r="R9" s="59"/>
      <c r="S9" s="59">
        <v>1144403</v>
      </c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1752365</v>
      </c>
      <c r="H11" s="362">
        <f t="shared" si="3"/>
        <v>2919795</v>
      </c>
      <c r="I11" s="362">
        <f t="shared" si="3"/>
        <v>1172635</v>
      </c>
      <c r="J11" s="364">
        <f t="shared" si="3"/>
        <v>5844795</v>
      </c>
      <c r="K11" s="364">
        <f t="shared" si="3"/>
        <v>3179925</v>
      </c>
      <c r="L11" s="362">
        <f t="shared" si="3"/>
        <v>1785899</v>
      </c>
      <c r="M11" s="362">
        <f t="shared" si="3"/>
        <v>3455265</v>
      </c>
      <c r="N11" s="364">
        <f t="shared" si="3"/>
        <v>8421089</v>
      </c>
      <c r="O11" s="364">
        <f t="shared" si="3"/>
        <v>1433189</v>
      </c>
      <c r="P11" s="362">
        <f t="shared" si="3"/>
        <v>3935650</v>
      </c>
      <c r="Q11" s="362">
        <f t="shared" si="3"/>
        <v>3363616</v>
      </c>
      <c r="R11" s="364">
        <f t="shared" si="3"/>
        <v>8732455</v>
      </c>
      <c r="S11" s="364">
        <f t="shared" si="3"/>
        <v>544386</v>
      </c>
      <c r="T11" s="362">
        <f t="shared" si="3"/>
        <v>1207121</v>
      </c>
      <c r="U11" s="362">
        <f t="shared" si="3"/>
        <v>1645118</v>
      </c>
      <c r="V11" s="364">
        <f t="shared" si="3"/>
        <v>3396625</v>
      </c>
      <c r="W11" s="364">
        <f t="shared" si="3"/>
        <v>26394964</v>
      </c>
      <c r="X11" s="362">
        <f t="shared" si="3"/>
        <v>0</v>
      </c>
      <c r="Y11" s="364">
        <f t="shared" si="3"/>
        <v>26394964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1752365</v>
      </c>
      <c r="H12" s="60">
        <v>2919795</v>
      </c>
      <c r="I12" s="60">
        <v>1172635</v>
      </c>
      <c r="J12" s="59">
        <v>5844795</v>
      </c>
      <c r="K12" s="59">
        <v>3179925</v>
      </c>
      <c r="L12" s="60">
        <v>1785899</v>
      </c>
      <c r="M12" s="60">
        <v>3455265</v>
      </c>
      <c r="N12" s="59">
        <v>8421089</v>
      </c>
      <c r="O12" s="59">
        <v>1433189</v>
      </c>
      <c r="P12" s="60">
        <v>3935650</v>
      </c>
      <c r="Q12" s="60">
        <v>3363616</v>
      </c>
      <c r="R12" s="59">
        <v>8732455</v>
      </c>
      <c r="S12" s="59">
        <v>544386</v>
      </c>
      <c r="T12" s="60">
        <v>1207121</v>
      </c>
      <c r="U12" s="60">
        <v>1645118</v>
      </c>
      <c r="V12" s="59">
        <v>3396625</v>
      </c>
      <c r="W12" s="59">
        <v>26394964</v>
      </c>
      <c r="X12" s="60"/>
      <c r="Y12" s="59">
        <v>26394964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3137265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3137265</v>
      </c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1752365</v>
      </c>
      <c r="H60" s="219">
        <f t="shared" si="14"/>
        <v>2919795</v>
      </c>
      <c r="I60" s="219">
        <f t="shared" si="14"/>
        <v>1172635</v>
      </c>
      <c r="J60" s="264">
        <f t="shared" si="14"/>
        <v>5844795</v>
      </c>
      <c r="K60" s="264">
        <f t="shared" si="14"/>
        <v>6317190</v>
      </c>
      <c r="L60" s="219">
        <f t="shared" si="14"/>
        <v>2785899</v>
      </c>
      <c r="M60" s="219">
        <f t="shared" si="14"/>
        <v>3455265</v>
      </c>
      <c r="N60" s="264">
        <f t="shared" si="14"/>
        <v>8421089</v>
      </c>
      <c r="O60" s="264">
        <f t="shared" si="14"/>
        <v>1433189</v>
      </c>
      <c r="P60" s="219">
        <f t="shared" si="14"/>
        <v>4057067</v>
      </c>
      <c r="Q60" s="219">
        <f t="shared" si="14"/>
        <v>3455527</v>
      </c>
      <c r="R60" s="264">
        <f t="shared" si="14"/>
        <v>8732455</v>
      </c>
      <c r="S60" s="264">
        <f t="shared" si="14"/>
        <v>1688789</v>
      </c>
      <c r="T60" s="219">
        <f t="shared" si="14"/>
        <v>1207121</v>
      </c>
      <c r="U60" s="219">
        <f t="shared" si="14"/>
        <v>1645118</v>
      </c>
      <c r="V60" s="264">
        <f t="shared" si="14"/>
        <v>3396625</v>
      </c>
      <c r="W60" s="264">
        <f t="shared" si="14"/>
        <v>26394964</v>
      </c>
      <c r="X60" s="219">
        <f t="shared" si="14"/>
        <v>0</v>
      </c>
      <c r="Y60" s="264">
        <f t="shared" si="14"/>
        <v>26394964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2013-08-28T14:24:22Z</dcterms:created>
  <dcterms:modified xsi:type="dcterms:W3CDTF">2013-08-28T14:24:25Z</dcterms:modified>
  <cp:category/>
  <cp:version/>
  <cp:contentType/>
  <cp:contentStatus/>
</cp:coreProperties>
</file>