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<sst xmlns="http://schemas.openxmlformats.org/spreadsheetml/2006/main" count="855" uniqueCount="302">
  <si>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Sol Plaatje(NC091)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</si>
  <si>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</si>
  <si>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</si>
  <si>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</si>
  <si>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</si>
  <si>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</si>
  <si>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</si>
  <si>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</si>
  <si>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</si>
  <si>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</si>
  <si>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</si>
  <si>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</si>
  <si>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</si>
  <si>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</si>
  <si>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</si>
  <si>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</si>
  <si>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</si>
  <si>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</si>
  <si>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</si>
  <si>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</si>
  <si>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</si>
  <si>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</si>
  <si>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</si>
  <si>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</si>
  <si>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</si>
  <si>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</si>
  <si>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</si>
  <si>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</si>
  <si>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</si>
  <si>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</si>
  <si>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</si>
  <si>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</si>
  <si>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</si>
  <si>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</si>
  <si>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</si>
  <si>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</si>
  <si>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</si>
  <si>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</si>
  <si>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</si>
  <si>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</si>
  <si>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</si>
  <si>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</si>
  <si>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</si>
  <si>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</si>
  <si>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</si>
  <si>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</si>
  <si>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</si>
  <si>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</si>
  <si>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</si>
  <si>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</si>
  <si>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</si>
  <si>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</si>
  <si>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</si>
  <si>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</si>
  <si>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</si>
  <si>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</si>
  <si>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</si>
  <si>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</si>
  <si>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</si>
  <si>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</si>
  <si>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</si>
  <si>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</si>
  <si>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</si>
  <si>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</si>
  <si>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</si>
  <si>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</si>
  <si>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</si>
  <si>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</si>
  <si>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</si>
  <si>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</si>
  <si>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Sol Plaatje(NC091)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</si>
  <si>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</si>
  <si>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</si>
  <si>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</si>
  <si>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</si>
  <si>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</si>
  <si>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</si>
  <si>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</si>
  <si>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</si>
  <si>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</si>
  <si>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</si>
  <si>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</si>
  <si>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</si>
  <si>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</si>
  <si>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</si>
  <si>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</si>
  <si>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</si>
  <si>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</si>
  <si>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</si>
  <si>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</si>
  <si>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</si>
  <si>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</si>
  <si>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</si>
  <si>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</si>
  <si>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</si>
  <si>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</si>
  <si>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</si>
  <si>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</si>
  <si>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</si>
  <si>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</si>
  <si>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Sol Plaatje(NC091)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</si>
  <si>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</si>
  <si>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</si>
  <si>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</si>
  <si>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</si>
  <si>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</si>
  <si>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</si>
  <si>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</si>
  <si>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</si>
  <si>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</si>
  <si>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</si>
  <si>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</si>
  <si>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</si>
  <si>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</si>
  <si>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</si>
  <si>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</si>
  <si>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</si>
  <si>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</si>
  <si>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</si>
  <si>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</si>
  <si>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</si>
  <si>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</si>
  <si>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</si>
  <si>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</si>
  <si>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</si>
  <si>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</si>
  <si>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</si>
  <si>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</si>
  <si>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</si>
  <si>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Sol Plaatje(NC091)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</si>
  <si>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</si>
  <si>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</si>
  <si>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</si>
  <si>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</si>
  <si>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</si>
  <si>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</si>
  <si>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</si>
  <si>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</si>
  <si>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</si>
  <si>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</si>
  <si>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Sol Plaatje(NC091)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</si>
  <si>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</si>
  <si>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</si>
  <si>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</si>
  <si>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</si>
  <si>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</si>
  <si>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</si>
  <si>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</si>
  <si>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</si>
  <si>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</si>
  <si>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</si>
  <si>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</si>
  <si>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</si>
  <si>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</si>
  <si>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</si>
  <si>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</si>
  <si>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</si>
  <si>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</si>
  <si>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</si>
  <si>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</si>
  <si>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</si>
  <si>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</si>
  <si>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</si>
  <si>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</si>
  <si>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</si>
  <si>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</si>
  <si>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</si>
  <si>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</si>
  <si>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</si>
  <si>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</si>
  <si>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</si>
  <si>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</si>
  <si>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</si>
  <si>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</si>
  <si>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Sol Plaatje(NC091)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</si>
  <si>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</si>
  <si>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</si>
  <si>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</si>
  <si>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</si>
  <si>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</si>
  <si>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</si>
  <si>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</si>
  <si>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</si>
  <si>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</si>
  <si>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</si>
  <si>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</si>
  <si>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</si>
  <si>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</si>
  <si>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</si>
  <si>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</si>
  <si>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</si>
  <si>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</si>
  <si>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</si>
  <si>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</si>
  <si>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</si>
  <si>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</si>
  <si>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</si>
  <si>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</si>
  <si>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</si>
  <si>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</si>
  <si>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</si>
  <si>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Sol Plaatje(NC091)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</si>
  <si>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</si>
  <si>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</si>
  <si>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</si>
  <si>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</si>
  <si>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</si>
  <si>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</si>
  <si>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</si>
  <si>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</si>
  <si>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</si>
  <si>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</si>
  <si>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</si>
  <si>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</si>
  <si>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</si>
  <si>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</si>
  <si>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</si>
  <si>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</si>
  <si>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</si>
  <si>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</si>
  <si>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</si>
  <si>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</si>
  <si>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</si>
  <si>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</si>
  <si>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</si>
  <si>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</si>
  <si>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Sol Plaatje(NC091)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</si>
  <si>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</si>
  <si>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</si>
  <si>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</si>
  <si>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</si>
  <si>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</si>
  <si>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</si>
  <si>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</si>
  <si>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</si>
  <si>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</si>
  <si>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</si>
  <si>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</si>
  <si>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</si>
  <si>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</si>
  <si>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</si>
  <si>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</si>
  <si>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</si>
  <si>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</si>
  <si>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</si>
  <si>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</si>
  <si>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</si>
  <si>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</si>
  <si>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</si>
  <si>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</si>
  <si>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</si>
  <si>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</si>
  <si>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</si>
  <si>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</si>
  <si>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</si>
  <si>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</si>
  <si>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</si>
  <si>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</si>
  <si>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</si>
  <si>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</si>
  <si>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</si>
  <si>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</si>
  <si>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Sol Plaatje(NC091)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</si>
  <si>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</si>
  <si>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</si>
  <si>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Northern Cape: Sol Plaatje(NC091)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</si>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</sst>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271038205</v>
      </c>
      <c r="C5" s="19"/>
      <c r="D5" s="59">
        <v>331241000</v>
      </c>
      <c r="E5" s="60">
        <v>331241111</v>
      </c>
      <c r="F5" s="60">
        <v>155265203</v>
      </c>
      <c r="G5" s="60">
        <v>16042469</v>
      </c>
      <c r="H5" s="60">
        <v>16023008</v>
      </c>
      <c r="I5" s="60">
        <v>187330680</v>
      </c>
      <c r="J5" s="60">
        <v>13051384</v>
      </c>
      <c r="K5" s="60">
        <v>16414053</v>
      </c>
      <c r="L5" s="60">
        <v>16508178</v>
      </c>
      <c r="M5" s="60">
        <v>45973615</v>
      </c>
      <c r="N5" s="60">
        <v>16733481</v>
      </c>
      <c r="O5" s="60">
        <v>16160207</v>
      </c>
      <c r="P5" s="60">
        <v>16494723</v>
      </c>
      <c r="Q5" s="60">
        <v>49388411</v>
      </c>
      <c r="R5" s="60">
        <v>16492045</v>
      </c>
      <c r="S5" s="60">
        <v>16345330</v>
      </c>
      <c r="T5" s="60">
        <v>15818011</v>
      </c>
      <c r="U5" s="60">
        <v>48655386</v>
      </c>
      <c r="V5" s="60">
        <v>331348092</v>
      </c>
      <c r="W5" s="60">
        <v>331241111</v>
      </c>
      <c r="X5" s="60">
        <v>106981</v>
      </c>
      <c r="Y5" s="61">
        <v>0.03</v>
      </c>
      <c r="Z5" s="62">
        <v>331241111</v>
      </c>
    </row>
    <row r="6" spans="1:26" ht="13.5">
      <c r="A6" s="58" t="s">
        <v>32</v>
      </c>
      <c r="B6" s="19">
        <v>740699218</v>
      </c>
      <c r="C6" s="19"/>
      <c r="D6" s="59">
        <v>796303869</v>
      </c>
      <c r="E6" s="60">
        <v>804803868</v>
      </c>
      <c r="F6" s="60">
        <v>65151344</v>
      </c>
      <c r="G6" s="60">
        <v>73501537</v>
      </c>
      <c r="H6" s="60">
        <v>66985308</v>
      </c>
      <c r="I6" s="60">
        <v>205638189</v>
      </c>
      <c r="J6" s="60">
        <v>59481940</v>
      </c>
      <c r="K6" s="60">
        <v>51449468</v>
      </c>
      <c r="L6" s="60">
        <v>70768188</v>
      </c>
      <c r="M6" s="60">
        <v>181699596</v>
      </c>
      <c r="N6" s="60">
        <v>93082897</v>
      </c>
      <c r="O6" s="60">
        <v>75565177</v>
      </c>
      <c r="P6" s="60">
        <v>71824887</v>
      </c>
      <c r="Q6" s="60">
        <v>240472961</v>
      </c>
      <c r="R6" s="60">
        <v>56790105</v>
      </c>
      <c r="S6" s="60">
        <v>69296703</v>
      </c>
      <c r="T6" s="60">
        <v>80627126</v>
      </c>
      <c r="U6" s="60">
        <v>206713934</v>
      </c>
      <c r="V6" s="60">
        <v>834524680</v>
      </c>
      <c r="W6" s="60">
        <v>804803868</v>
      </c>
      <c r="X6" s="60">
        <v>29720812</v>
      </c>
      <c r="Y6" s="61">
        <v>3.69</v>
      </c>
      <c r="Z6" s="62">
        <v>804803868</v>
      </c>
    </row>
    <row r="7" spans="1:26" ht="13.5">
      <c r="A7" s="58" t="s">
        <v>33</v>
      </c>
      <c r="B7" s="19">
        <v>8564973</v>
      </c>
      <c r="C7" s="19"/>
      <c r="D7" s="59">
        <v>6000000</v>
      </c>
      <c r="E7" s="60">
        <v>9000000</v>
      </c>
      <c r="F7" s="60">
        <v>-513661</v>
      </c>
      <c r="G7" s="60">
        <v>526840</v>
      </c>
      <c r="H7" s="60">
        <v>201555</v>
      </c>
      <c r="I7" s="60">
        <v>214734</v>
      </c>
      <c r="J7" s="60">
        <v>330058</v>
      </c>
      <c r="K7" s="60">
        <v>507792</v>
      </c>
      <c r="L7" s="60">
        <v>209250</v>
      </c>
      <c r="M7" s="60">
        <v>1047100</v>
      </c>
      <c r="N7" s="60">
        <v>309715</v>
      </c>
      <c r="O7" s="60">
        <v>586877</v>
      </c>
      <c r="P7" s="60">
        <v>495621</v>
      </c>
      <c r="Q7" s="60">
        <v>1392213</v>
      </c>
      <c r="R7" s="60">
        <v>434108</v>
      </c>
      <c r="S7" s="60">
        <v>628487</v>
      </c>
      <c r="T7" s="60">
        <v>9125772</v>
      </c>
      <c r="U7" s="60">
        <v>10188367</v>
      </c>
      <c r="V7" s="60">
        <v>12842414</v>
      </c>
      <c r="W7" s="60">
        <v>9000000</v>
      </c>
      <c r="X7" s="60">
        <v>3842414</v>
      </c>
      <c r="Y7" s="61">
        <v>42.69</v>
      </c>
      <c r="Z7" s="62">
        <v>9000000</v>
      </c>
    </row>
    <row r="8" spans="1:26" ht="13.5">
      <c r="A8" s="58" t="s">
        <v>34</v>
      </c>
      <c r="B8" s="19">
        <v>154481683</v>
      </c>
      <c r="C8" s="19"/>
      <c r="D8" s="59">
        <v>165146360</v>
      </c>
      <c r="E8" s="60">
        <v>169074360</v>
      </c>
      <c r="F8" s="60">
        <v>61623834</v>
      </c>
      <c r="G8" s="60">
        <v>210417</v>
      </c>
      <c r="H8" s="60">
        <v>0</v>
      </c>
      <c r="I8" s="60">
        <v>61834251</v>
      </c>
      <c r="J8" s="60">
        <v>420833</v>
      </c>
      <c r="K8" s="60">
        <v>0</v>
      </c>
      <c r="L8" s="60">
        <v>49021417</v>
      </c>
      <c r="M8" s="60">
        <v>49442250</v>
      </c>
      <c r="N8" s="60">
        <v>857917</v>
      </c>
      <c r="O8" s="60">
        <v>0</v>
      </c>
      <c r="P8" s="60">
        <v>37063833</v>
      </c>
      <c r="Q8" s="60">
        <v>37921750</v>
      </c>
      <c r="R8" s="60">
        <v>0</v>
      </c>
      <c r="S8" s="60">
        <v>857917</v>
      </c>
      <c r="T8" s="60">
        <v>0</v>
      </c>
      <c r="U8" s="60">
        <v>857917</v>
      </c>
      <c r="V8" s="60">
        <v>150056168</v>
      </c>
      <c r="W8" s="60">
        <v>169074360</v>
      </c>
      <c r="X8" s="60">
        <v>-19018192</v>
      </c>
      <c r="Y8" s="61">
        <v>-11.25</v>
      </c>
      <c r="Z8" s="62">
        <v>169074360</v>
      </c>
    </row>
    <row r="9" spans="1:26" ht="13.5">
      <c r="A9" s="58" t="s">
        <v>35</v>
      </c>
      <c r="B9" s="19">
        <v>80777327</v>
      </c>
      <c r="C9" s="19"/>
      <c r="D9" s="59">
        <v>88012603</v>
      </c>
      <c r="E9" s="60">
        <v>118151990</v>
      </c>
      <c r="F9" s="60">
        <v>19647855</v>
      </c>
      <c r="G9" s="60">
        <v>-5830302</v>
      </c>
      <c r="H9" s="60">
        <v>12720639</v>
      </c>
      <c r="I9" s="60">
        <v>26538192</v>
      </c>
      <c r="J9" s="60">
        <v>9452061</v>
      </c>
      <c r="K9" s="60">
        <v>6866608</v>
      </c>
      <c r="L9" s="60">
        <v>7680571</v>
      </c>
      <c r="M9" s="60">
        <v>23999240</v>
      </c>
      <c r="N9" s="60">
        <v>14766699</v>
      </c>
      <c r="O9" s="60">
        <v>5349883</v>
      </c>
      <c r="P9" s="60">
        <v>16030145</v>
      </c>
      <c r="Q9" s="60">
        <v>36146727</v>
      </c>
      <c r="R9" s="60">
        <v>15220319</v>
      </c>
      <c r="S9" s="60">
        <v>8185576</v>
      </c>
      <c r="T9" s="60">
        <v>10574689</v>
      </c>
      <c r="U9" s="60">
        <v>33980584</v>
      </c>
      <c r="V9" s="60">
        <v>120664743</v>
      </c>
      <c r="W9" s="60">
        <v>118151990</v>
      </c>
      <c r="X9" s="60">
        <v>2512753</v>
      </c>
      <c r="Y9" s="61">
        <v>2.13</v>
      </c>
      <c r="Z9" s="62">
        <v>118151990</v>
      </c>
    </row>
    <row r="10" spans="1:26" ht="25.5">
      <c r="A10" s="63" t="s">
        <v>277</v>
      </c>
      <c r="B10" s="64">
        <f>SUM(B5:B9)</f>
        <v>1255561406</v>
      </c>
      <c r="C10" s="64">
        <f>SUM(C5:C9)</f>
        <v>0</v>
      </c>
      <c r="D10" s="65">
        <f aca="true" t="shared" si="0" ref="D10:Z10">SUM(D5:D9)</f>
        <v>1386703832</v>
      </c>
      <c r="E10" s="66">
        <f t="shared" si="0"/>
        <v>1432271329</v>
      </c>
      <c r="F10" s="66">
        <f t="shared" si="0"/>
        <v>301174575</v>
      </c>
      <c r="G10" s="66">
        <f t="shared" si="0"/>
        <v>84450961</v>
      </c>
      <c r="H10" s="66">
        <f t="shared" si="0"/>
        <v>95930510</v>
      </c>
      <c r="I10" s="66">
        <f t="shared" si="0"/>
        <v>481556046</v>
      </c>
      <c r="J10" s="66">
        <f t="shared" si="0"/>
        <v>82736276</v>
      </c>
      <c r="K10" s="66">
        <f t="shared" si="0"/>
        <v>75237921</v>
      </c>
      <c r="L10" s="66">
        <f t="shared" si="0"/>
        <v>144187604</v>
      </c>
      <c r="M10" s="66">
        <f t="shared" si="0"/>
        <v>302161801</v>
      </c>
      <c r="N10" s="66">
        <f t="shared" si="0"/>
        <v>125750709</v>
      </c>
      <c r="O10" s="66">
        <f t="shared" si="0"/>
        <v>97662144</v>
      </c>
      <c r="P10" s="66">
        <f t="shared" si="0"/>
        <v>141909209</v>
      </c>
      <c r="Q10" s="66">
        <f t="shared" si="0"/>
        <v>365322062</v>
      </c>
      <c r="R10" s="66">
        <f t="shared" si="0"/>
        <v>88936577</v>
      </c>
      <c r="S10" s="66">
        <f t="shared" si="0"/>
        <v>95314013</v>
      </c>
      <c r="T10" s="66">
        <f t="shared" si="0"/>
        <v>116145598</v>
      </c>
      <c r="U10" s="66">
        <f t="shared" si="0"/>
        <v>300396188</v>
      </c>
      <c r="V10" s="66">
        <f t="shared" si="0"/>
        <v>1449436097</v>
      </c>
      <c r="W10" s="66">
        <f t="shared" si="0"/>
        <v>1432271329</v>
      </c>
      <c r="X10" s="66">
        <f t="shared" si="0"/>
        <v>17164768</v>
      </c>
      <c r="Y10" s="67">
        <f>+IF(W10&lt;&gt;0,(X10/W10)*100,0)</f>
        <v>1.1984299100635003</v>
      </c>
      <c r="Z10" s="68">
        <f t="shared" si="0"/>
        <v>1432271329</v>
      </c>
    </row>
    <row r="11" spans="1:26" ht="13.5">
      <c r="A11" s="58" t="s">
        <v>37</v>
      </c>
      <c r="B11" s="19">
        <v>402354445</v>
      </c>
      <c r="C11" s="19"/>
      <c r="D11" s="59">
        <v>441895901</v>
      </c>
      <c r="E11" s="60">
        <v>450296089</v>
      </c>
      <c r="F11" s="60">
        <v>30787449</v>
      </c>
      <c r="G11" s="60">
        <v>32672411</v>
      </c>
      <c r="H11" s="60">
        <v>31691958</v>
      </c>
      <c r="I11" s="60">
        <v>95151818</v>
      </c>
      <c r="J11" s="60">
        <v>32368430</v>
      </c>
      <c r="K11" s="60">
        <v>33252006</v>
      </c>
      <c r="L11" s="60">
        <v>40040834</v>
      </c>
      <c r="M11" s="60">
        <v>105661270</v>
      </c>
      <c r="N11" s="60">
        <v>33330237</v>
      </c>
      <c r="O11" s="60">
        <v>32722058</v>
      </c>
      <c r="P11" s="60">
        <v>33597406</v>
      </c>
      <c r="Q11" s="60">
        <v>99649701</v>
      </c>
      <c r="R11" s="60">
        <v>32567963</v>
      </c>
      <c r="S11" s="60">
        <v>30249745</v>
      </c>
      <c r="T11" s="60">
        <v>34188054</v>
      </c>
      <c r="U11" s="60">
        <v>97005762</v>
      </c>
      <c r="V11" s="60">
        <v>397468551</v>
      </c>
      <c r="W11" s="60">
        <v>450296089</v>
      </c>
      <c r="X11" s="60">
        <v>-52827538</v>
      </c>
      <c r="Y11" s="61">
        <v>-11.73</v>
      </c>
      <c r="Z11" s="62">
        <v>450296089</v>
      </c>
    </row>
    <row r="12" spans="1:26" ht="13.5">
      <c r="A12" s="58" t="s">
        <v>38</v>
      </c>
      <c r="B12" s="19">
        <v>16415015</v>
      </c>
      <c r="C12" s="19"/>
      <c r="D12" s="59">
        <v>17400679</v>
      </c>
      <c r="E12" s="60">
        <v>17400680</v>
      </c>
      <c r="F12" s="60">
        <v>1302264</v>
      </c>
      <c r="G12" s="60">
        <v>1347249</v>
      </c>
      <c r="H12" s="60">
        <v>1334848</v>
      </c>
      <c r="I12" s="60">
        <v>3984361</v>
      </c>
      <c r="J12" s="60">
        <v>1334848</v>
      </c>
      <c r="K12" s="60">
        <v>1331389</v>
      </c>
      <c r="L12" s="60">
        <v>1841478</v>
      </c>
      <c r="M12" s="60">
        <v>4507715</v>
      </c>
      <c r="N12" s="60">
        <v>1392563</v>
      </c>
      <c r="O12" s="60">
        <v>1392563</v>
      </c>
      <c r="P12" s="60">
        <v>1559053</v>
      </c>
      <c r="Q12" s="60">
        <v>4344179</v>
      </c>
      <c r="R12" s="60">
        <v>1412013</v>
      </c>
      <c r="S12" s="60">
        <v>1519743</v>
      </c>
      <c r="T12" s="60">
        <v>1462227</v>
      </c>
      <c r="U12" s="60">
        <v>4393983</v>
      </c>
      <c r="V12" s="60">
        <v>17230238</v>
      </c>
      <c r="W12" s="60">
        <v>17400680</v>
      </c>
      <c r="X12" s="60">
        <v>-170442</v>
      </c>
      <c r="Y12" s="61">
        <v>-0.98</v>
      </c>
      <c r="Z12" s="62">
        <v>17400680</v>
      </c>
    </row>
    <row r="13" spans="1:26" ht="13.5">
      <c r="A13" s="58" t="s">
        <v>278</v>
      </c>
      <c r="B13" s="19">
        <v>42196062</v>
      </c>
      <c r="C13" s="19"/>
      <c r="D13" s="59">
        <v>44060000</v>
      </c>
      <c r="E13" s="60">
        <v>44060000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44060000</v>
      </c>
      <c r="X13" s="60">
        <v>-44060000</v>
      </c>
      <c r="Y13" s="61">
        <v>-100</v>
      </c>
      <c r="Z13" s="62">
        <v>44060000</v>
      </c>
    </row>
    <row r="14" spans="1:26" ht="13.5">
      <c r="A14" s="58" t="s">
        <v>40</v>
      </c>
      <c r="B14" s="19">
        <v>17095167</v>
      </c>
      <c r="C14" s="19"/>
      <c r="D14" s="59">
        <v>37755017</v>
      </c>
      <c r="E14" s="60">
        <v>36755081</v>
      </c>
      <c r="F14" s="60">
        <v>53433</v>
      </c>
      <c r="G14" s="60">
        <v>77800</v>
      </c>
      <c r="H14" s="60">
        <v>76832</v>
      </c>
      <c r="I14" s="60">
        <v>208065</v>
      </c>
      <c r="J14" s="60">
        <v>75881</v>
      </c>
      <c r="K14" s="60">
        <v>446</v>
      </c>
      <c r="L14" s="60">
        <v>11399634</v>
      </c>
      <c r="M14" s="60">
        <v>11475961</v>
      </c>
      <c r="N14" s="60">
        <v>81296</v>
      </c>
      <c r="O14" s="60">
        <v>106154</v>
      </c>
      <c r="P14" s="60">
        <v>58422</v>
      </c>
      <c r="Q14" s="60">
        <v>245872</v>
      </c>
      <c r="R14" s="60">
        <v>0</v>
      </c>
      <c r="S14" s="60">
        <v>95241</v>
      </c>
      <c r="T14" s="60">
        <v>12950043</v>
      </c>
      <c r="U14" s="60">
        <v>13045284</v>
      </c>
      <c r="V14" s="60">
        <v>24975182</v>
      </c>
      <c r="W14" s="60">
        <v>36755081</v>
      </c>
      <c r="X14" s="60">
        <v>-11779899</v>
      </c>
      <c r="Y14" s="61">
        <v>-32.05</v>
      </c>
      <c r="Z14" s="62">
        <v>36755081</v>
      </c>
    </row>
    <row r="15" spans="1:26" ht="13.5">
      <c r="A15" s="58" t="s">
        <v>41</v>
      </c>
      <c r="B15" s="19">
        <v>355345085</v>
      </c>
      <c r="C15" s="19"/>
      <c r="D15" s="59">
        <v>410619710</v>
      </c>
      <c r="E15" s="60">
        <v>425420000</v>
      </c>
      <c r="F15" s="60">
        <v>3861363</v>
      </c>
      <c r="G15" s="60">
        <v>49849875</v>
      </c>
      <c r="H15" s="60">
        <v>46203706</v>
      </c>
      <c r="I15" s="60">
        <v>99914944</v>
      </c>
      <c r="J15" s="60">
        <v>24551087</v>
      </c>
      <c r="K15" s="60">
        <v>33434318</v>
      </c>
      <c r="L15" s="60">
        <v>34514297</v>
      </c>
      <c r="M15" s="60">
        <v>92499702</v>
      </c>
      <c r="N15" s="60">
        <v>24106574</v>
      </c>
      <c r="O15" s="60">
        <v>32754555</v>
      </c>
      <c r="P15" s="60">
        <v>36203952</v>
      </c>
      <c r="Q15" s="60">
        <v>93065081</v>
      </c>
      <c r="R15" s="60">
        <v>26258825</v>
      </c>
      <c r="S15" s="60">
        <v>35998868</v>
      </c>
      <c r="T15" s="60">
        <v>32461224</v>
      </c>
      <c r="U15" s="60">
        <v>94718917</v>
      </c>
      <c r="V15" s="60">
        <v>380198644</v>
      </c>
      <c r="W15" s="60">
        <v>425420000</v>
      </c>
      <c r="X15" s="60">
        <v>-45221356</v>
      </c>
      <c r="Y15" s="61">
        <v>-10.63</v>
      </c>
      <c r="Z15" s="62">
        <v>425420000</v>
      </c>
    </row>
    <row r="16" spans="1:26" ht="13.5">
      <c r="A16" s="69" t="s">
        <v>42</v>
      </c>
      <c r="B16" s="19">
        <v>2907000</v>
      </c>
      <c r="C16" s="19"/>
      <c r="D16" s="59">
        <v>3650000</v>
      </c>
      <c r="E16" s="60">
        <v>3650000</v>
      </c>
      <c r="F16" s="60">
        <v>1000000</v>
      </c>
      <c r="G16" s="60">
        <v>827000</v>
      </c>
      <c r="H16" s="60">
        <v>0</v>
      </c>
      <c r="I16" s="60">
        <v>1827000</v>
      </c>
      <c r="J16" s="60">
        <v>0</v>
      </c>
      <c r="K16" s="60">
        <v>0</v>
      </c>
      <c r="L16" s="60">
        <v>675586</v>
      </c>
      <c r="M16" s="60">
        <v>675586</v>
      </c>
      <c r="N16" s="60">
        <v>0</v>
      </c>
      <c r="O16" s="60">
        <v>0</v>
      </c>
      <c r="P16" s="60">
        <v>120000</v>
      </c>
      <c r="Q16" s="60">
        <v>120000</v>
      </c>
      <c r="R16" s="60">
        <v>0</v>
      </c>
      <c r="S16" s="60">
        <v>0</v>
      </c>
      <c r="T16" s="60">
        <v>0</v>
      </c>
      <c r="U16" s="60">
        <v>0</v>
      </c>
      <c r="V16" s="60">
        <v>2622586</v>
      </c>
      <c r="W16" s="60">
        <v>3650000</v>
      </c>
      <c r="X16" s="60">
        <v>-1027414</v>
      </c>
      <c r="Y16" s="61">
        <v>-28.15</v>
      </c>
      <c r="Z16" s="62">
        <v>3650000</v>
      </c>
    </row>
    <row r="17" spans="1:26" ht="13.5">
      <c r="A17" s="58" t="s">
        <v>43</v>
      </c>
      <c r="B17" s="19">
        <v>357381969</v>
      </c>
      <c r="C17" s="19"/>
      <c r="D17" s="59">
        <v>416466161</v>
      </c>
      <c r="E17" s="60">
        <v>447033235</v>
      </c>
      <c r="F17" s="60">
        <v>134292611</v>
      </c>
      <c r="G17" s="60">
        <v>34379072</v>
      </c>
      <c r="H17" s="60">
        <v>16206959</v>
      </c>
      <c r="I17" s="60">
        <v>184878642</v>
      </c>
      <c r="J17" s="60">
        <v>19094562</v>
      </c>
      <c r="K17" s="60">
        <v>17166925</v>
      </c>
      <c r="L17" s="60">
        <v>17280384</v>
      </c>
      <c r="M17" s="60">
        <v>53541871</v>
      </c>
      <c r="N17" s="60">
        <v>11349583</v>
      </c>
      <c r="O17" s="60">
        <v>14901836</v>
      </c>
      <c r="P17" s="60">
        <v>16982324</v>
      </c>
      <c r="Q17" s="60">
        <v>43233743</v>
      </c>
      <c r="R17" s="60">
        <v>21287162</v>
      </c>
      <c r="S17" s="60">
        <v>30609921</v>
      </c>
      <c r="T17" s="60">
        <v>36350229</v>
      </c>
      <c r="U17" s="60">
        <v>88247312</v>
      </c>
      <c r="V17" s="60">
        <v>369901568</v>
      </c>
      <c r="W17" s="60">
        <v>447033235</v>
      </c>
      <c r="X17" s="60">
        <v>-77131667</v>
      </c>
      <c r="Y17" s="61">
        <v>-17.25</v>
      </c>
      <c r="Z17" s="62">
        <v>447033235</v>
      </c>
    </row>
    <row r="18" spans="1:26" ht="13.5">
      <c r="A18" s="70" t="s">
        <v>44</v>
      </c>
      <c r="B18" s="71">
        <f>SUM(B11:B17)</f>
        <v>1193694743</v>
      </c>
      <c r="C18" s="71">
        <f>SUM(C11:C17)</f>
        <v>0</v>
      </c>
      <c r="D18" s="72">
        <f aca="true" t="shared" si="1" ref="D18:Z18">SUM(D11:D17)</f>
        <v>1371847468</v>
      </c>
      <c r="E18" s="73">
        <f t="shared" si="1"/>
        <v>1424615085</v>
      </c>
      <c r="F18" s="73">
        <f t="shared" si="1"/>
        <v>171297120</v>
      </c>
      <c r="G18" s="73">
        <f t="shared" si="1"/>
        <v>119153407</v>
      </c>
      <c r="H18" s="73">
        <f t="shared" si="1"/>
        <v>95514303</v>
      </c>
      <c r="I18" s="73">
        <f t="shared" si="1"/>
        <v>385964830</v>
      </c>
      <c r="J18" s="73">
        <f t="shared" si="1"/>
        <v>77424808</v>
      </c>
      <c r="K18" s="73">
        <f t="shared" si="1"/>
        <v>85185084</v>
      </c>
      <c r="L18" s="73">
        <f t="shared" si="1"/>
        <v>105752213</v>
      </c>
      <c r="M18" s="73">
        <f t="shared" si="1"/>
        <v>268362105</v>
      </c>
      <c r="N18" s="73">
        <f t="shared" si="1"/>
        <v>70260253</v>
      </c>
      <c r="O18" s="73">
        <f t="shared" si="1"/>
        <v>81877166</v>
      </c>
      <c r="P18" s="73">
        <f t="shared" si="1"/>
        <v>88521157</v>
      </c>
      <c r="Q18" s="73">
        <f t="shared" si="1"/>
        <v>240658576</v>
      </c>
      <c r="R18" s="73">
        <f t="shared" si="1"/>
        <v>81525963</v>
      </c>
      <c r="S18" s="73">
        <f t="shared" si="1"/>
        <v>98473518</v>
      </c>
      <c r="T18" s="73">
        <f t="shared" si="1"/>
        <v>117411777</v>
      </c>
      <c r="U18" s="73">
        <f t="shared" si="1"/>
        <v>297411258</v>
      </c>
      <c r="V18" s="73">
        <f t="shared" si="1"/>
        <v>1192396769</v>
      </c>
      <c r="W18" s="73">
        <f t="shared" si="1"/>
        <v>1424615085</v>
      </c>
      <c r="X18" s="73">
        <f t="shared" si="1"/>
        <v>-232218316</v>
      </c>
      <c r="Y18" s="67">
        <f>+IF(W18&lt;&gt;0,(X18/W18)*100,0)</f>
        <v>-16.300425177654216</v>
      </c>
      <c r="Z18" s="74">
        <f t="shared" si="1"/>
        <v>1424615085</v>
      </c>
    </row>
    <row r="19" spans="1:26" ht="13.5">
      <c r="A19" s="70" t="s">
        <v>45</v>
      </c>
      <c r="B19" s="75">
        <f>+B10-B18</f>
        <v>61866663</v>
      </c>
      <c r="C19" s="75">
        <f>+C10-C18</f>
        <v>0</v>
      </c>
      <c r="D19" s="76">
        <f aca="true" t="shared" si="2" ref="D19:Z19">+D10-D18</f>
        <v>14856364</v>
      </c>
      <c r="E19" s="77">
        <f t="shared" si="2"/>
        <v>7656244</v>
      </c>
      <c r="F19" s="77">
        <f t="shared" si="2"/>
        <v>129877455</v>
      </c>
      <c r="G19" s="77">
        <f t="shared" si="2"/>
        <v>-34702446</v>
      </c>
      <c r="H19" s="77">
        <f t="shared" si="2"/>
        <v>416207</v>
      </c>
      <c r="I19" s="77">
        <f t="shared" si="2"/>
        <v>95591216</v>
      </c>
      <c r="J19" s="77">
        <f t="shared" si="2"/>
        <v>5311468</v>
      </c>
      <c r="K19" s="77">
        <f t="shared" si="2"/>
        <v>-9947163</v>
      </c>
      <c r="L19" s="77">
        <f t="shared" si="2"/>
        <v>38435391</v>
      </c>
      <c r="M19" s="77">
        <f t="shared" si="2"/>
        <v>33799696</v>
      </c>
      <c r="N19" s="77">
        <f t="shared" si="2"/>
        <v>55490456</v>
      </c>
      <c r="O19" s="77">
        <f t="shared" si="2"/>
        <v>15784978</v>
      </c>
      <c r="P19" s="77">
        <f t="shared" si="2"/>
        <v>53388052</v>
      </c>
      <c r="Q19" s="77">
        <f t="shared" si="2"/>
        <v>124663486</v>
      </c>
      <c r="R19" s="77">
        <f t="shared" si="2"/>
        <v>7410614</v>
      </c>
      <c r="S19" s="77">
        <f t="shared" si="2"/>
        <v>-3159505</v>
      </c>
      <c r="T19" s="77">
        <f t="shared" si="2"/>
        <v>-1266179</v>
      </c>
      <c r="U19" s="77">
        <f t="shared" si="2"/>
        <v>2984930</v>
      </c>
      <c r="V19" s="77">
        <f t="shared" si="2"/>
        <v>257039328</v>
      </c>
      <c r="W19" s="77">
        <f>IF(E10=E18,0,W10-W18)</f>
        <v>7656244</v>
      </c>
      <c r="X19" s="77">
        <f t="shared" si="2"/>
        <v>249383084</v>
      </c>
      <c r="Y19" s="78">
        <f>+IF(W19&lt;&gt;0,(X19/W19)*100,0)</f>
        <v>3257.250996702822</v>
      </c>
      <c r="Z19" s="79">
        <f t="shared" si="2"/>
        <v>7656244</v>
      </c>
    </row>
    <row r="20" spans="1:26" ht="13.5">
      <c r="A20" s="58" t="s">
        <v>46</v>
      </c>
      <c r="B20" s="19">
        <v>98078170</v>
      </c>
      <c r="C20" s="19"/>
      <c r="D20" s="59">
        <v>148109640</v>
      </c>
      <c r="E20" s="60">
        <v>163679640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163679640</v>
      </c>
      <c r="X20" s="60">
        <v>-163679640</v>
      </c>
      <c r="Y20" s="61">
        <v>-100</v>
      </c>
      <c r="Z20" s="62">
        <v>163679640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159944833</v>
      </c>
      <c r="C22" s="86">
        <f>SUM(C19:C21)</f>
        <v>0</v>
      </c>
      <c r="D22" s="87">
        <f aca="true" t="shared" si="3" ref="D22:Z22">SUM(D19:D21)</f>
        <v>162966004</v>
      </c>
      <c r="E22" s="88">
        <f t="shared" si="3"/>
        <v>171335884</v>
      </c>
      <c r="F22" s="88">
        <f t="shared" si="3"/>
        <v>129877455</v>
      </c>
      <c r="G22" s="88">
        <f t="shared" si="3"/>
        <v>-34702446</v>
      </c>
      <c r="H22" s="88">
        <f t="shared" si="3"/>
        <v>416207</v>
      </c>
      <c r="I22" s="88">
        <f t="shared" si="3"/>
        <v>95591216</v>
      </c>
      <c r="J22" s="88">
        <f t="shared" si="3"/>
        <v>5311468</v>
      </c>
      <c r="K22" s="88">
        <f t="shared" si="3"/>
        <v>-9947163</v>
      </c>
      <c r="L22" s="88">
        <f t="shared" si="3"/>
        <v>38435391</v>
      </c>
      <c r="M22" s="88">
        <f t="shared" si="3"/>
        <v>33799696</v>
      </c>
      <c r="N22" s="88">
        <f t="shared" si="3"/>
        <v>55490456</v>
      </c>
      <c r="O22" s="88">
        <f t="shared" si="3"/>
        <v>15784978</v>
      </c>
      <c r="P22" s="88">
        <f t="shared" si="3"/>
        <v>53388052</v>
      </c>
      <c r="Q22" s="88">
        <f t="shared" si="3"/>
        <v>124663486</v>
      </c>
      <c r="R22" s="88">
        <f t="shared" si="3"/>
        <v>7410614</v>
      </c>
      <c r="S22" s="88">
        <f t="shared" si="3"/>
        <v>-3159505</v>
      </c>
      <c r="T22" s="88">
        <f t="shared" si="3"/>
        <v>-1266179</v>
      </c>
      <c r="U22" s="88">
        <f t="shared" si="3"/>
        <v>2984930</v>
      </c>
      <c r="V22" s="88">
        <f t="shared" si="3"/>
        <v>257039328</v>
      </c>
      <c r="W22" s="88">
        <f t="shared" si="3"/>
        <v>171335884</v>
      </c>
      <c r="X22" s="88">
        <f t="shared" si="3"/>
        <v>85703444</v>
      </c>
      <c r="Y22" s="89">
        <f>+IF(W22&lt;&gt;0,(X22/W22)*100,0)</f>
        <v>50.02072070320074</v>
      </c>
      <c r="Z22" s="90">
        <f t="shared" si="3"/>
        <v>171335884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159944833</v>
      </c>
      <c r="C24" s="75">
        <f>SUM(C22:C23)</f>
        <v>0</v>
      </c>
      <c r="D24" s="76">
        <f aca="true" t="shared" si="4" ref="D24:Z24">SUM(D22:D23)</f>
        <v>162966004</v>
      </c>
      <c r="E24" s="77">
        <f t="shared" si="4"/>
        <v>171335884</v>
      </c>
      <c r="F24" s="77">
        <f t="shared" si="4"/>
        <v>129877455</v>
      </c>
      <c r="G24" s="77">
        <f t="shared" si="4"/>
        <v>-34702446</v>
      </c>
      <c r="H24" s="77">
        <f t="shared" si="4"/>
        <v>416207</v>
      </c>
      <c r="I24" s="77">
        <f t="shared" si="4"/>
        <v>95591216</v>
      </c>
      <c r="J24" s="77">
        <f t="shared" si="4"/>
        <v>5311468</v>
      </c>
      <c r="K24" s="77">
        <f t="shared" si="4"/>
        <v>-9947163</v>
      </c>
      <c r="L24" s="77">
        <f t="shared" si="4"/>
        <v>38435391</v>
      </c>
      <c r="M24" s="77">
        <f t="shared" si="4"/>
        <v>33799696</v>
      </c>
      <c r="N24" s="77">
        <f t="shared" si="4"/>
        <v>55490456</v>
      </c>
      <c r="O24" s="77">
        <f t="shared" si="4"/>
        <v>15784978</v>
      </c>
      <c r="P24" s="77">
        <f t="shared" si="4"/>
        <v>53388052</v>
      </c>
      <c r="Q24" s="77">
        <f t="shared" si="4"/>
        <v>124663486</v>
      </c>
      <c r="R24" s="77">
        <f t="shared" si="4"/>
        <v>7410614</v>
      </c>
      <c r="S24" s="77">
        <f t="shared" si="4"/>
        <v>-3159505</v>
      </c>
      <c r="T24" s="77">
        <f t="shared" si="4"/>
        <v>-1266179</v>
      </c>
      <c r="U24" s="77">
        <f t="shared" si="4"/>
        <v>2984930</v>
      </c>
      <c r="V24" s="77">
        <f t="shared" si="4"/>
        <v>257039328</v>
      </c>
      <c r="W24" s="77">
        <f t="shared" si="4"/>
        <v>171335884</v>
      </c>
      <c r="X24" s="77">
        <f t="shared" si="4"/>
        <v>85703444</v>
      </c>
      <c r="Y24" s="78">
        <f>+IF(W24&lt;&gt;0,(X24/W24)*100,0)</f>
        <v>50.02072070320074</v>
      </c>
      <c r="Z24" s="79">
        <f t="shared" si="4"/>
        <v>171335884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131390475</v>
      </c>
      <c r="C27" s="22"/>
      <c r="D27" s="99">
        <v>285010000</v>
      </c>
      <c r="E27" s="100">
        <v>258470181</v>
      </c>
      <c r="F27" s="100">
        <v>-2169136</v>
      </c>
      <c r="G27" s="100">
        <v>13841116</v>
      </c>
      <c r="H27" s="100">
        <v>7967224</v>
      </c>
      <c r="I27" s="100">
        <v>19639204</v>
      </c>
      <c r="J27" s="100">
        <v>39472791</v>
      </c>
      <c r="K27" s="100">
        <v>11474010</v>
      </c>
      <c r="L27" s="100">
        <v>26418745</v>
      </c>
      <c r="M27" s="100">
        <v>77365546</v>
      </c>
      <c r="N27" s="100">
        <v>3587607</v>
      </c>
      <c r="O27" s="100">
        <v>10683234</v>
      </c>
      <c r="P27" s="100">
        <v>7152748</v>
      </c>
      <c r="Q27" s="100">
        <v>21423589</v>
      </c>
      <c r="R27" s="100">
        <v>21009739</v>
      </c>
      <c r="S27" s="100">
        <v>7117386</v>
      </c>
      <c r="T27" s="100">
        <v>28049982</v>
      </c>
      <c r="U27" s="100">
        <v>56177107</v>
      </c>
      <c r="V27" s="100">
        <v>174605446</v>
      </c>
      <c r="W27" s="100">
        <v>258470181</v>
      </c>
      <c r="X27" s="100">
        <v>-83864735</v>
      </c>
      <c r="Y27" s="101">
        <v>-32.45</v>
      </c>
      <c r="Z27" s="102">
        <v>258470181</v>
      </c>
    </row>
    <row r="28" spans="1:26" ht="13.5">
      <c r="A28" s="103" t="s">
        <v>46</v>
      </c>
      <c r="B28" s="19">
        <v>88693593</v>
      </c>
      <c r="C28" s="19"/>
      <c r="D28" s="59">
        <v>148110000</v>
      </c>
      <c r="E28" s="60">
        <v>105679521</v>
      </c>
      <c r="F28" s="60">
        <v>-2290909</v>
      </c>
      <c r="G28" s="60">
        <v>8904304</v>
      </c>
      <c r="H28" s="60">
        <v>3718570</v>
      </c>
      <c r="I28" s="60">
        <v>10331965</v>
      </c>
      <c r="J28" s="60">
        <v>7993554</v>
      </c>
      <c r="K28" s="60">
        <v>966785</v>
      </c>
      <c r="L28" s="60">
        <v>19067766</v>
      </c>
      <c r="M28" s="60">
        <v>28028105</v>
      </c>
      <c r="N28" s="60">
        <v>768458</v>
      </c>
      <c r="O28" s="60">
        <v>1997747</v>
      </c>
      <c r="P28" s="60">
        <v>917813</v>
      </c>
      <c r="Q28" s="60">
        <v>3684018</v>
      </c>
      <c r="R28" s="60">
        <v>6248062</v>
      </c>
      <c r="S28" s="60">
        <v>4430999</v>
      </c>
      <c r="T28" s="60">
        <v>17646521</v>
      </c>
      <c r="U28" s="60">
        <v>28325582</v>
      </c>
      <c r="V28" s="60">
        <v>70369670</v>
      </c>
      <c r="W28" s="60">
        <v>105679521</v>
      </c>
      <c r="X28" s="60">
        <v>-35309851</v>
      </c>
      <c r="Y28" s="61">
        <v>-33.41</v>
      </c>
      <c r="Z28" s="62">
        <v>105679521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43000000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43000000</v>
      </c>
      <c r="X29" s="60">
        <v>-43000000</v>
      </c>
      <c r="Y29" s="61">
        <v>-100</v>
      </c>
      <c r="Z29" s="62">
        <v>43000000</v>
      </c>
    </row>
    <row r="30" spans="1:26" ht="13.5">
      <c r="A30" s="58" t="s">
        <v>52</v>
      </c>
      <c r="B30" s="19">
        <v>36327388</v>
      </c>
      <c r="C30" s="19"/>
      <c r="D30" s="59">
        <v>124900000</v>
      </c>
      <c r="E30" s="60">
        <v>70799600</v>
      </c>
      <c r="F30" s="60">
        <v>28823</v>
      </c>
      <c r="G30" s="60">
        <v>2207440</v>
      </c>
      <c r="H30" s="60">
        <v>4208402</v>
      </c>
      <c r="I30" s="60">
        <v>6444665</v>
      </c>
      <c r="J30" s="60">
        <v>25161836</v>
      </c>
      <c r="K30" s="60">
        <v>8970981</v>
      </c>
      <c r="L30" s="60">
        <v>5398628</v>
      </c>
      <c r="M30" s="60">
        <v>39531445</v>
      </c>
      <c r="N30" s="60">
        <v>239622</v>
      </c>
      <c r="O30" s="60">
        <v>4901226</v>
      </c>
      <c r="P30" s="60">
        <v>1235255</v>
      </c>
      <c r="Q30" s="60">
        <v>6376103</v>
      </c>
      <c r="R30" s="60">
        <v>8692815</v>
      </c>
      <c r="S30" s="60">
        <v>597150</v>
      </c>
      <c r="T30" s="60">
        <v>3345420</v>
      </c>
      <c r="U30" s="60">
        <v>12635385</v>
      </c>
      <c r="V30" s="60">
        <v>64987598</v>
      </c>
      <c r="W30" s="60">
        <v>70799600</v>
      </c>
      <c r="X30" s="60">
        <v>-5812002</v>
      </c>
      <c r="Y30" s="61">
        <v>-8.21</v>
      </c>
      <c r="Z30" s="62">
        <v>70799600</v>
      </c>
    </row>
    <row r="31" spans="1:26" ht="13.5">
      <c r="A31" s="58" t="s">
        <v>53</v>
      </c>
      <c r="B31" s="19">
        <v>6369494</v>
      </c>
      <c r="C31" s="19"/>
      <c r="D31" s="59">
        <v>12000000</v>
      </c>
      <c r="E31" s="60">
        <v>38991060</v>
      </c>
      <c r="F31" s="60">
        <v>92950</v>
      </c>
      <c r="G31" s="60">
        <v>2729372</v>
      </c>
      <c r="H31" s="60">
        <v>40252</v>
      </c>
      <c r="I31" s="60">
        <v>2862574</v>
      </c>
      <c r="J31" s="60">
        <v>6317401</v>
      </c>
      <c r="K31" s="60">
        <v>1536244</v>
      </c>
      <c r="L31" s="60">
        <v>1952351</v>
      </c>
      <c r="M31" s="60">
        <v>9805996</v>
      </c>
      <c r="N31" s="60">
        <v>2579527</v>
      </c>
      <c r="O31" s="60">
        <v>3784261</v>
      </c>
      <c r="P31" s="60">
        <v>4999680</v>
      </c>
      <c r="Q31" s="60">
        <v>11363468</v>
      </c>
      <c r="R31" s="60">
        <v>6068862</v>
      </c>
      <c r="S31" s="60">
        <v>2089237</v>
      </c>
      <c r="T31" s="60">
        <v>7058041</v>
      </c>
      <c r="U31" s="60">
        <v>15216140</v>
      </c>
      <c r="V31" s="60">
        <v>39248178</v>
      </c>
      <c r="W31" s="60">
        <v>38991060</v>
      </c>
      <c r="X31" s="60">
        <v>257118</v>
      </c>
      <c r="Y31" s="61">
        <v>0.66</v>
      </c>
      <c r="Z31" s="62">
        <v>38991060</v>
      </c>
    </row>
    <row r="32" spans="1:26" ht="13.5">
      <c r="A32" s="70" t="s">
        <v>54</v>
      </c>
      <c r="B32" s="22">
        <f>SUM(B28:B31)</f>
        <v>131390475</v>
      </c>
      <c r="C32" s="22">
        <f>SUM(C28:C31)</f>
        <v>0</v>
      </c>
      <c r="D32" s="99">
        <f aca="true" t="shared" si="5" ref="D32:Z32">SUM(D28:D31)</f>
        <v>285010000</v>
      </c>
      <c r="E32" s="100">
        <f t="shared" si="5"/>
        <v>258470181</v>
      </c>
      <c r="F32" s="100">
        <f t="shared" si="5"/>
        <v>-2169136</v>
      </c>
      <c r="G32" s="100">
        <f t="shared" si="5"/>
        <v>13841116</v>
      </c>
      <c r="H32" s="100">
        <f t="shared" si="5"/>
        <v>7967224</v>
      </c>
      <c r="I32" s="100">
        <f t="shared" si="5"/>
        <v>19639204</v>
      </c>
      <c r="J32" s="100">
        <f t="shared" si="5"/>
        <v>39472791</v>
      </c>
      <c r="K32" s="100">
        <f t="shared" si="5"/>
        <v>11474010</v>
      </c>
      <c r="L32" s="100">
        <f t="shared" si="5"/>
        <v>26418745</v>
      </c>
      <c r="M32" s="100">
        <f t="shared" si="5"/>
        <v>77365546</v>
      </c>
      <c r="N32" s="100">
        <f t="shared" si="5"/>
        <v>3587607</v>
      </c>
      <c r="O32" s="100">
        <f t="shared" si="5"/>
        <v>10683234</v>
      </c>
      <c r="P32" s="100">
        <f t="shared" si="5"/>
        <v>7152748</v>
      </c>
      <c r="Q32" s="100">
        <f t="shared" si="5"/>
        <v>21423589</v>
      </c>
      <c r="R32" s="100">
        <f t="shared" si="5"/>
        <v>21009739</v>
      </c>
      <c r="S32" s="100">
        <f t="shared" si="5"/>
        <v>7117386</v>
      </c>
      <c r="T32" s="100">
        <f t="shared" si="5"/>
        <v>28049982</v>
      </c>
      <c r="U32" s="100">
        <f t="shared" si="5"/>
        <v>56177107</v>
      </c>
      <c r="V32" s="100">
        <f t="shared" si="5"/>
        <v>174605446</v>
      </c>
      <c r="W32" s="100">
        <f t="shared" si="5"/>
        <v>258470181</v>
      </c>
      <c r="X32" s="100">
        <f t="shared" si="5"/>
        <v>-83864735</v>
      </c>
      <c r="Y32" s="101">
        <f>+IF(W32&lt;&gt;0,(X32/W32)*100,0)</f>
        <v>-32.446580365879804</v>
      </c>
      <c r="Z32" s="102">
        <f t="shared" si="5"/>
        <v>258470181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526365731</v>
      </c>
      <c r="C35" s="19"/>
      <c r="D35" s="59">
        <v>456364325</v>
      </c>
      <c r="E35" s="60">
        <v>602377503</v>
      </c>
      <c r="F35" s="60">
        <v>576296631</v>
      </c>
      <c r="G35" s="60">
        <v>504909728</v>
      </c>
      <c r="H35" s="60">
        <v>504683819</v>
      </c>
      <c r="I35" s="60">
        <v>504683819</v>
      </c>
      <c r="J35" s="60">
        <v>524308278</v>
      </c>
      <c r="K35" s="60">
        <v>536604664</v>
      </c>
      <c r="L35" s="60">
        <v>573151074</v>
      </c>
      <c r="M35" s="60">
        <v>573151074</v>
      </c>
      <c r="N35" s="60">
        <v>633003713</v>
      </c>
      <c r="O35" s="60">
        <v>639418570</v>
      </c>
      <c r="P35" s="60">
        <v>787711764</v>
      </c>
      <c r="Q35" s="60">
        <v>787711764</v>
      </c>
      <c r="R35" s="60">
        <v>779316035</v>
      </c>
      <c r="S35" s="60">
        <v>768696363</v>
      </c>
      <c r="T35" s="60">
        <v>744054262</v>
      </c>
      <c r="U35" s="60">
        <v>744054262</v>
      </c>
      <c r="V35" s="60">
        <v>744054262</v>
      </c>
      <c r="W35" s="60">
        <v>602377503</v>
      </c>
      <c r="X35" s="60">
        <v>141676759</v>
      </c>
      <c r="Y35" s="61">
        <v>23.52</v>
      </c>
      <c r="Z35" s="62">
        <v>602377503</v>
      </c>
    </row>
    <row r="36" spans="1:26" ht="13.5">
      <c r="A36" s="58" t="s">
        <v>57</v>
      </c>
      <c r="B36" s="19">
        <v>1049069046</v>
      </c>
      <c r="C36" s="19"/>
      <c r="D36" s="59">
        <v>1291300269</v>
      </c>
      <c r="E36" s="60">
        <v>1247571752</v>
      </c>
      <c r="F36" s="60">
        <v>1046899909</v>
      </c>
      <c r="G36" s="60">
        <v>1060734782</v>
      </c>
      <c r="H36" s="60">
        <v>1068701407</v>
      </c>
      <c r="I36" s="60">
        <v>1068701407</v>
      </c>
      <c r="J36" s="60">
        <v>1108174196</v>
      </c>
      <c r="K36" s="60">
        <v>1105901308</v>
      </c>
      <c r="L36" s="60">
        <v>1117505286</v>
      </c>
      <c r="M36" s="60">
        <v>1117505286</v>
      </c>
      <c r="N36" s="60">
        <v>1120650208</v>
      </c>
      <c r="O36" s="60">
        <v>1129320530</v>
      </c>
      <c r="P36" s="60">
        <v>1137164260</v>
      </c>
      <c r="Q36" s="60">
        <v>1137164260</v>
      </c>
      <c r="R36" s="60">
        <v>1157941147</v>
      </c>
      <c r="S36" s="60">
        <v>1165058533</v>
      </c>
      <c r="T36" s="60">
        <v>1190345018</v>
      </c>
      <c r="U36" s="60">
        <v>1190345018</v>
      </c>
      <c r="V36" s="60">
        <v>1190345018</v>
      </c>
      <c r="W36" s="60">
        <v>1247571752</v>
      </c>
      <c r="X36" s="60">
        <v>-57226734</v>
      </c>
      <c r="Y36" s="61">
        <v>-4.59</v>
      </c>
      <c r="Z36" s="62">
        <v>1247571752</v>
      </c>
    </row>
    <row r="37" spans="1:26" ht="13.5">
      <c r="A37" s="58" t="s">
        <v>58</v>
      </c>
      <c r="B37" s="19">
        <v>196705539</v>
      </c>
      <c r="C37" s="19"/>
      <c r="D37" s="59">
        <v>187841805</v>
      </c>
      <c r="E37" s="60">
        <v>199792578</v>
      </c>
      <c r="F37" s="60">
        <v>87903528</v>
      </c>
      <c r="G37" s="60">
        <v>89296100</v>
      </c>
      <c r="H37" s="60">
        <v>96620603</v>
      </c>
      <c r="I37" s="60">
        <v>96620603</v>
      </c>
      <c r="J37" s="60">
        <v>114649468</v>
      </c>
      <c r="K37" s="60">
        <v>126620130</v>
      </c>
      <c r="L37" s="60">
        <v>141642680</v>
      </c>
      <c r="M37" s="60">
        <v>141642680</v>
      </c>
      <c r="N37" s="60">
        <v>145128794</v>
      </c>
      <c r="O37" s="60">
        <v>137712859</v>
      </c>
      <c r="P37" s="60">
        <v>216219567</v>
      </c>
      <c r="Q37" s="60">
        <v>216219567</v>
      </c>
      <c r="R37" s="60">
        <v>221190113</v>
      </c>
      <c r="S37" s="60">
        <v>220809172</v>
      </c>
      <c r="T37" s="60">
        <v>231156436</v>
      </c>
      <c r="U37" s="60">
        <v>231156436</v>
      </c>
      <c r="V37" s="60">
        <v>231156436</v>
      </c>
      <c r="W37" s="60">
        <v>199792578</v>
      </c>
      <c r="X37" s="60">
        <v>31363858</v>
      </c>
      <c r="Y37" s="61">
        <v>15.7</v>
      </c>
      <c r="Z37" s="62">
        <v>199792578</v>
      </c>
    </row>
    <row r="38" spans="1:26" ht="13.5">
      <c r="A38" s="58" t="s">
        <v>59</v>
      </c>
      <c r="B38" s="19">
        <v>352867959</v>
      </c>
      <c r="C38" s="19"/>
      <c r="D38" s="59">
        <v>484019512</v>
      </c>
      <c r="E38" s="60">
        <v>451758874</v>
      </c>
      <c r="F38" s="60">
        <v>390848988</v>
      </c>
      <c r="G38" s="60">
        <v>390848988</v>
      </c>
      <c r="H38" s="60">
        <v>390848988</v>
      </c>
      <c r="I38" s="60">
        <v>390848988</v>
      </c>
      <c r="J38" s="60">
        <v>426605905</v>
      </c>
      <c r="K38" s="60">
        <v>420184136</v>
      </c>
      <c r="L38" s="60">
        <v>414876582</v>
      </c>
      <c r="M38" s="60">
        <v>414876582</v>
      </c>
      <c r="N38" s="60">
        <v>418897565</v>
      </c>
      <c r="O38" s="60">
        <v>425613708</v>
      </c>
      <c r="P38" s="60">
        <v>425613708</v>
      </c>
      <c r="Q38" s="60">
        <v>425613708</v>
      </c>
      <c r="R38" s="60">
        <v>425613708</v>
      </c>
      <c r="S38" s="60">
        <v>425613708</v>
      </c>
      <c r="T38" s="60">
        <v>417177001</v>
      </c>
      <c r="U38" s="60">
        <v>417177001</v>
      </c>
      <c r="V38" s="60">
        <v>417177001</v>
      </c>
      <c r="W38" s="60">
        <v>451758874</v>
      </c>
      <c r="X38" s="60">
        <v>-34581873</v>
      </c>
      <c r="Y38" s="61">
        <v>-7.65</v>
      </c>
      <c r="Z38" s="62">
        <v>451758874</v>
      </c>
    </row>
    <row r="39" spans="1:26" ht="13.5">
      <c r="A39" s="58" t="s">
        <v>60</v>
      </c>
      <c r="B39" s="19">
        <v>1025861279</v>
      </c>
      <c r="C39" s="19"/>
      <c r="D39" s="59">
        <v>1075803277</v>
      </c>
      <c r="E39" s="60">
        <v>1198397803</v>
      </c>
      <c r="F39" s="60">
        <v>1144444025</v>
      </c>
      <c r="G39" s="60">
        <v>1085499424</v>
      </c>
      <c r="H39" s="60">
        <v>1085915637</v>
      </c>
      <c r="I39" s="60">
        <v>1085915637</v>
      </c>
      <c r="J39" s="60">
        <v>1091227103</v>
      </c>
      <c r="K39" s="60">
        <v>1095701708</v>
      </c>
      <c r="L39" s="60">
        <v>1134137100</v>
      </c>
      <c r="M39" s="60">
        <v>1134137100</v>
      </c>
      <c r="N39" s="60">
        <v>1189627563</v>
      </c>
      <c r="O39" s="60">
        <v>1205412535</v>
      </c>
      <c r="P39" s="60">
        <v>1283042750</v>
      </c>
      <c r="Q39" s="60">
        <v>1283042750</v>
      </c>
      <c r="R39" s="60">
        <v>1290453363</v>
      </c>
      <c r="S39" s="60">
        <v>1287332019</v>
      </c>
      <c r="T39" s="60">
        <v>1286065843</v>
      </c>
      <c r="U39" s="60">
        <v>1286065843</v>
      </c>
      <c r="V39" s="60">
        <v>1286065843</v>
      </c>
      <c r="W39" s="60">
        <v>1198397803</v>
      </c>
      <c r="X39" s="60">
        <v>87668040</v>
      </c>
      <c r="Y39" s="61">
        <v>7.32</v>
      </c>
      <c r="Z39" s="62">
        <v>1198397803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164587193</v>
      </c>
      <c r="C42" s="19"/>
      <c r="D42" s="59">
        <v>215427339</v>
      </c>
      <c r="E42" s="60">
        <v>215427337</v>
      </c>
      <c r="F42" s="60">
        <v>69548298</v>
      </c>
      <c r="G42" s="60">
        <v>11261268</v>
      </c>
      <c r="H42" s="60">
        <v>-2021430</v>
      </c>
      <c r="I42" s="60">
        <v>78788136</v>
      </c>
      <c r="J42" s="60">
        <v>32394937</v>
      </c>
      <c r="K42" s="60">
        <v>23455657</v>
      </c>
      <c r="L42" s="60">
        <v>2101502</v>
      </c>
      <c r="M42" s="60">
        <v>57952096</v>
      </c>
      <c r="N42" s="60">
        <v>56131422</v>
      </c>
      <c r="O42" s="60">
        <v>36611415</v>
      </c>
      <c r="P42" s="60">
        <v>69189232</v>
      </c>
      <c r="Q42" s="60">
        <v>161932069</v>
      </c>
      <c r="R42" s="60">
        <v>17322108</v>
      </c>
      <c r="S42" s="60">
        <v>-18474913</v>
      </c>
      <c r="T42" s="60">
        <v>-7372805</v>
      </c>
      <c r="U42" s="60">
        <v>-8525610</v>
      </c>
      <c r="V42" s="60">
        <v>290146691</v>
      </c>
      <c r="W42" s="60">
        <v>215427337</v>
      </c>
      <c r="X42" s="60">
        <v>74719354</v>
      </c>
      <c r="Y42" s="61">
        <v>34.68</v>
      </c>
      <c r="Z42" s="62">
        <v>215427337</v>
      </c>
    </row>
    <row r="43" spans="1:26" ht="13.5">
      <c r="A43" s="58" t="s">
        <v>63</v>
      </c>
      <c r="B43" s="19">
        <v>-131390481</v>
      </c>
      <c r="C43" s="19"/>
      <c r="D43" s="59">
        <v>-285010000</v>
      </c>
      <c r="E43" s="60">
        <v>0</v>
      </c>
      <c r="F43" s="60">
        <v>0</v>
      </c>
      <c r="G43" s="60">
        <v>-11671979</v>
      </c>
      <c r="H43" s="60">
        <v>-7967224</v>
      </c>
      <c r="I43" s="60">
        <v>-19639203</v>
      </c>
      <c r="J43" s="60">
        <v>-39472791</v>
      </c>
      <c r="K43" s="60">
        <v>-11474010</v>
      </c>
      <c r="L43" s="60">
        <v>-26418745</v>
      </c>
      <c r="M43" s="60">
        <v>-77365546</v>
      </c>
      <c r="N43" s="60">
        <v>-3587608</v>
      </c>
      <c r="O43" s="60">
        <v>-10683235</v>
      </c>
      <c r="P43" s="60">
        <v>-7152748</v>
      </c>
      <c r="Q43" s="60">
        <v>-21423591</v>
      </c>
      <c r="R43" s="60">
        <v>-21009739</v>
      </c>
      <c r="S43" s="60">
        <v>-7117386</v>
      </c>
      <c r="T43" s="60">
        <v>-28049983</v>
      </c>
      <c r="U43" s="60">
        <v>-56177108</v>
      </c>
      <c r="V43" s="60">
        <v>-174605448</v>
      </c>
      <c r="W43" s="60">
        <v>0</v>
      </c>
      <c r="X43" s="60">
        <v>-174605448</v>
      </c>
      <c r="Y43" s="61">
        <v>0</v>
      </c>
      <c r="Z43" s="62">
        <v>0</v>
      </c>
    </row>
    <row r="44" spans="1:26" ht="13.5">
      <c r="A44" s="58" t="s">
        <v>64</v>
      </c>
      <c r="B44" s="19">
        <v>66517291</v>
      </c>
      <c r="C44" s="19"/>
      <c r="D44" s="59">
        <v>109697000</v>
      </c>
      <c r="E44" s="60">
        <v>125683000</v>
      </c>
      <c r="F44" s="60">
        <v>0</v>
      </c>
      <c r="G44" s="60">
        <v>0</v>
      </c>
      <c r="H44" s="60">
        <v>0</v>
      </c>
      <c r="I44" s="60">
        <v>0</v>
      </c>
      <c r="J44" s="60">
        <v>35756917</v>
      </c>
      <c r="K44" s="60">
        <v>8000000</v>
      </c>
      <c r="L44" s="60">
        <v>2578758</v>
      </c>
      <c r="M44" s="60">
        <v>46335675</v>
      </c>
      <c r="N44" s="60">
        <v>4020984</v>
      </c>
      <c r="O44" s="60">
        <v>6716142</v>
      </c>
      <c r="P44" s="60">
        <v>0</v>
      </c>
      <c r="Q44" s="60">
        <v>10737126</v>
      </c>
      <c r="R44" s="60">
        <v>0</v>
      </c>
      <c r="S44" s="60">
        <v>0</v>
      </c>
      <c r="T44" s="60">
        <v>-8436707</v>
      </c>
      <c r="U44" s="60">
        <v>-8436707</v>
      </c>
      <c r="V44" s="60">
        <v>48636094</v>
      </c>
      <c r="W44" s="60">
        <v>125683000</v>
      </c>
      <c r="X44" s="60">
        <v>-77046906</v>
      </c>
      <c r="Y44" s="61">
        <v>-61.3</v>
      </c>
      <c r="Z44" s="62">
        <v>125683000</v>
      </c>
    </row>
    <row r="45" spans="1:26" ht="13.5">
      <c r="A45" s="70" t="s">
        <v>65</v>
      </c>
      <c r="B45" s="22">
        <v>160285432</v>
      </c>
      <c r="C45" s="22"/>
      <c r="D45" s="99">
        <v>150114339</v>
      </c>
      <c r="E45" s="100">
        <v>451110337</v>
      </c>
      <c r="F45" s="100">
        <v>229833730</v>
      </c>
      <c r="G45" s="100">
        <v>229423019</v>
      </c>
      <c r="H45" s="100">
        <v>219434365</v>
      </c>
      <c r="I45" s="100">
        <v>219434365</v>
      </c>
      <c r="J45" s="100">
        <v>248113428</v>
      </c>
      <c r="K45" s="100">
        <v>268095075</v>
      </c>
      <c r="L45" s="100">
        <v>246356590</v>
      </c>
      <c r="M45" s="100">
        <v>246356590</v>
      </c>
      <c r="N45" s="100">
        <v>302921388</v>
      </c>
      <c r="O45" s="100">
        <v>335565710</v>
      </c>
      <c r="P45" s="100">
        <v>397602194</v>
      </c>
      <c r="Q45" s="100">
        <v>302921388</v>
      </c>
      <c r="R45" s="100">
        <v>393914563</v>
      </c>
      <c r="S45" s="100">
        <v>368322264</v>
      </c>
      <c r="T45" s="100">
        <v>324462769</v>
      </c>
      <c r="U45" s="100">
        <v>324462769</v>
      </c>
      <c r="V45" s="100">
        <v>324462769</v>
      </c>
      <c r="W45" s="100">
        <v>451110337</v>
      </c>
      <c r="X45" s="100">
        <v>-126647568</v>
      </c>
      <c r="Y45" s="101">
        <v>-28.07</v>
      </c>
      <c r="Z45" s="102">
        <v>451110337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90160075</v>
      </c>
      <c r="C49" s="52"/>
      <c r="D49" s="129">
        <v>34918659</v>
      </c>
      <c r="E49" s="54">
        <v>33080690</v>
      </c>
      <c r="F49" s="54">
        <v>0</v>
      </c>
      <c r="G49" s="54">
        <v>0</v>
      </c>
      <c r="H49" s="54">
        <v>0</v>
      </c>
      <c r="I49" s="54">
        <v>594761727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752921151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105902872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7073935</v>
      </c>
      <c r="W51" s="54">
        <v>112976807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82.08571724527656</v>
      </c>
      <c r="C58" s="5">
        <f>IF(C67=0,0,+(C76/C67)*100)</f>
        <v>0</v>
      </c>
      <c r="D58" s="6">
        <f aca="true" t="shared" si="6" ref="D58:Z58">IF(D67=0,0,+(D76/D67)*100)</f>
        <v>85.88047109024808</v>
      </c>
      <c r="E58" s="7">
        <f t="shared" si="6"/>
        <v>85.25550067879706</v>
      </c>
      <c r="F58" s="7">
        <f t="shared" si="6"/>
        <v>30.043393453278988</v>
      </c>
      <c r="G58" s="7">
        <f t="shared" si="6"/>
        <v>131.05077397821208</v>
      </c>
      <c r="H58" s="7">
        <f t="shared" si="6"/>
        <v>81.33444835551545</v>
      </c>
      <c r="I58" s="7">
        <f t="shared" si="6"/>
        <v>63.79690700243059</v>
      </c>
      <c r="J58" s="7">
        <f t="shared" si="6"/>
        <v>104.79190216420922</v>
      </c>
      <c r="K58" s="7">
        <f t="shared" si="6"/>
        <v>100.20310565041972</v>
      </c>
      <c r="L58" s="7">
        <f t="shared" si="6"/>
        <v>54.75677461822499</v>
      </c>
      <c r="M58" s="7">
        <f t="shared" si="6"/>
        <v>84.32551924641868</v>
      </c>
      <c r="N58" s="7">
        <f t="shared" si="6"/>
        <v>55.38067001141681</v>
      </c>
      <c r="O58" s="7">
        <f t="shared" si="6"/>
        <v>108.3593616025085</v>
      </c>
      <c r="P58" s="7">
        <f t="shared" si="6"/>
        <v>85.49361533623279</v>
      </c>
      <c r="Q58" s="7">
        <f t="shared" si="6"/>
        <v>81.178815238144</v>
      </c>
      <c r="R58" s="7">
        <f t="shared" si="6"/>
        <v>98.2554887139274</v>
      </c>
      <c r="S58" s="7">
        <f t="shared" si="6"/>
        <v>81.47255899870592</v>
      </c>
      <c r="T58" s="7">
        <f t="shared" si="6"/>
        <v>91.4917898726033</v>
      </c>
      <c r="U58" s="7">
        <f t="shared" si="6"/>
        <v>90.07340713925782</v>
      </c>
      <c r="V58" s="7">
        <f t="shared" si="6"/>
        <v>77.983407393458</v>
      </c>
      <c r="W58" s="7">
        <f t="shared" si="6"/>
        <v>85.25550067879706</v>
      </c>
      <c r="X58" s="7">
        <f t="shared" si="6"/>
        <v>0</v>
      </c>
      <c r="Y58" s="7">
        <f t="shared" si="6"/>
        <v>0</v>
      </c>
      <c r="Z58" s="8">
        <f t="shared" si="6"/>
        <v>85.25550067879706</v>
      </c>
    </row>
    <row r="59" spans="1:26" ht="13.5">
      <c r="A59" s="37" t="s">
        <v>31</v>
      </c>
      <c r="B59" s="9">
        <f aca="true" t="shared" si="7" ref="B59:Z66">IF(B68=0,0,+(B77/B68)*100)</f>
        <v>77.39971676686686</v>
      </c>
      <c r="C59" s="9">
        <f t="shared" si="7"/>
        <v>0</v>
      </c>
      <c r="D59" s="2">
        <f t="shared" si="7"/>
        <v>82.69448196328352</v>
      </c>
      <c r="E59" s="10">
        <f t="shared" si="7"/>
        <v>82.69445485587687</v>
      </c>
      <c r="F59" s="10">
        <f t="shared" si="7"/>
        <v>8.101367052603537</v>
      </c>
      <c r="G59" s="10">
        <f t="shared" si="7"/>
        <v>417.41071153075006</v>
      </c>
      <c r="H59" s="10">
        <f t="shared" si="7"/>
        <v>88.18973316371059</v>
      </c>
      <c r="I59" s="10">
        <f t="shared" si="7"/>
        <v>50.00368119092933</v>
      </c>
      <c r="J59" s="10">
        <f t="shared" si="7"/>
        <v>167.62239161762463</v>
      </c>
      <c r="K59" s="10">
        <f t="shared" si="7"/>
        <v>87.05592092336974</v>
      </c>
      <c r="L59" s="10">
        <f t="shared" si="7"/>
        <v>71.98682374275343</v>
      </c>
      <c r="M59" s="10">
        <f t="shared" si="7"/>
        <v>104.51681904936126</v>
      </c>
      <c r="N59" s="10">
        <f t="shared" si="7"/>
        <v>73.23240753074629</v>
      </c>
      <c r="O59" s="10">
        <f t="shared" si="7"/>
        <v>260.51883493819105</v>
      </c>
      <c r="P59" s="10">
        <f t="shared" si="7"/>
        <v>95.06097798671733</v>
      </c>
      <c r="Q59" s="10">
        <f t="shared" si="7"/>
        <v>141.80403374386756</v>
      </c>
      <c r="R59" s="10">
        <f t="shared" si="7"/>
        <v>77.23239901419139</v>
      </c>
      <c r="S59" s="10">
        <f t="shared" si="7"/>
        <v>78.30896041866391</v>
      </c>
      <c r="T59" s="10">
        <f t="shared" si="7"/>
        <v>91.34276110947198</v>
      </c>
      <c r="U59" s="10">
        <f t="shared" si="7"/>
        <v>82.18138070058677</v>
      </c>
      <c r="V59" s="10">
        <f t="shared" si="7"/>
        <v>75.97533502622372</v>
      </c>
      <c r="W59" s="10">
        <f t="shared" si="7"/>
        <v>82.69445485587687</v>
      </c>
      <c r="X59" s="10">
        <f t="shared" si="7"/>
        <v>0</v>
      </c>
      <c r="Y59" s="10">
        <f t="shared" si="7"/>
        <v>0</v>
      </c>
      <c r="Z59" s="11">
        <f t="shared" si="7"/>
        <v>82.69445485587687</v>
      </c>
    </row>
    <row r="60" spans="1:26" ht="13.5">
      <c r="A60" s="38" t="s">
        <v>32</v>
      </c>
      <c r="B60" s="12">
        <f t="shared" si="7"/>
        <v>83.06552836133817</v>
      </c>
      <c r="C60" s="12">
        <f t="shared" si="7"/>
        <v>0</v>
      </c>
      <c r="D60" s="3">
        <f t="shared" si="7"/>
        <v>87.08843369942235</v>
      </c>
      <c r="E60" s="13">
        <f t="shared" si="7"/>
        <v>86.16864202248094</v>
      </c>
      <c r="F60" s="13">
        <f t="shared" si="7"/>
        <v>82.92379662958295</v>
      </c>
      <c r="G60" s="13">
        <f t="shared" si="7"/>
        <v>68.02860734735384</v>
      </c>
      <c r="H60" s="13">
        <f t="shared" si="7"/>
        <v>82.38002727404044</v>
      </c>
      <c r="I60" s="13">
        <f t="shared" si="7"/>
        <v>77.42265956251929</v>
      </c>
      <c r="J60" s="13">
        <f t="shared" si="7"/>
        <v>97.60821015588932</v>
      </c>
      <c r="K60" s="13">
        <f t="shared" si="7"/>
        <v>104.39961011841754</v>
      </c>
      <c r="L60" s="13">
        <f t="shared" si="7"/>
        <v>48.826646515239304</v>
      </c>
      <c r="M60" s="13">
        <f t="shared" si="7"/>
        <v>80.53184333992685</v>
      </c>
      <c r="N60" s="13">
        <f t="shared" si="7"/>
        <v>50.54757696250043</v>
      </c>
      <c r="O60" s="13">
        <f t="shared" si="7"/>
        <v>75.9273706194058</v>
      </c>
      <c r="P60" s="13">
        <f t="shared" si="7"/>
        <v>82.3805542499496</v>
      </c>
      <c r="Q60" s="13">
        <f t="shared" si="7"/>
        <v>68.03074254988692</v>
      </c>
      <c r="R60" s="13">
        <f t="shared" si="7"/>
        <v>104.26374277702075</v>
      </c>
      <c r="S60" s="13">
        <f t="shared" si="7"/>
        <v>81.29902659293906</v>
      </c>
      <c r="T60" s="13">
        <f t="shared" si="7"/>
        <v>81.4784505651361</v>
      </c>
      <c r="U60" s="13">
        <f t="shared" si="7"/>
        <v>87.67805996087327</v>
      </c>
      <c r="V60" s="13">
        <f t="shared" si="7"/>
        <v>77.9335725577343</v>
      </c>
      <c r="W60" s="13">
        <f t="shared" si="7"/>
        <v>86.16864202248094</v>
      </c>
      <c r="X60" s="13">
        <f t="shared" si="7"/>
        <v>0</v>
      </c>
      <c r="Y60" s="13">
        <f t="shared" si="7"/>
        <v>0</v>
      </c>
      <c r="Z60" s="14">
        <f t="shared" si="7"/>
        <v>86.16864202248094</v>
      </c>
    </row>
    <row r="61" spans="1:26" ht="13.5">
      <c r="A61" s="39" t="s">
        <v>103</v>
      </c>
      <c r="B61" s="12">
        <f t="shared" si="7"/>
        <v>82.01528557963213</v>
      </c>
      <c r="C61" s="12">
        <f t="shared" si="7"/>
        <v>0</v>
      </c>
      <c r="D61" s="3">
        <f t="shared" si="7"/>
        <v>88.00016494517908</v>
      </c>
      <c r="E61" s="13">
        <f t="shared" si="7"/>
        <v>88.00016475335559</v>
      </c>
      <c r="F61" s="13">
        <f t="shared" si="7"/>
        <v>90.87952733407637</v>
      </c>
      <c r="G61" s="13">
        <f t="shared" si="7"/>
        <v>79.2723561710984</v>
      </c>
      <c r="H61" s="13">
        <f t="shared" si="7"/>
        <v>98.55096191557823</v>
      </c>
      <c r="I61" s="13">
        <f t="shared" si="7"/>
        <v>89.09082151578643</v>
      </c>
      <c r="J61" s="13">
        <f t="shared" si="7"/>
        <v>138.24113863123844</v>
      </c>
      <c r="K61" s="13">
        <f t="shared" si="7"/>
        <v>134.061088160289</v>
      </c>
      <c r="L61" s="13">
        <f t="shared" si="7"/>
        <v>47.13738881283302</v>
      </c>
      <c r="M61" s="13">
        <f t="shared" si="7"/>
        <v>97.34749432315924</v>
      </c>
      <c r="N61" s="13">
        <f t="shared" si="7"/>
        <v>49.20338431773394</v>
      </c>
      <c r="O61" s="13">
        <f t="shared" si="7"/>
        <v>84.67078422278077</v>
      </c>
      <c r="P61" s="13">
        <f t="shared" si="7"/>
        <v>120.10216500596917</v>
      </c>
      <c r="Q61" s="13">
        <f t="shared" si="7"/>
        <v>77.82367307347864</v>
      </c>
      <c r="R61" s="13">
        <f t="shared" si="7"/>
        <v>96.91125902930402</v>
      </c>
      <c r="S61" s="13">
        <f t="shared" si="7"/>
        <v>82.96924523404834</v>
      </c>
      <c r="T61" s="13">
        <f t="shared" si="7"/>
        <v>87.23005762561714</v>
      </c>
      <c r="U61" s="13">
        <f t="shared" si="7"/>
        <v>88.67307727476552</v>
      </c>
      <c r="V61" s="13">
        <f t="shared" si="7"/>
        <v>87.43205507778669</v>
      </c>
      <c r="W61" s="13">
        <f t="shared" si="7"/>
        <v>88.00016475335559</v>
      </c>
      <c r="X61" s="13">
        <f t="shared" si="7"/>
        <v>0</v>
      </c>
      <c r="Y61" s="13">
        <f t="shared" si="7"/>
        <v>0</v>
      </c>
      <c r="Z61" s="14">
        <f t="shared" si="7"/>
        <v>88.00016475335559</v>
      </c>
    </row>
    <row r="62" spans="1:26" ht="13.5">
      <c r="A62" s="39" t="s">
        <v>104</v>
      </c>
      <c r="B62" s="12">
        <f t="shared" si="7"/>
        <v>84.99999982346337</v>
      </c>
      <c r="C62" s="12">
        <f t="shared" si="7"/>
        <v>0</v>
      </c>
      <c r="D62" s="3">
        <f t="shared" si="7"/>
        <v>83.93426611888376</v>
      </c>
      <c r="E62" s="13">
        <f t="shared" si="7"/>
        <v>80.08049117270171</v>
      </c>
      <c r="F62" s="13">
        <f t="shared" si="7"/>
        <v>74.06164273341005</v>
      </c>
      <c r="G62" s="13">
        <f t="shared" si="7"/>
        <v>40.89585952547186</v>
      </c>
      <c r="H62" s="13">
        <f t="shared" si="7"/>
        <v>52.03466610103128</v>
      </c>
      <c r="I62" s="13">
        <f t="shared" si="7"/>
        <v>54.02522544697169</v>
      </c>
      <c r="J62" s="13">
        <f t="shared" si="7"/>
        <v>49.507535471816084</v>
      </c>
      <c r="K62" s="13">
        <f t="shared" si="7"/>
        <v>68.19378037577275</v>
      </c>
      <c r="L62" s="13">
        <f t="shared" si="7"/>
        <v>50.380124089959885</v>
      </c>
      <c r="M62" s="13">
        <f t="shared" si="7"/>
        <v>55.22137920501618</v>
      </c>
      <c r="N62" s="13">
        <f t="shared" si="7"/>
        <v>51.73902992495215</v>
      </c>
      <c r="O62" s="13">
        <f t="shared" si="7"/>
        <v>58.36816976899475</v>
      </c>
      <c r="P62" s="13">
        <f t="shared" si="7"/>
        <v>37.92196692758701</v>
      </c>
      <c r="Q62" s="13">
        <f t="shared" si="7"/>
        <v>47.940943967121044</v>
      </c>
      <c r="R62" s="13">
        <f t="shared" si="7"/>
        <v>213.35312701116308</v>
      </c>
      <c r="S62" s="13">
        <f t="shared" si="7"/>
        <v>85.050760930143</v>
      </c>
      <c r="T62" s="13">
        <f t="shared" si="7"/>
        <v>73.27935865205498</v>
      </c>
      <c r="U62" s="13">
        <f t="shared" si="7"/>
        <v>97.90483552487706</v>
      </c>
      <c r="V62" s="13">
        <f t="shared" si="7"/>
        <v>60.592979709902075</v>
      </c>
      <c r="W62" s="13">
        <f t="shared" si="7"/>
        <v>80.08049117270171</v>
      </c>
      <c r="X62" s="13">
        <f t="shared" si="7"/>
        <v>0</v>
      </c>
      <c r="Y62" s="13">
        <f t="shared" si="7"/>
        <v>0</v>
      </c>
      <c r="Z62" s="14">
        <f t="shared" si="7"/>
        <v>80.08049117270171</v>
      </c>
    </row>
    <row r="63" spans="1:26" ht="13.5">
      <c r="A63" s="39" t="s">
        <v>105</v>
      </c>
      <c r="B63" s="12">
        <f t="shared" si="7"/>
        <v>84.99999905591815</v>
      </c>
      <c r="C63" s="12">
        <f t="shared" si="7"/>
        <v>0</v>
      </c>
      <c r="D63" s="3">
        <f t="shared" si="7"/>
        <v>87.99598273231214</v>
      </c>
      <c r="E63" s="13">
        <f t="shared" si="7"/>
        <v>87.99598100150713</v>
      </c>
      <c r="F63" s="13">
        <f t="shared" si="7"/>
        <v>46.980199698971994</v>
      </c>
      <c r="G63" s="13">
        <f t="shared" si="7"/>
        <v>47.40034471210141</v>
      </c>
      <c r="H63" s="13">
        <f t="shared" si="7"/>
        <v>50.353674185351835</v>
      </c>
      <c r="I63" s="13">
        <f t="shared" si="7"/>
        <v>48.23634023445133</v>
      </c>
      <c r="J63" s="13">
        <f t="shared" si="7"/>
        <v>59.337131187667055</v>
      </c>
      <c r="K63" s="13">
        <f t="shared" si="7"/>
        <v>66.53030399432305</v>
      </c>
      <c r="L63" s="13">
        <f t="shared" si="7"/>
        <v>51.826160307819535</v>
      </c>
      <c r="M63" s="13">
        <f t="shared" si="7"/>
        <v>59.23522065970709</v>
      </c>
      <c r="N63" s="13">
        <f t="shared" si="7"/>
        <v>55.06646401405265</v>
      </c>
      <c r="O63" s="13">
        <f t="shared" si="7"/>
        <v>62.809123209627145</v>
      </c>
      <c r="P63" s="13">
        <f t="shared" si="7"/>
        <v>59.94913062221584</v>
      </c>
      <c r="Q63" s="13">
        <f t="shared" si="7"/>
        <v>59.27311795704363</v>
      </c>
      <c r="R63" s="13">
        <f t="shared" si="7"/>
        <v>67.52631799399688</v>
      </c>
      <c r="S63" s="13">
        <f t="shared" si="7"/>
        <v>64.86647545128338</v>
      </c>
      <c r="T63" s="13">
        <f t="shared" si="7"/>
        <v>62.74731835827314</v>
      </c>
      <c r="U63" s="13">
        <f t="shared" si="7"/>
        <v>65.04588178313598</v>
      </c>
      <c r="V63" s="13">
        <f t="shared" si="7"/>
        <v>58.013433524117865</v>
      </c>
      <c r="W63" s="13">
        <f t="shared" si="7"/>
        <v>87.99598100150713</v>
      </c>
      <c r="X63" s="13">
        <f t="shared" si="7"/>
        <v>0</v>
      </c>
      <c r="Y63" s="13">
        <f t="shared" si="7"/>
        <v>0</v>
      </c>
      <c r="Z63" s="14">
        <f t="shared" si="7"/>
        <v>87.99598100150713</v>
      </c>
    </row>
    <row r="64" spans="1:26" ht="13.5">
      <c r="A64" s="39" t="s">
        <v>106</v>
      </c>
      <c r="B64" s="12">
        <f t="shared" si="7"/>
        <v>84.9999982772617</v>
      </c>
      <c r="C64" s="12">
        <f t="shared" si="7"/>
        <v>0</v>
      </c>
      <c r="D64" s="3">
        <f t="shared" si="7"/>
        <v>87.81236011464611</v>
      </c>
      <c r="E64" s="13">
        <f t="shared" si="7"/>
        <v>87.81235765079136</v>
      </c>
      <c r="F64" s="13">
        <f t="shared" si="7"/>
        <v>57.83349550773467</v>
      </c>
      <c r="G64" s="13">
        <f t="shared" si="7"/>
        <v>54.74772430852326</v>
      </c>
      <c r="H64" s="13">
        <f t="shared" si="7"/>
        <v>60.7072703718656</v>
      </c>
      <c r="I64" s="13">
        <f t="shared" si="7"/>
        <v>57.757326703459114</v>
      </c>
      <c r="J64" s="13">
        <f t="shared" si="7"/>
        <v>75.24894591247082</v>
      </c>
      <c r="K64" s="13">
        <f t="shared" si="7"/>
        <v>75.10934523159708</v>
      </c>
      <c r="L64" s="13">
        <f t="shared" si="7"/>
        <v>59.308248537630845</v>
      </c>
      <c r="M64" s="13">
        <f t="shared" si="7"/>
        <v>69.91510366746874</v>
      </c>
      <c r="N64" s="13">
        <f t="shared" si="7"/>
        <v>63.01746062026808</v>
      </c>
      <c r="O64" s="13">
        <f t="shared" si="7"/>
        <v>67.93362572282592</v>
      </c>
      <c r="P64" s="13">
        <f t="shared" si="7"/>
        <v>66.65726461767639</v>
      </c>
      <c r="Q64" s="13">
        <f t="shared" si="7"/>
        <v>65.86874249813394</v>
      </c>
      <c r="R64" s="13">
        <f t="shared" si="7"/>
        <v>73.65213224339044</v>
      </c>
      <c r="S64" s="13">
        <f t="shared" si="7"/>
        <v>68.07989915418719</v>
      </c>
      <c r="T64" s="13">
        <f t="shared" si="7"/>
        <v>66.64917110714698</v>
      </c>
      <c r="U64" s="13">
        <f t="shared" si="7"/>
        <v>69.45856363945474</v>
      </c>
      <c r="V64" s="13">
        <f t="shared" si="7"/>
        <v>65.78519593994201</v>
      </c>
      <c r="W64" s="13">
        <f t="shared" si="7"/>
        <v>87.81235765079136</v>
      </c>
      <c r="X64" s="13">
        <f t="shared" si="7"/>
        <v>0</v>
      </c>
      <c r="Y64" s="13">
        <f t="shared" si="7"/>
        <v>0</v>
      </c>
      <c r="Z64" s="14">
        <f t="shared" si="7"/>
        <v>87.81235765079136</v>
      </c>
    </row>
    <row r="65" spans="1:26" ht="13.5">
      <c r="A65" s="39" t="s">
        <v>107</v>
      </c>
      <c r="B65" s="12">
        <f t="shared" si="7"/>
        <v>99.85611510791367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88.8</v>
      </c>
      <c r="E66" s="16">
        <f t="shared" si="7"/>
        <v>88.8</v>
      </c>
      <c r="F66" s="16">
        <f t="shared" si="7"/>
        <v>15.896557111044626</v>
      </c>
      <c r="G66" s="16">
        <f t="shared" si="7"/>
        <v>500.76828044166473</v>
      </c>
      <c r="H66" s="16">
        <f t="shared" si="7"/>
        <v>13.54084145448899</v>
      </c>
      <c r="I66" s="16">
        <f t="shared" si="7"/>
        <v>23.936289019247013</v>
      </c>
      <c r="J66" s="16">
        <f t="shared" si="7"/>
        <v>23.174617491301568</v>
      </c>
      <c r="K66" s="16">
        <f t="shared" si="7"/>
        <v>100</v>
      </c>
      <c r="L66" s="16">
        <f t="shared" si="7"/>
        <v>100</v>
      </c>
      <c r="M66" s="16">
        <f t="shared" si="7"/>
        <v>55.67011619726037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380.9011856181738</v>
      </c>
      <c r="U66" s="16">
        <f t="shared" si="7"/>
        <v>183.6680213880971</v>
      </c>
      <c r="V66" s="16">
        <f t="shared" si="7"/>
        <v>100.0025508791376</v>
      </c>
      <c r="W66" s="16">
        <f t="shared" si="7"/>
        <v>88.8</v>
      </c>
      <c r="X66" s="16">
        <f t="shared" si="7"/>
        <v>0</v>
      </c>
      <c r="Y66" s="16">
        <f t="shared" si="7"/>
        <v>0</v>
      </c>
      <c r="Z66" s="17">
        <f t="shared" si="7"/>
        <v>88.8</v>
      </c>
    </row>
    <row r="67" spans="1:26" ht="13.5" hidden="1">
      <c r="A67" s="41" t="s">
        <v>285</v>
      </c>
      <c r="B67" s="24">
        <v>1042123224</v>
      </c>
      <c r="C67" s="24"/>
      <c r="D67" s="25">
        <v>1159544869</v>
      </c>
      <c r="E67" s="26">
        <v>1168044979</v>
      </c>
      <c r="F67" s="26">
        <v>223130663</v>
      </c>
      <c r="G67" s="26">
        <v>89647614</v>
      </c>
      <c r="H67" s="26">
        <v>85661674</v>
      </c>
      <c r="I67" s="26">
        <v>398439951</v>
      </c>
      <c r="J67" s="26">
        <v>77345110</v>
      </c>
      <c r="K67" s="26">
        <v>68401839</v>
      </c>
      <c r="L67" s="26">
        <v>90265271</v>
      </c>
      <c r="M67" s="26">
        <v>236012220</v>
      </c>
      <c r="N67" s="26">
        <v>113204071</v>
      </c>
      <c r="O67" s="26">
        <v>92706254</v>
      </c>
      <c r="P67" s="26">
        <v>92854459</v>
      </c>
      <c r="Q67" s="26">
        <v>298764784</v>
      </c>
      <c r="R67" s="26">
        <v>76437396</v>
      </c>
      <c r="S67" s="26">
        <v>89082081</v>
      </c>
      <c r="T67" s="26">
        <v>99242918</v>
      </c>
      <c r="U67" s="26">
        <v>264762395</v>
      </c>
      <c r="V67" s="26">
        <v>1197979350</v>
      </c>
      <c r="W67" s="26">
        <v>1168044979</v>
      </c>
      <c r="X67" s="26"/>
      <c r="Y67" s="25"/>
      <c r="Z67" s="27">
        <v>1168044979</v>
      </c>
    </row>
    <row r="68" spans="1:26" ht="13.5" hidden="1">
      <c r="A68" s="37" t="s">
        <v>31</v>
      </c>
      <c r="B68" s="19">
        <v>271038205</v>
      </c>
      <c r="C68" s="19"/>
      <c r="D68" s="20">
        <v>331241000</v>
      </c>
      <c r="E68" s="21">
        <v>331241111</v>
      </c>
      <c r="F68" s="21">
        <v>155265203</v>
      </c>
      <c r="G68" s="21">
        <v>16042469</v>
      </c>
      <c r="H68" s="21">
        <v>16023008</v>
      </c>
      <c r="I68" s="21">
        <v>187330680</v>
      </c>
      <c r="J68" s="21">
        <v>13051384</v>
      </c>
      <c r="K68" s="21">
        <v>16414053</v>
      </c>
      <c r="L68" s="21">
        <v>16508178</v>
      </c>
      <c r="M68" s="21">
        <v>45973615</v>
      </c>
      <c r="N68" s="21">
        <v>16733481</v>
      </c>
      <c r="O68" s="21">
        <v>16160207</v>
      </c>
      <c r="P68" s="21">
        <v>16494723</v>
      </c>
      <c r="Q68" s="21">
        <v>49388411</v>
      </c>
      <c r="R68" s="21">
        <v>16492045</v>
      </c>
      <c r="S68" s="21">
        <v>16345330</v>
      </c>
      <c r="T68" s="21">
        <v>15818011</v>
      </c>
      <c r="U68" s="21">
        <v>48655386</v>
      </c>
      <c r="V68" s="21">
        <v>331348092</v>
      </c>
      <c r="W68" s="21">
        <v>331241111</v>
      </c>
      <c r="X68" s="21"/>
      <c r="Y68" s="20"/>
      <c r="Z68" s="23">
        <v>331241111</v>
      </c>
    </row>
    <row r="69" spans="1:26" ht="13.5" hidden="1">
      <c r="A69" s="38" t="s">
        <v>32</v>
      </c>
      <c r="B69" s="19">
        <v>740699218</v>
      </c>
      <c r="C69" s="19"/>
      <c r="D69" s="20">
        <v>796303869</v>
      </c>
      <c r="E69" s="21">
        <v>804803868</v>
      </c>
      <c r="F69" s="21">
        <v>65151344</v>
      </c>
      <c r="G69" s="21">
        <v>73501537</v>
      </c>
      <c r="H69" s="21">
        <v>66985308</v>
      </c>
      <c r="I69" s="21">
        <v>205638189</v>
      </c>
      <c r="J69" s="21">
        <v>59481940</v>
      </c>
      <c r="K69" s="21">
        <v>51449468</v>
      </c>
      <c r="L69" s="21">
        <v>70768188</v>
      </c>
      <c r="M69" s="21">
        <v>181699596</v>
      </c>
      <c r="N69" s="21">
        <v>93082897</v>
      </c>
      <c r="O69" s="21">
        <v>75565177</v>
      </c>
      <c r="P69" s="21">
        <v>71824887</v>
      </c>
      <c r="Q69" s="21">
        <v>240472961</v>
      </c>
      <c r="R69" s="21">
        <v>56790105</v>
      </c>
      <c r="S69" s="21">
        <v>69296703</v>
      </c>
      <c r="T69" s="21">
        <v>80627126</v>
      </c>
      <c r="U69" s="21">
        <v>206713934</v>
      </c>
      <c r="V69" s="21">
        <v>834524680</v>
      </c>
      <c r="W69" s="21">
        <v>804803868</v>
      </c>
      <c r="X69" s="21"/>
      <c r="Y69" s="20"/>
      <c r="Z69" s="23">
        <v>804803868</v>
      </c>
    </row>
    <row r="70" spans="1:26" ht="13.5" hidden="1">
      <c r="A70" s="39" t="s">
        <v>103</v>
      </c>
      <c r="B70" s="19">
        <v>480069986</v>
      </c>
      <c r="C70" s="19"/>
      <c r="D70" s="20">
        <v>521312599</v>
      </c>
      <c r="E70" s="21">
        <v>521312599</v>
      </c>
      <c r="F70" s="21">
        <v>45341115</v>
      </c>
      <c r="G70" s="21">
        <v>49920165</v>
      </c>
      <c r="H70" s="21">
        <v>43237994</v>
      </c>
      <c r="I70" s="21">
        <v>138499274</v>
      </c>
      <c r="J70" s="21">
        <v>30639595</v>
      </c>
      <c r="K70" s="21">
        <v>28044747</v>
      </c>
      <c r="L70" s="21">
        <v>45460732</v>
      </c>
      <c r="M70" s="21">
        <v>104145074</v>
      </c>
      <c r="N70" s="21">
        <v>65265976</v>
      </c>
      <c r="O70" s="21">
        <v>48398288</v>
      </c>
      <c r="P70" s="21">
        <v>36343364</v>
      </c>
      <c r="Q70" s="21">
        <v>150007628</v>
      </c>
      <c r="R70" s="21">
        <v>42868891</v>
      </c>
      <c r="S70" s="21">
        <v>48569838</v>
      </c>
      <c r="T70" s="21">
        <v>52755704</v>
      </c>
      <c r="U70" s="21">
        <v>144194433</v>
      </c>
      <c r="V70" s="21">
        <v>536846409</v>
      </c>
      <c r="W70" s="21">
        <v>521312599</v>
      </c>
      <c r="X70" s="21"/>
      <c r="Y70" s="20"/>
      <c r="Z70" s="23">
        <v>521312599</v>
      </c>
    </row>
    <row r="71" spans="1:26" ht="13.5" hidden="1">
      <c r="A71" s="39" t="s">
        <v>104</v>
      </c>
      <c r="B71" s="19">
        <v>169936398</v>
      </c>
      <c r="C71" s="19"/>
      <c r="D71" s="20">
        <v>176627879</v>
      </c>
      <c r="E71" s="21">
        <v>185127878</v>
      </c>
      <c r="F71" s="21">
        <v>11614313</v>
      </c>
      <c r="G71" s="21">
        <v>15358457</v>
      </c>
      <c r="H71" s="21">
        <v>15604870</v>
      </c>
      <c r="I71" s="21">
        <v>42577640</v>
      </c>
      <c r="J71" s="21">
        <v>19986008</v>
      </c>
      <c r="K71" s="21">
        <v>15172042</v>
      </c>
      <c r="L71" s="21">
        <v>17066006</v>
      </c>
      <c r="M71" s="21">
        <v>52224056</v>
      </c>
      <c r="N71" s="21">
        <v>19578444</v>
      </c>
      <c r="O71" s="21">
        <v>18962426</v>
      </c>
      <c r="P71" s="21">
        <v>27157075</v>
      </c>
      <c r="Q71" s="21">
        <v>65697945</v>
      </c>
      <c r="R71" s="21">
        <v>5522302</v>
      </c>
      <c r="S71" s="21">
        <v>12298238</v>
      </c>
      <c r="T71" s="21">
        <v>19469993</v>
      </c>
      <c r="U71" s="21">
        <v>37290533</v>
      </c>
      <c r="V71" s="21">
        <v>197790174</v>
      </c>
      <c r="W71" s="21">
        <v>185127878</v>
      </c>
      <c r="X71" s="21"/>
      <c r="Y71" s="20"/>
      <c r="Z71" s="23">
        <v>185127878</v>
      </c>
    </row>
    <row r="72" spans="1:26" ht="13.5" hidden="1">
      <c r="A72" s="39" t="s">
        <v>105</v>
      </c>
      <c r="B72" s="19">
        <v>52961510</v>
      </c>
      <c r="C72" s="19"/>
      <c r="D72" s="20">
        <v>57776583</v>
      </c>
      <c r="E72" s="21">
        <v>57776583</v>
      </c>
      <c r="F72" s="21">
        <v>4805533</v>
      </c>
      <c r="G72" s="21">
        <v>4813292</v>
      </c>
      <c r="H72" s="21">
        <v>4751407</v>
      </c>
      <c r="I72" s="21">
        <v>14370232</v>
      </c>
      <c r="J72" s="21">
        <v>5380582</v>
      </c>
      <c r="K72" s="21">
        <v>4825123</v>
      </c>
      <c r="L72" s="21">
        <v>4824905</v>
      </c>
      <c r="M72" s="21">
        <v>15030610</v>
      </c>
      <c r="N72" s="21">
        <v>4820729</v>
      </c>
      <c r="O72" s="21">
        <v>4803748</v>
      </c>
      <c r="P72" s="21">
        <v>4871300</v>
      </c>
      <c r="Q72" s="21">
        <v>14495777</v>
      </c>
      <c r="R72" s="21">
        <v>4918118</v>
      </c>
      <c r="S72" s="21">
        <v>4930217</v>
      </c>
      <c r="T72" s="21">
        <v>4922451</v>
      </c>
      <c r="U72" s="21">
        <v>14770786</v>
      </c>
      <c r="V72" s="21">
        <v>58667405</v>
      </c>
      <c r="W72" s="21">
        <v>57776583</v>
      </c>
      <c r="X72" s="21"/>
      <c r="Y72" s="20"/>
      <c r="Z72" s="23">
        <v>57776583</v>
      </c>
    </row>
    <row r="73" spans="1:26" ht="13.5" hidden="1">
      <c r="A73" s="39" t="s">
        <v>106</v>
      </c>
      <c r="B73" s="19">
        <v>37730629</v>
      </c>
      <c r="C73" s="19"/>
      <c r="D73" s="20">
        <v>40586808</v>
      </c>
      <c r="E73" s="21">
        <v>40586808</v>
      </c>
      <c r="F73" s="21">
        <v>3390383</v>
      </c>
      <c r="G73" s="21">
        <v>3409623</v>
      </c>
      <c r="H73" s="21">
        <v>3391037</v>
      </c>
      <c r="I73" s="21">
        <v>10191043</v>
      </c>
      <c r="J73" s="21">
        <v>3475755</v>
      </c>
      <c r="K73" s="21">
        <v>3407556</v>
      </c>
      <c r="L73" s="21">
        <v>3416545</v>
      </c>
      <c r="M73" s="21">
        <v>10299856</v>
      </c>
      <c r="N73" s="21">
        <v>3417748</v>
      </c>
      <c r="O73" s="21">
        <v>3400715</v>
      </c>
      <c r="P73" s="21">
        <v>3453148</v>
      </c>
      <c r="Q73" s="21">
        <v>10271611</v>
      </c>
      <c r="R73" s="21">
        <v>3480794</v>
      </c>
      <c r="S73" s="21">
        <v>3498410</v>
      </c>
      <c r="T73" s="21">
        <v>3478978</v>
      </c>
      <c r="U73" s="21">
        <v>10458182</v>
      </c>
      <c r="V73" s="21">
        <v>41220692</v>
      </c>
      <c r="W73" s="21">
        <v>40586808</v>
      </c>
      <c r="X73" s="21"/>
      <c r="Y73" s="20"/>
      <c r="Z73" s="23">
        <v>40586808</v>
      </c>
    </row>
    <row r="74" spans="1:26" ht="13.5" hidden="1">
      <c r="A74" s="39" t="s">
        <v>107</v>
      </c>
      <c r="B74" s="19">
        <v>695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30385801</v>
      </c>
      <c r="C75" s="28"/>
      <c r="D75" s="29">
        <v>32000000</v>
      </c>
      <c r="E75" s="30">
        <v>32000000</v>
      </c>
      <c r="F75" s="30">
        <v>2714116</v>
      </c>
      <c r="G75" s="30">
        <v>103608</v>
      </c>
      <c r="H75" s="30">
        <v>2653358</v>
      </c>
      <c r="I75" s="30">
        <v>5471082</v>
      </c>
      <c r="J75" s="30">
        <v>4811786</v>
      </c>
      <c r="K75" s="30">
        <v>538318</v>
      </c>
      <c r="L75" s="30">
        <v>2988905</v>
      </c>
      <c r="M75" s="30">
        <v>8339009</v>
      </c>
      <c r="N75" s="30">
        <v>3387693</v>
      </c>
      <c r="O75" s="30">
        <v>980870</v>
      </c>
      <c r="P75" s="30">
        <v>4534849</v>
      </c>
      <c r="Q75" s="30">
        <v>8903412</v>
      </c>
      <c r="R75" s="30">
        <v>3155246</v>
      </c>
      <c r="S75" s="30">
        <v>3440048</v>
      </c>
      <c r="T75" s="30">
        <v>2797781</v>
      </c>
      <c r="U75" s="30">
        <v>9393075</v>
      </c>
      <c r="V75" s="30">
        <v>32106578</v>
      </c>
      <c r="W75" s="30">
        <v>32000000</v>
      </c>
      <c r="X75" s="30"/>
      <c r="Y75" s="29"/>
      <c r="Z75" s="31">
        <v>32000000</v>
      </c>
    </row>
    <row r="76" spans="1:26" ht="13.5" hidden="1">
      <c r="A76" s="42" t="s">
        <v>286</v>
      </c>
      <c r="B76" s="32">
        <v>855434323</v>
      </c>
      <c r="C76" s="32"/>
      <c r="D76" s="33">
        <v>995822596</v>
      </c>
      <c r="E76" s="34">
        <v>995822595</v>
      </c>
      <c r="F76" s="34">
        <v>67036023</v>
      </c>
      <c r="G76" s="34">
        <v>117483892</v>
      </c>
      <c r="H76" s="34">
        <v>69672450</v>
      </c>
      <c r="I76" s="34">
        <v>254192365</v>
      </c>
      <c r="J76" s="34">
        <v>81051412</v>
      </c>
      <c r="K76" s="34">
        <v>68540767</v>
      </c>
      <c r="L76" s="34">
        <v>49426351</v>
      </c>
      <c r="M76" s="34">
        <v>199018530</v>
      </c>
      <c r="N76" s="34">
        <v>62693173</v>
      </c>
      <c r="O76" s="34">
        <v>100455905</v>
      </c>
      <c r="P76" s="34">
        <v>79384634</v>
      </c>
      <c r="Q76" s="34">
        <v>242533712</v>
      </c>
      <c r="R76" s="34">
        <v>75103937</v>
      </c>
      <c r="S76" s="34">
        <v>72577451</v>
      </c>
      <c r="T76" s="34">
        <v>90799122</v>
      </c>
      <c r="U76" s="34">
        <v>238480510</v>
      </c>
      <c r="V76" s="34">
        <v>934225117</v>
      </c>
      <c r="W76" s="34">
        <v>995822595</v>
      </c>
      <c r="X76" s="34"/>
      <c r="Y76" s="33"/>
      <c r="Z76" s="35">
        <v>995822595</v>
      </c>
    </row>
    <row r="77" spans="1:26" ht="13.5" hidden="1">
      <c r="A77" s="37" t="s">
        <v>31</v>
      </c>
      <c r="B77" s="19">
        <v>209782803</v>
      </c>
      <c r="C77" s="19"/>
      <c r="D77" s="20">
        <v>273918029</v>
      </c>
      <c r="E77" s="21">
        <v>273918031</v>
      </c>
      <c r="F77" s="21">
        <v>12578604</v>
      </c>
      <c r="G77" s="21">
        <v>66962984</v>
      </c>
      <c r="H77" s="21">
        <v>14130648</v>
      </c>
      <c r="I77" s="21">
        <v>93672236</v>
      </c>
      <c r="J77" s="21">
        <v>21877042</v>
      </c>
      <c r="K77" s="21">
        <v>14289405</v>
      </c>
      <c r="L77" s="21">
        <v>11883713</v>
      </c>
      <c r="M77" s="21">
        <v>48050160</v>
      </c>
      <c r="N77" s="21">
        <v>12254331</v>
      </c>
      <c r="O77" s="21">
        <v>42100383</v>
      </c>
      <c r="P77" s="21">
        <v>15680045</v>
      </c>
      <c r="Q77" s="21">
        <v>70034759</v>
      </c>
      <c r="R77" s="21">
        <v>12737202</v>
      </c>
      <c r="S77" s="21">
        <v>12799858</v>
      </c>
      <c r="T77" s="21">
        <v>14448608</v>
      </c>
      <c r="U77" s="21">
        <v>39985668</v>
      </c>
      <c r="V77" s="21">
        <v>251742823</v>
      </c>
      <c r="W77" s="21">
        <v>273918031</v>
      </c>
      <c r="X77" s="21"/>
      <c r="Y77" s="20"/>
      <c r="Z77" s="23">
        <v>273918031</v>
      </c>
    </row>
    <row r="78" spans="1:26" ht="13.5" hidden="1">
      <c r="A78" s="38" t="s">
        <v>32</v>
      </c>
      <c r="B78" s="19">
        <v>615265719</v>
      </c>
      <c r="C78" s="19"/>
      <c r="D78" s="20">
        <v>693488567</v>
      </c>
      <c r="E78" s="21">
        <v>693488564</v>
      </c>
      <c r="F78" s="21">
        <v>54025968</v>
      </c>
      <c r="G78" s="21">
        <v>50002072</v>
      </c>
      <c r="H78" s="21">
        <v>55182515</v>
      </c>
      <c r="I78" s="21">
        <v>159210555</v>
      </c>
      <c r="J78" s="21">
        <v>58059257</v>
      </c>
      <c r="K78" s="21">
        <v>53713044</v>
      </c>
      <c r="L78" s="21">
        <v>34553733</v>
      </c>
      <c r="M78" s="21">
        <v>146326034</v>
      </c>
      <c r="N78" s="21">
        <v>47051149</v>
      </c>
      <c r="O78" s="21">
        <v>57374652</v>
      </c>
      <c r="P78" s="21">
        <v>59169740</v>
      </c>
      <c r="Q78" s="21">
        <v>163595541</v>
      </c>
      <c r="R78" s="21">
        <v>59211489</v>
      </c>
      <c r="S78" s="21">
        <v>56337545</v>
      </c>
      <c r="T78" s="21">
        <v>65693733</v>
      </c>
      <c r="U78" s="21">
        <v>181242767</v>
      </c>
      <c r="V78" s="21">
        <v>650374897</v>
      </c>
      <c r="W78" s="21">
        <v>693488564</v>
      </c>
      <c r="X78" s="21"/>
      <c r="Y78" s="20"/>
      <c r="Z78" s="23">
        <v>693488564</v>
      </c>
    </row>
    <row r="79" spans="1:26" ht="13.5" hidden="1">
      <c r="A79" s="39" t="s">
        <v>103</v>
      </c>
      <c r="B79" s="19">
        <v>393730770</v>
      </c>
      <c r="C79" s="19"/>
      <c r="D79" s="20">
        <v>458755947</v>
      </c>
      <c r="E79" s="21">
        <v>458755946</v>
      </c>
      <c r="F79" s="21">
        <v>41205791</v>
      </c>
      <c r="G79" s="21">
        <v>39572891</v>
      </c>
      <c r="H79" s="21">
        <v>42611459</v>
      </c>
      <c r="I79" s="21">
        <v>123390141</v>
      </c>
      <c r="J79" s="21">
        <v>42356525</v>
      </c>
      <c r="K79" s="21">
        <v>37597093</v>
      </c>
      <c r="L79" s="21">
        <v>21429002</v>
      </c>
      <c r="M79" s="21">
        <v>101382620</v>
      </c>
      <c r="N79" s="21">
        <v>32113069</v>
      </c>
      <c r="O79" s="21">
        <v>40979210</v>
      </c>
      <c r="P79" s="21">
        <v>43649167</v>
      </c>
      <c r="Q79" s="21">
        <v>116741446</v>
      </c>
      <c r="R79" s="21">
        <v>41544782</v>
      </c>
      <c r="S79" s="21">
        <v>40298028</v>
      </c>
      <c r="T79" s="21">
        <v>46018831</v>
      </c>
      <c r="U79" s="21">
        <v>127861641</v>
      </c>
      <c r="V79" s="21">
        <v>469375848</v>
      </c>
      <c r="W79" s="21">
        <v>458755946</v>
      </c>
      <c r="X79" s="21"/>
      <c r="Y79" s="20"/>
      <c r="Z79" s="23">
        <v>458755946</v>
      </c>
    </row>
    <row r="80" spans="1:26" ht="13.5" hidden="1">
      <c r="A80" s="39" t="s">
        <v>104</v>
      </c>
      <c r="B80" s="19">
        <v>144445938</v>
      </c>
      <c r="C80" s="19"/>
      <c r="D80" s="20">
        <v>148251314</v>
      </c>
      <c r="E80" s="21">
        <v>148251314</v>
      </c>
      <c r="F80" s="21">
        <v>8601751</v>
      </c>
      <c r="G80" s="21">
        <v>6280973</v>
      </c>
      <c r="H80" s="21">
        <v>8119942</v>
      </c>
      <c r="I80" s="21">
        <v>23002666</v>
      </c>
      <c r="J80" s="21">
        <v>9894580</v>
      </c>
      <c r="K80" s="21">
        <v>10346389</v>
      </c>
      <c r="L80" s="21">
        <v>8597875</v>
      </c>
      <c r="M80" s="21">
        <v>28838844</v>
      </c>
      <c r="N80" s="21">
        <v>10129697</v>
      </c>
      <c r="O80" s="21">
        <v>11068021</v>
      </c>
      <c r="P80" s="21">
        <v>10298497</v>
      </c>
      <c r="Q80" s="21">
        <v>31496215</v>
      </c>
      <c r="R80" s="21">
        <v>11782004</v>
      </c>
      <c r="S80" s="21">
        <v>10459745</v>
      </c>
      <c r="T80" s="21">
        <v>14267486</v>
      </c>
      <c r="U80" s="21">
        <v>36509235</v>
      </c>
      <c r="V80" s="21">
        <v>119846960</v>
      </c>
      <c r="W80" s="21">
        <v>148251314</v>
      </c>
      <c r="X80" s="21"/>
      <c r="Y80" s="20"/>
      <c r="Z80" s="23">
        <v>148251314</v>
      </c>
    </row>
    <row r="81" spans="1:26" ht="13.5" hidden="1">
      <c r="A81" s="39" t="s">
        <v>105</v>
      </c>
      <c r="B81" s="19">
        <v>45017283</v>
      </c>
      <c r="C81" s="19"/>
      <c r="D81" s="20">
        <v>50841072</v>
      </c>
      <c r="E81" s="21">
        <v>50841071</v>
      </c>
      <c r="F81" s="21">
        <v>2257649</v>
      </c>
      <c r="G81" s="21">
        <v>2281517</v>
      </c>
      <c r="H81" s="21">
        <v>2392508</v>
      </c>
      <c r="I81" s="21">
        <v>6931674</v>
      </c>
      <c r="J81" s="21">
        <v>3192683</v>
      </c>
      <c r="K81" s="21">
        <v>3210169</v>
      </c>
      <c r="L81" s="21">
        <v>2500563</v>
      </c>
      <c r="M81" s="21">
        <v>8903415</v>
      </c>
      <c r="N81" s="21">
        <v>2654605</v>
      </c>
      <c r="O81" s="21">
        <v>3017192</v>
      </c>
      <c r="P81" s="21">
        <v>2920302</v>
      </c>
      <c r="Q81" s="21">
        <v>8592099</v>
      </c>
      <c r="R81" s="21">
        <v>3321024</v>
      </c>
      <c r="S81" s="21">
        <v>3198058</v>
      </c>
      <c r="T81" s="21">
        <v>3088706</v>
      </c>
      <c r="U81" s="21">
        <v>9607788</v>
      </c>
      <c r="V81" s="21">
        <v>34034976</v>
      </c>
      <c r="W81" s="21">
        <v>50841071</v>
      </c>
      <c r="X81" s="21"/>
      <c r="Y81" s="20"/>
      <c r="Z81" s="23">
        <v>50841071</v>
      </c>
    </row>
    <row r="82" spans="1:26" ht="13.5" hidden="1">
      <c r="A82" s="39" t="s">
        <v>106</v>
      </c>
      <c r="B82" s="19">
        <v>32071034</v>
      </c>
      <c r="C82" s="19"/>
      <c r="D82" s="20">
        <v>35640234</v>
      </c>
      <c r="E82" s="21">
        <v>35640233</v>
      </c>
      <c r="F82" s="21">
        <v>1960777</v>
      </c>
      <c r="G82" s="21">
        <v>1866691</v>
      </c>
      <c r="H82" s="21">
        <v>2058606</v>
      </c>
      <c r="I82" s="21">
        <v>5886074</v>
      </c>
      <c r="J82" s="21">
        <v>2615469</v>
      </c>
      <c r="K82" s="21">
        <v>2559393</v>
      </c>
      <c r="L82" s="21">
        <v>2026293</v>
      </c>
      <c r="M82" s="21">
        <v>7201155</v>
      </c>
      <c r="N82" s="21">
        <v>2153778</v>
      </c>
      <c r="O82" s="21">
        <v>2310229</v>
      </c>
      <c r="P82" s="21">
        <v>2301774</v>
      </c>
      <c r="Q82" s="21">
        <v>6765781</v>
      </c>
      <c r="R82" s="21">
        <v>2563679</v>
      </c>
      <c r="S82" s="21">
        <v>2381714</v>
      </c>
      <c r="T82" s="21">
        <v>2318710</v>
      </c>
      <c r="U82" s="21">
        <v>7264103</v>
      </c>
      <c r="V82" s="21">
        <v>27117113</v>
      </c>
      <c r="W82" s="21">
        <v>35640233</v>
      </c>
      <c r="X82" s="21"/>
      <c r="Y82" s="20"/>
      <c r="Z82" s="23">
        <v>35640233</v>
      </c>
    </row>
    <row r="83" spans="1:26" ht="13.5" hidden="1">
      <c r="A83" s="39" t="s">
        <v>107</v>
      </c>
      <c r="B83" s="19">
        <v>694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30385801</v>
      </c>
      <c r="C84" s="28"/>
      <c r="D84" s="29">
        <v>28416000</v>
      </c>
      <c r="E84" s="30">
        <v>28416000</v>
      </c>
      <c r="F84" s="30">
        <v>431451</v>
      </c>
      <c r="G84" s="30">
        <v>518836</v>
      </c>
      <c r="H84" s="30">
        <v>359287</v>
      </c>
      <c r="I84" s="30">
        <v>1309574</v>
      </c>
      <c r="J84" s="30">
        <v>1115113</v>
      </c>
      <c r="K84" s="30">
        <v>538318</v>
      </c>
      <c r="L84" s="30">
        <v>2988905</v>
      </c>
      <c r="M84" s="30">
        <v>4642336</v>
      </c>
      <c r="N84" s="30">
        <v>3387693</v>
      </c>
      <c r="O84" s="30">
        <v>980870</v>
      </c>
      <c r="P84" s="30">
        <v>4534849</v>
      </c>
      <c r="Q84" s="30">
        <v>8903412</v>
      </c>
      <c r="R84" s="30">
        <v>3155246</v>
      </c>
      <c r="S84" s="30">
        <v>3440048</v>
      </c>
      <c r="T84" s="30">
        <v>10656781</v>
      </c>
      <c r="U84" s="30">
        <v>17252075</v>
      </c>
      <c r="V84" s="30">
        <v>32107397</v>
      </c>
      <c r="W84" s="30">
        <v>28416000</v>
      </c>
      <c r="X84" s="30"/>
      <c r="Y84" s="29"/>
      <c r="Z84" s="31">
        <v>28416000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55016000</v>
      </c>
      <c r="D5" s="357">
        <f t="shared" si="0"/>
        <v>0</v>
      </c>
      <c r="E5" s="356">
        <f t="shared" si="0"/>
        <v>53450000</v>
      </c>
      <c r="F5" s="358">
        <f t="shared" si="0"/>
        <v>65849000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65849000</v>
      </c>
      <c r="Y5" s="358">
        <f t="shared" si="0"/>
        <v>-65849000</v>
      </c>
      <c r="Z5" s="359">
        <f>+IF(X5&lt;&gt;0,+(Y5/X5)*100,0)</f>
        <v>-100</v>
      </c>
      <c r="AA5" s="360">
        <f>+AA6+AA8+AA11+AA13+AA15</f>
        <v>65849000</v>
      </c>
    </row>
    <row r="6" spans="1:27" ht="13.5">
      <c r="A6" s="361" t="s">
        <v>204</v>
      </c>
      <c r="B6" s="142"/>
      <c r="C6" s="60">
        <f>+C7</f>
        <v>16896000</v>
      </c>
      <c r="D6" s="340">
        <f aca="true" t="shared" si="1" ref="D6:AA6">+D7</f>
        <v>0</v>
      </c>
      <c r="E6" s="60">
        <f t="shared" si="1"/>
        <v>6350000</v>
      </c>
      <c r="F6" s="59">
        <f t="shared" si="1"/>
        <v>12350000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12350000</v>
      </c>
      <c r="Y6" s="59">
        <f t="shared" si="1"/>
        <v>-12350000</v>
      </c>
      <c r="Z6" s="61">
        <f>+IF(X6&lt;&gt;0,+(Y6/X6)*100,0)</f>
        <v>-100</v>
      </c>
      <c r="AA6" s="62">
        <f t="shared" si="1"/>
        <v>12350000</v>
      </c>
    </row>
    <row r="7" spans="1:27" ht="13.5">
      <c r="A7" s="291" t="s">
        <v>228</v>
      </c>
      <c r="B7" s="142"/>
      <c r="C7" s="60">
        <v>16896000</v>
      </c>
      <c r="D7" s="340"/>
      <c r="E7" s="60">
        <v>6350000</v>
      </c>
      <c r="F7" s="59">
        <v>12350000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12350000</v>
      </c>
      <c r="Y7" s="59">
        <v>-12350000</v>
      </c>
      <c r="Z7" s="61">
        <v>-100</v>
      </c>
      <c r="AA7" s="62">
        <v>12350000</v>
      </c>
    </row>
    <row r="8" spans="1:27" ht="13.5">
      <c r="A8" s="361" t="s">
        <v>205</v>
      </c>
      <c r="B8" s="142"/>
      <c r="C8" s="60">
        <f aca="true" t="shared" si="2" ref="C8:Y8">SUM(C9:C10)</f>
        <v>20228000</v>
      </c>
      <c r="D8" s="340">
        <f t="shared" si="2"/>
        <v>0</v>
      </c>
      <c r="E8" s="60">
        <f t="shared" si="2"/>
        <v>14242000</v>
      </c>
      <c r="F8" s="59">
        <f t="shared" si="2"/>
        <v>14242000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14242000</v>
      </c>
      <c r="Y8" s="59">
        <f t="shared" si="2"/>
        <v>-14242000</v>
      </c>
      <c r="Z8" s="61">
        <f>+IF(X8&lt;&gt;0,+(Y8/X8)*100,0)</f>
        <v>-100</v>
      </c>
      <c r="AA8" s="62">
        <f>SUM(AA9:AA10)</f>
        <v>14242000</v>
      </c>
    </row>
    <row r="9" spans="1:27" ht="13.5">
      <c r="A9" s="291" t="s">
        <v>229</v>
      </c>
      <c r="B9" s="142"/>
      <c r="C9" s="60">
        <v>13969000</v>
      </c>
      <c r="D9" s="340"/>
      <c r="E9" s="60">
        <v>11242000</v>
      </c>
      <c r="F9" s="59">
        <v>11242000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11242000</v>
      </c>
      <c r="Y9" s="59">
        <v>-11242000</v>
      </c>
      <c r="Z9" s="61">
        <v>-100</v>
      </c>
      <c r="AA9" s="62">
        <v>11242000</v>
      </c>
    </row>
    <row r="10" spans="1:27" ht="13.5">
      <c r="A10" s="291" t="s">
        <v>230</v>
      </c>
      <c r="B10" s="142"/>
      <c r="C10" s="60">
        <v>6259000</v>
      </c>
      <c r="D10" s="340"/>
      <c r="E10" s="60">
        <v>3000000</v>
      </c>
      <c r="F10" s="59">
        <v>3000000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3000000</v>
      </c>
      <c r="Y10" s="59">
        <v>-3000000</v>
      </c>
      <c r="Z10" s="61">
        <v>-100</v>
      </c>
      <c r="AA10" s="62">
        <v>3000000</v>
      </c>
    </row>
    <row r="11" spans="1:27" ht="13.5">
      <c r="A11" s="361" t="s">
        <v>206</v>
      </c>
      <c r="B11" s="142"/>
      <c r="C11" s="362">
        <f>+C12</f>
        <v>15300000</v>
      </c>
      <c r="D11" s="363">
        <f aca="true" t="shared" si="3" ref="D11:AA11">+D12</f>
        <v>0</v>
      </c>
      <c r="E11" s="362">
        <f t="shared" si="3"/>
        <v>23087000</v>
      </c>
      <c r="F11" s="364">
        <f t="shared" si="3"/>
        <v>23086000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23086000</v>
      </c>
      <c r="Y11" s="364">
        <f t="shared" si="3"/>
        <v>-23086000</v>
      </c>
      <c r="Z11" s="365">
        <f>+IF(X11&lt;&gt;0,+(Y11/X11)*100,0)</f>
        <v>-100</v>
      </c>
      <c r="AA11" s="366">
        <f t="shared" si="3"/>
        <v>23086000</v>
      </c>
    </row>
    <row r="12" spans="1:27" ht="13.5">
      <c r="A12" s="291" t="s">
        <v>231</v>
      </c>
      <c r="B12" s="136"/>
      <c r="C12" s="60">
        <v>15300000</v>
      </c>
      <c r="D12" s="340"/>
      <c r="E12" s="60">
        <v>23087000</v>
      </c>
      <c r="F12" s="59">
        <v>23086000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23086000</v>
      </c>
      <c r="Y12" s="59">
        <v>-23086000</v>
      </c>
      <c r="Z12" s="61">
        <v>-100</v>
      </c>
      <c r="AA12" s="62">
        <v>23086000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5421000</v>
      </c>
      <c r="F13" s="342">
        <f t="shared" si="4"/>
        <v>5421000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5421000</v>
      </c>
      <c r="Y13" s="342">
        <f t="shared" si="4"/>
        <v>-5421000</v>
      </c>
      <c r="Z13" s="335">
        <f>+IF(X13&lt;&gt;0,+(Y13/X13)*100,0)</f>
        <v>-100</v>
      </c>
      <c r="AA13" s="273">
        <f t="shared" si="4"/>
        <v>5421000</v>
      </c>
    </row>
    <row r="14" spans="1:27" ht="13.5">
      <c r="A14" s="291" t="s">
        <v>232</v>
      </c>
      <c r="B14" s="136"/>
      <c r="C14" s="60"/>
      <c r="D14" s="340"/>
      <c r="E14" s="60">
        <v>5421000</v>
      </c>
      <c r="F14" s="59">
        <v>5421000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5421000</v>
      </c>
      <c r="Y14" s="59">
        <v>-5421000</v>
      </c>
      <c r="Z14" s="61">
        <v>-100</v>
      </c>
      <c r="AA14" s="62">
        <v>5421000</v>
      </c>
    </row>
    <row r="15" spans="1:27" ht="13.5">
      <c r="A15" s="361" t="s">
        <v>208</v>
      </c>
      <c r="B15" s="136"/>
      <c r="C15" s="60">
        <f aca="true" t="shared" si="5" ref="C15:Y15">SUM(C16:C20)</f>
        <v>2592000</v>
      </c>
      <c r="D15" s="340">
        <f t="shared" si="5"/>
        <v>0</v>
      </c>
      <c r="E15" s="60">
        <f t="shared" si="5"/>
        <v>4350000</v>
      </c>
      <c r="F15" s="59">
        <f t="shared" si="5"/>
        <v>10750000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10750000</v>
      </c>
      <c r="Y15" s="59">
        <f t="shared" si="5"/>
        <v>-10750000</v>
      </c>
      <c r="Z15" s="61">
        <f>+IF(X15&lt;&gt;0,+(Y15/X15)*100,0)</f>
        <v>-100</v>
      </c>
      <c r="AA15" s="62">
        <f>SUM(AA16:AA20)</f>
        <v>10750000</v>
      </c>
    </row>
    <row r="16" spans="1:27" ht="13.5">
      <c r="A16" s="291" t="s">
        <v>233</v>
      </c>
      <c r="B16" s="300"/>
      <c r="C16" s="60"/>
      <c r="D16" s="340"/>
      <c r="E16" s="60"/>
      <c r="F16" s="59">
        <v>4350000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4350000</v>
      </c>
      <c r="Y16" s="59">
        <v>-4350000</v>
      </c>
      <c r="Z16" s="61">
        <v>-100</v>
      </c>
      <c r="AA16" s="62">
        <v>4350000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2592000</v>
      </c>
      <c r="D20" s="340"/>
      <c r="E20" s="60">
        <v>4350000</v>
      </c>
      <c r="F20" s="59">
        <v>6400000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6400000</v>
      </c>
      <c r="Y20" s="59">
        <v>-6400000</v>
      </c>
      <c r="Z20" s="61">
        <v>-100</v>
      </c>
      <c r="AA20" s="62">
        <v>6400000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6718000</v>
      </c>
      <c r="D22" s="344">
        <f t="shared" si="6"/>
        <v>0</v>
      </c>
      <c r="E22" s="343">
        <f t="shared" si="6"/>
        <v>4810000</v>
      </c>
      <c r="F22" s="345">
        <f t="shared" si="6"/>
        <v>4660000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4660000</v>
      </c>
      <c r="Y22" s="345">
        <f t="shared" si="6"/>
        <v>-4660000</v>
      </c>
      <c r="Z22" s="336">
        <f>+IF(X22&lt;&gt;0,+(Y22/X22)*100,0)</f>
        <v>-100</v>
      </c>
      <c r="AA22" s="350">
        <f>SUM(AA23:AA32)</f>
        <v>4660000</v>
      </c>
    </row>
    <row r="23" spans="1:27" ht="13.5">
      <c r="A23" s="361" t="s">
        <v>236</v>
      </c>
      <c r="B23" s="142"/>
      <c r="C23" s="60">
        <v>189000</v>
      </c>
      <c r="D23" s="340"/>
      <c r="E23" s="60">
        <v>250000</v>
      </c>
      <c r="F23" s="59">
        <v>1350000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1350000</v>
      </c>
      <c r="Y23" s="59">
        <v>-1350000</v>
      </c>
      <c r="Z23" s="61">
        <v>-100</v>
      </c>
      <c r="AA23" s="62">
        <v>1350000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389000</v>
      </c>
      <c r="D25" s="340"/>
      <c r="E25" s="60">
        <v>530000</v>
      </c>
      <c r="F25" s="59">
        <v>530000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530000</v>
      </c>
      <c r="Y25" s="59">
        <v>-530000</v>
      </c>
      <c r="Z25" s="61">
        <v>-100</v>
      </c>
      <c r="AA25" s="62">
        <v>530000</v>
      </c>
    </row>
    <row r="26" spans="1:27" ht="13.5">
      <c r="A26" s="361" t="s">
        <v>239</v>
      </c>
      <c r="B26" s="302"/>
      <c r="C26" s="362">
        <v>248000</v>
      </c>
      <c r="D26" s="363"/>
      <c r="E26" s="362">
        <v>180000</v>
      </c>
      <c r="F26" s="364">
        <v>180000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180000</v>
      </c>
      <c r="Y26" s="364">
        <v>-180000</v>
      </c>
      <c r="Z26" s="365">
        <v>-100</v>
      </c>
      <c r="AA26" s="366">
        <v>180000</v>
      </c>
    </row>
    <row r="27" spans="1:27" ht="13.5">
      <c r="A27" s="361" t="s">
        <v>240</v>
      </c>
      <c r="B27" s="147"/>
      <c r="C27" s="60">
        <v>4147000</v>
      </c>
      <c r="D27" s="340"/>
      <c r="E27" s="60">
        <v>1000000</v>
      </c>
      <c r="F27" s="59">
        <v>1220000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1220000</v>
      </c>
      <c r="Y27" s="59">
        <v>-1220000</v>
      </c>
      <c r="Z27" s="61">
        <v>-100</v>
      </c>
      <c r="AA27" s="62">
        <v>1220000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500000</v>
      </c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>
        <v>1380000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1380000</v>
      </c>
      <c r="Y31" s="59">
        <v>-1380000</v>
      </c>
      <c r="Z31" s="61">
        <v>-100</v>
      </c>
      <c r="AA31" s="62">
        <v>1380000</v>
      </c>
    </row>
    <row r="32" spans="1:27" ht="13.5">
      <c r="A32" s="361" t="s">
        <v>93</v>
      </c>
      <c r="B32" s="136"/>
      <c r="C32" s="60">
        <v>1745000</v>
      </c>
      <c r="D32" s="340"/>
      <c r="E32" s="60">
        <v>2350000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3589000</v>
      </c>
      <c r="D40" s="344">
        <f t="shared" si="9"/>
        <v>0</v>
      </c>
      <c r="E40" s="343">
        <f t="shared" si="9"/>
        <v>3360000</v>
      </c>
      <c r="F40" s="345">
        <f t="shared" si="9"/>
        <v>5910000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5910000</v>
      </c>
      <c r="Y40" s="345">
        <f t="shared" si="9"/>
        <v>-5910000</v>
      </c>
      <c r="Z40" s="336">
        <f>+IF(X40&lt;&gt;0,+(Y40/X40)*100,0)</f>
        <v>-100</v>
      </c>
      <c r="AA40" s="350">
        <f>SUM(AA41:AA49)</f>
        <v>5910000</v>
      </c>
    </row>
    <row r="41" spans="1:27" ht="13.5">
      <c r="A41" s="361" t="s">
        <v>247</v>
      </c>
      <c r="B41" s="142"/>
      <c r="C41" s="362"/>
      <c r="D41" s="363"/>
      <c r="E41" s="362">
        <v>1160000</v>
      </c>
      <c r="F41" s="364">
        <v>1160000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1160000</v>
      </c>
      <c r="Y41" s="364">
        <v>-1160000</v>
      </c>
      <c r="Z41" s="365">
        <v>-100</v>
      </c>
      <c r="AA41" s="366">
        <v>1160000</v>
      </c>
    </row>
    <row r="42" spans="1:27" ht="13.5">
      <c r="A42" s="361" t="s">
        <v>248</v>
      </c>
      <c r="B42" s="136"/>
      <c r="C42" s="60">
        <f aca="true" t="shared" si="10" ref="C42:Y42">+C62</f>
        <v>3589000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1550000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>
        <v>250000</v>
      </c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400000</v>
      </c>
      <c r="F48" s="53">
        <v>400000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400000</v>
      </c>
      <c r="Y48" s="53">
        <v>-400000</v>
      </c>
      <c r="Z48" s="94">
        <v>-100</v>
      </c>
      <c r="AA48" s="95">
        <v>400000</v>
      </c>
    </row>
    <row r="49" spans="1:27" ht="13.5">
      <c r="A49" s="361" t="s">
        <v>93</v>
      </c>
      <c r="B49" s="136"/>
      <c r="C49" s="54"/>
      <c r="D49" s="368"/>
      <c r="E49" s="54"/>
      <c r="F49" s="53">
        <v>4350000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4350000</v>
      </c>
      <c r="Y49" s="53">
        <v>-4350000</v>
      </c>
      <c r="Z49" s="94">
        <v>-100</v>
      </c>
      <c r="AA49" s="95">
        <v>4350000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65323000</v>
      </c>
      <c r="D60" s="346">
        <f t="shared" si="14"/>
        <v>0</v>
      </c>
      <c r="E60" s="219">
        <f t="shared" si="14"/>
        <v>61620000</v>
      </c>
      <c r="F60" s="264">
        <f t="shared" si="14"/>
        <v>76419000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76419000</v>
      </c>
      <c r="Y60" s="264">
        <f t="shared" si="14"/>
        <v>-76419000</v>
      </c>
      <c r="Z60" s="337">
        <f>+IF(X60&lt;&gt;0,+(Y60/X60)*100,0)</f>
        <v>-100</v>
      </c>
      <c r="AA60" s="232">
        <f>+AA57+AA54+AA51+AA40+AA37+AA34+AA22+AA5</f>
        <v>76419000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3589000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3589000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569741604</v>
      </c>
      <c r="D5" s="153">
        <f>SUM(D6:D8)</f>
        <v>0</v>
      </c>
      <c r="E5" s="154">
        <f t="shared" si="0"/>
        <v>692870164</v>
      </c>
      <c r="F5" s="100">
        <f t="shared" si="0"/>
        <v>715229915</v>
      </c>
      <c r="G5" s="100">
        <f t="shared" si="0"/>
        <v>222218514</v>
      </c>
      <c r="H5" s="100">
        <f t="shared" si="0"/>
        <v>17595160</v>
      </c>
      <c r="I5" s="100">
        <f t="shared" si="0"/>
        <v>20120093</v>
      </c>
      <c r="J5" s="100">
        <f t="shared" si="0"/>
        <v>259933767</v>
      </c>
      <c r="K5" s="100">
        <f t="shared" si="0"/>
        <v>19913062</v>
      </c>
      <c r="L5" s="100">
        <f t="shared" si="0"/>
        <v>18580679</v>
      </c>
      <c r="M5" s="100">
        <f t="shared" si="0"/>
        <v>68942027</v>
      </c>
      <c r="N5" s="100">
        <f t="shared" si="0"/>
        <v>107435768</v>
      </c>
      <c r="O5" s="100">
        <f t="shared" si="0"/>
        <v>22561131</v>
      </c>
      <c r="P5" s="100">
        <f t="shared" si="0"/>
        <v>19093408</v>
      </c>
      <c r="Q5" s="100">
        <f t="shared" si="0"/>
        <v>58788074</v>
      </c>
      <c r="R5" s="100">
        <f t="shared" si="0"/>
        <v>100442613</v>
      </c>
      <c r="S5" s="100">
        <f t="shared" si="0"/>
        <v>23239668</v>
      </c>
      <c r="T5" s="100">
        <f t="shared" si="0"/>
        <v>22489494</v>
      </c>
      <c r="U5" s="100">
        <f t="shared" si="0"/>
        <v>30035155</v>
      </c>
      <c r="V5" s="100">
        <f t="shared" si="0"/>
        <v>75764317</v>
      </c>
      <c r="W5" s="100">
        <f t="shared" si="0"/>
        <v>543576465</v>
      </c>
      <c r="X5" s="100">
        <f t="shared" si="0"/>
        <v>715229915</v>
      </c>
      <c r="Y5" s="100">
        <f t="shared" si="0"/>
        <v>-171653450</v>
      </c>
      <c r="Z5" s="137">
        <f>+IF(X5&lt;&gt;0,+(Y5/X5)*100,0)</f>
        <v>-23.999758175662997</v>
      </c>
      <c r="AA5" s="153">
        <f>SUM(AA6:AA8)</f>
        <v>715229915</v>
      </c>
    </row>
    <row r="6" spans="1:27" ht="13.5">
      <c r="A6" s="138" t="s">
        <v>75</v>
      </c>
      <c r="B6" s="136"/>
      <c r="C6" s="155">
        <v>284032918</v>
      </c>
      <c r="D6" s="155"/>
      <c r="E6" s="156">
        <v>348364601</v>
      </c>
      <c r="F6" s="60">
        <v>366558640</v>
      </c>
      <c r="G6" s="60">
        <v>63366752</v>
      </c>
      <c r="H6" s="60">
        <v>657845</v>
      </c>
      <c r="I6" s="60">
        <v>3124310</v>
      </c>
      <c r="J6" s="60">
        <v>67148907</v>
      </c>
      <c r="K6" s="60">
        <v>5096796</v>
      </c>
      <c r="L6" s="60">
        <v>1082137</v>
      </c>
      <c r="M6" s="60">
        <v>52011452</v>
      </c>
      <c r="N6" s="60">
        <v>58190385</v>
      </c>
      <c r="O6" s="60">
        <v>3704705</v>
      </c>
      <c r="P6" s="60">
        <v>1626045</v>
      </c>
      <c r="Q6" s="60">
        <v>41688957</v>
      </c>
      <c r="R6" s="60">
        <v>47019707</v>
      </c>
      <c r="S6" s="60">
        <v>3628951</v>
      </c>
      <c r="T6" s="60">
        <v>4103632</v>
      </c>
      <c r="U6" s="60">
        <v>12236041</v>
      </c>
      <c r="V6" s="60">
        <v>19968624</v>
      </c>
      <c r="W6" s="60">
        <v>192327623</v>
      </c>
      <c r="X6" s="60">
        <v>366558640</v>
      </c>
      <c r="Y6" s="60">
        <v>-174231017</v>
      </c>
      <c r="Z6" s="140">
        <v>-47.53</v>
      </c>
      <c r="AA6" s="155">
        <v>366558640</v>
      </c>
    </row>
    <row r="7" spans="1:27" ht="13.5">
      <c r="A7" s="138" t="s">
        <v>76</v>
      </c>
      <c r="B7" s="136"/>
      <c r="C7" s="157">
        <v>277951732</v>
      </c>
      <c r="D7" s="157"/>
      <c r="E7" s="158">
        <v>339445000</v>
      </c>
      <c r="F7" s="159">
        <v>339765111</v>
      </c>
      <c r="G7" s="159">
        <v>155599723</v>
      </c>
      <c r="H7" s="159">
        <v>16442378</v>
      </c>
      <c r="I7" s="159">
        <v>16708357</v>
      </c>
      <c r="J7" s="159">
        <v>188750458</v>
      </c>
      <c r="K7" s="159">
        <v>14508538</v>
      </c>
      <c r="L7" s="159">
        <v>17419179</v>
      </c>
      <c r="M7" s="159">
        <v>16563821</v>
      </c>
      <c r="N7" s="159">
        <v>48491538</v>
      </c>
      <c r="O7" s="159">
        <v>18574457</v>
      </c>
      <c r="P7" s="159">
        <v>17349443</v>
      </c>
      <c r="Q7" s="159">
        <v>16778385</v>
      </c>
      <c r="R7" s="159">
        <v>52702285</v>
      </c>
      <c r="S7" s="159">
        <v>19370820</v>
      </c>
      <c r="T7" s="159">
        <v>17190268</v>
      </c>
      <c r="U7" s="159">
        <v>16839347</v>
      </c>
      <c r="V7" s="159">
        <v>53400435</v>
      </c>
      <c r="W7" s="159">
        <v>343344716</v>
      </c>
      <c r="X7" s="159">
        <v>339765111</v>
      </c>
      <c r="Y7" s="159">
        <v>3579605</v>
      </c>
      <c r="Z7" s="141">
        <v>1.05</v>
      </c>
      <c r="AA7" s="157">
        <v>339765111</v>
      </c>
    </row>
    <row r="8" spans="1:27" ht="13.5">
      <c r="A8" s="138" t="s">
        <v>77</v>
      </c>
      <c r="B8" s="136"/>
      <c r="C8" s="155">
        <v>7756954</v>
      </c>
      <c r="D8" s="155"/>
      <c r="E8" s="156">
        <v>5060563</v>
      </c>
      <c r="F8" s="60">
        <v>8906164</v>
      </c>
      <c r="G8" s="60">
        <v>3252039</v>
      </c>
      <c r="H8" s="60">
        <v>494937</v>
      </c>
      <c r="I8" s="60">
        <v>287426</v>
      </c>
      <c r="J8" s="60">
        <v>4034402</v>
      </c>
      <c r="K8" s="60">
        <v>307728</v>
      </c>
      <c r="L8" s="60">
        <v>79363</v>
      </c>
      <c r="M8" s="60">
        <v>366754</v>
      </c>
      <c r="N8" s="60">
        <v>753845</v>
      </c>
      <c r="O8" s="60">
        <v>281969</v>
      </c>
      <c r="P8" s="60">
        <v>117920</v>
      </c>
      <c r="Q8" s="60">
        <v>320732</v>
      </c>
      <c r="R8" s="60">
        <v>720621</v>
      </c>
      <c r="S8" s="60">
        <v>239897</v>
      </c>
      <c r="T8" s="60">
        <v>1195594</v>
      </c>
      <c r="U8" s="60">
        <v>959767</v>
      </c>
      <c r="V8" s="60">
        <v>2395258</v>
      </c>
      <c r="W8" s="60">
        <v>7904126</v>
      </c>
      <c r="X8" s="60">
        <v>8906164</v>
      </c>
      <c r="Y8" s="60">
        <v>-1002038</v>
      </c>
      <c r="Z8" s="140">
        <v>-11.25</v>
      </c>
      <c r="AA8" s="155">
        <v>8906164</v>
      </c>
    </row>
    <row r="9" spans="1:27" ht="13.5">
      <c r="A9" s="135" t="s">
        <v>78</v>
      </c>
      <c r="B9" s="136"/>
      <c r="C9" s="153">
        <f aca="true" t="shared" si="1" ref="C9:Y9">SUM(C10:C14)</f>
        <v>22193502</v>
      </c>
      <c r="D9" s="153">
        <f>SUM(D10:D14)</f>
        <v>0</v>
      </c>
      <c r="E9" s="154">
        <f t="shared" si="1"/>
        <v>27502379</v>
      </c>
      <c r="F9" s="100">
        <f t="shared" si="1"/>
        <v>55850766</v>
      </c>
      <c r="G9" s="100">
        <f t="shared" si="1"/>
        <v>8323787</v>
      </c>
      <c r="H9" s="100">
        <f t="shared" si="1"/>
        <v>-7610838</v>
      </c>
      <c r="I9" s="100">
        <f t="shared" si="1"/>
        <v>7598800</v>
      </c>
      <c r="J9" s="100">
        <f t="shared" si="1"/>
        <v>8311749</v>
      </c>
      <c r="K9" s="100">
        <f t="shared" si="1"/>
        <v>2311569</v>
      </c>
      <c r="L9" s="100">
        <f t="shared" si="1"/>
        <v>3425011</v>
      </c>
      <c r="M9" s="100">
        <f t="shared" si="1"/>
        <v>3547747</v>
      </c>
      <c r="N9" s="100">
        <f t="shared" si="1"/>
        <v>9284327</v>
      </c>
      <c r="O9" s="100">
        <f t="shared" si="1"/>
        <v>6558557</v>
      </c>
      <c r="P9" s="100">
        <f t="shared" si="1"/>
        <v>1376607</v>
      </c>
      <c r="Q9" s="100">
        <f t="shared" si="1"/>
        <v>10471065</v>
      </c>
      <c r="R9" s="100">
        <f t="shared" si="1"/>
        <v>18406229</v>
      </c>
      <c r="S9" s="100">
        <f t="shared" si="1"/>
        <v>8480641</v>
      </c>
      <c r="T9" s="100">
        <f t="shared" si="1"/>
        <v>2460675</v>
      </c>
      <c r="U9" s="100">
        <f t="shared" si="1"/>
        <v>1375723</v>
      </c>
      <c r="V9" s="100">
        <f t="shared" si="1"/>
        <v>12317039</v>
      </c>
      <c r="W9" s="100">
        <f t="shared" si="1"/>
        <v>48319344</v>
      </c>
      <c r="X9" s="100">
        <f t="shared" si="1"/>
        <v>55850766</v>
      </c>
      <c r="Y9" s="100">
        <f t="shared" si="1"/>
        <v>-7531422</v>
      </c>
      <c r="Z9" s="137">
        <f>+IF(X9&lt;&gt;0,+(Y9/X9)*100,0)</f>
        <v>-13.484903680640656</v>
      </c>
      <c r="AA9" s="153">
        <f>SUM(AA10:AA14)</f>
        <v>55850766</v>
      </c>
    </row>
    <row r="10" spans="1:27" ht="13.5">
      <c r="A10" s="138" t="s">
        <v>79</v>
      </c>
      <c r="B10" s="136"/>
      <c r="C10" s="155">
        <v>1821533</v>
      </c>
      <c r="D10" s="155"/>
      <c r="E10" s="156">
        <v>11900650</v>
      </c>
      <c r="F10" s="60">
        <v>770000</v>
      </c>
      <c r="G10" s="60">
        <v>49042</v>
      </c>
      <c r="H10" s="60">
        <v>92149</v>
      </c>
      <c r="I10" s="60">
        <v>46138</v>
      </c>
      <c r="J10" s="60">
        <v>187329</v>
      </c>
      <c r="K10" s="60">
        <v>78816</v>
      </c>
      <c r="L10" s="60">
        <v>119064</v>
      </c>
      <c r="M10" s="60">
        <v>7229</v>
      </c>
      <c r="N10" s="60">
        <v>205109</v>
      </c>
      <c r="O10" s="60">
        <v>677954</v>
      </c>
      <c r="P10" s="60">
        <v>47019</v>
      </c>
      <c r="Q10" s="60">
        <v>55644</v>
      </c>
      <c r="R10" s="60">
        <v>780617</v>
      </c>
      <c r="S10" s="60">
        <v>90487</v>
      </c>
      <c r="T10" s="60">
        <v>1063167</v>
      </c>
      <c r="U10" s="60">
        <v>70119</v>
      </c>
      <c r="V10" s="60">
        <v>1223773</v>
      </c>
      <c r="W10" s="60">
        <v>2396828</v>
      </c>
      <c r="X10" s="60">
        <v>770000</v>
      </c>
      <c r="Y10" s="60">
        <v>1626828</v>
      </c>
      <c r="Z10" s="140">
        <v>211.28</v>
      </c>
      <c r="AA10" s="155">
        <v>770000</v>
      </c>
    </row>
    <row r="11" spans="1:27" ht="13.5">
      <c r="A11" s="138" t="s">
        <v>80</v>
      </c>
      <c r="B11" s="136"/>
      <c r="C11" s="155">
        <v>5027486</v>
      </c>
      <c r="D11" s="155"/>
      <c r="E11" s="156">
        <v>5428000</v>
      </c>
      <c r="F11" s="60">
        <v>7108000</v>
      </c>
      <c r="G11" s="60">
        <v>223791</v>
      </c>
      <c r="H11" s="60">
        <v>437964</v>
      </c>
      <c r="I11" s="60">
        <v>253472</v>
      </c>
      <c r="J11" s="60">
        <v>915227</v>
      </c>
      <c r="K11" s="60">
        <v>574875</v>
      </c>
      <c r="L11" s="60">
        <v>670076</v>
      </c>
      <c r="M11" s="60">
        <v>499248</v>
      </c>
      <c r="N11" s="60">
        <v>1744199</v>
      </c>
      <c r="O11" s="60">
        <v>1031105</v>
      </c>
      <c r="P11" s="60">
        <v>251867</v>
      </c>
      <c r="Q11" s="60">
        <v>569866</v>
      </c>
      <c r="R11" s="60">
        <v>1852838</v>
      </c>
      <c r="S11" s="60">
        <v>297631</v>
      </c>
      <c r="T11" s="60">
        <v>103539</v>
      </c>
      <c r="U11" s="60">
        <v>260062</v>
      </c>
      <c r="V11" s="60">
        <v>661232</v>
      </c>
      <c r="W11" s="60">
        <v>5173496</v>
      </c>
      <c r="X11" s="60">
        <v>7108000</v>
      </c>
      <c r="Y11" s="60">
        <v>-1934504</v>
      </c>
      <c r="Z11" s="140">
        <v>-27.22</v>
      </c>
      <c r="AA11" s="155">
        <v>7108000</v>
      </c>
    </row>
    <row r="12" spans="1:27" ht="13.5">
      <c r="A12" s="138" t="s">
        <v>81</v>
      </c>
      <c r="B12" s="136"/>
      <c r="C12" s="155">
        <v>6133320</v>
      </c>
      <c r="D12" s="155"/>
      <c r="E12" s="156">
        <v>333729</v>
      </c>
      <c r="F12" s="60">
        <v>8493379</v>
      </c>
      <c r="G12" s="60">
        <v>368163</v>
      </c>
      <c r="H12" s="60">
        <v>365259</v>
      </c>
      <c r="I12" s="60">
        <v>741183</v>
      </c>
      <c r="J12" s="60">
        <v>1474605</v>
      </c>
      <c r="K12" s="60">
        <v>614415</v>
      </c>
      <c r="L12" s="60">
        <v>421120</v>
      </c>
      <c r="M12" s="60">
        <v>364851</v>
      </c>
      <c r="N12" s="60">
        <v>1400386</v>
      </c>
      <c r="O12" s="60">
        <v>312439</v>
      </c>
      <c r="P12" s="60">
        <v>423307</v>
      </c>
      <c r="Q12" s="60">
        <v>402437</v>
      </c>
      <c r="R12" s="60">
        <v>1138183</v>
      </c>
      <c r="S12" s="60">
        <v>478399</v>
      </c>
      <c r="T12" s="60">
        <v>443335</v>
      </c>
      <c r="U12" s="60">
        <v>421122</v>
      </c>
      <c r="V12" s="60">
        <v>1342856</v>
      </c>
      <c r="W12" s="60">
        <v>5356030</v>
      </c>
      <c r="X12" s="60">
        <v>8493379</v>
      </c>
      <c r="Y12" s="60">
        <v>-3137349</v>
      </c>
      <c r="Z12" s="140">
        <v>-36.94</v>
      </c>
      <c r="AA12" s="155">
        <v>8493379</v>
      </c>
    </row>
    <row r="13" spans="1:27" ht="13.5">
      <c r="A13" s="138" t="s">
        <v>82</v>
      </c>
      <c r="B13" s="136"/>
      <c r="C13" s="155">
        <v>6774943</v>
      </c>
      <c r="D13" s="155"/>
      <c r="E13" s="156">
        <v>7315000</v>
      </c>
      <c r="F13" s="60">
        <v>36954387</v>
      </c>
      <c r="G13" s="60">
        <v>8697957</v>
      </c>
      <c r="H13" s="60">
        <v>-8716627</v>
      </c>
      <c r="I13" s="60">
        <v>6558007</v>
      </c>
      <c r="J13" s="60">
        <v>6539337</v>
      </c>
      <c r="K13" s="60">
        <v>622630</v>
      </c>
      <c r="L13" s="60">
        <v>2214540</v>
      </c>
      <c r="M13" s="60">
        <v>2466002</v>
      </c>
      <c r="N13" s="60">
        <v>5303172</v>
      </c>
      <c r="O13" s="60">
        <v>4326642</v>
      </c>
      <c r="P13" s="60">
        <v>654414</v>
      </c>
      <c r="Q13" s="60">
        <v>9022285</v>
      </c>
      <c r="R13" s="60">
        <v>14003341</v>
      </c>
      <c r="S13" s="60">
        <v>7614124</v>
      </c>
      <c r="T13" s="60">
        <v>639998</v>
      </c>
      <c r="U13" s="60">
        <v>624420</v>
      </c>
      <c r="V13" s="60">
        <v>8878542</v>
      </c>
      <c r="W13" s="60">
        <v>34724392</v>
      </c>
      <c r="X13" s="60">
        <v>36954387</v>
      </c>
      <c r="Y13" s="60">
        <v>-2229995</v>
      </c>
      <c r="Z13" s="140">
        <v>-6.03</v>
      </c>
      <c r="AA13" s="155">
        <v>36954387</v>
      </c>
    </row>
    <row r="14" spans="1:27" ht="13.5">
      <c r="A14" s="138" t="s">
        <v>83</v>
      </c>
      <c r="B14" s="136"/>
      <c r="C14" s="157">
        <v>2436220</v>
      </c>
      <c r="D14" s="157"/>
      <c r="E14" s="158">
        <v>2525000</v>
      </c>
      <c r="F14" s="159">
        <v>2525000</v>
      </c>
      <c r="G14" s="159">
        <v>-1015166</v>
      </c>
      <c r="H14" s="159">
        <v>210417</v>
      </c>
      <c r="I14" s="159"/>
      <c r="J14" s="159">
        <v>-804749</v>
      </c>
      <c r="K14" s="159">
        <v>420833</v>
      </c>
      <c r="L14" s="159">
        <v>211</v>
      </c>
      <c r="M14" s="159">
        <v>210417</v>
      </c>
      <c r="N14" s="159">
        <v>631461</v>
      </c>
      <c r="O14" s="159">
        <v>210417</v>
      </c>
      <c r="P14" s="159"/>
      <c r="Q14" s="159">
        <v>420833</v>
      </c>
      <c r="R14" s="159">
        <v>631250</v>
      </c>
      <c r="S14" s="159"/>
      <c r="T14" s="159">
        <v>210636</v>
      </c>
      <c r="U14" s="159"/>
      <c r="V14" s="159">
        <v>210636</v>
      </c>
      <c r="W14" s="159">
        <v>668598</v>
      </c>
      <c r="X14" s="159">
        <v>2525000</v>
      </c>
      <c r="Y14" s="159">
        <v>-1856402</v>
      </c>
      <c r="Z14" s="141">
        <v>-73.52</v>
      </c>
      <c r="AA14" s="157">
        <v>2525000</v>
      </c>
    </row>
    <row r="15" spans="1:27" ht="13.5">
      <c r="A15" s="135" t="s">
        <v>84</v>
      </c>
      <c r="B15" s="142"/>
      <c r="C15" s="153">
        <f aca="true" t="shared" si="2" ref="C15:Y15">SUM(C16:C18)</f>
        <v>13450884</v>
      </c>
      <c r="D15" s="153">
        <f>SUM(D16:D18)</f>
        <v>0</v>
      </c>
      <c r="E15" s="154">
        <f t="shared" si="2"/>
        <v>9795000</v>
      </c>
      <c r="F15" s="100">
        <f t="shared" si="2"/>
        <v>12514360</v>
      </c>
      <c r="G15" s="100">
        <f t="shared" si="2"/>
        <v>3638060</v>
      </c>
      <c r="H15" s="100">
        <f t="shared" si="2"/>
        <v>-76265</v>
      </c>
      <c r="I15" s="100">
        <f t="shared" si="2"/>
        <v>678010</v>
      </c>
      <c r="J15" s="100">
        <f t="shared" si="2"/>
        <v>4239805</v>
      </c>
      <c r="K15" s="100">
        <f t="shared" si="2"/>
        <v>1033338</v>
      </c>
      <c r="L15" s="100">
        <f t="shared" si="2"/>
        <v>950381</v>
      </c>
      <c r="M15" s="100">
        <f t="shared" si="2"/>
        <v>569812</v>
      </c>
      <c r="N15" s="100">
        <f t="shared" si="2"/>
        <v>2553531</v>
      </c>
      <c r="O15" s="100">
        <f t="shared" si="2"/>
        <v>2675582</v>
      </c>
      <c r="P15" s="100">
        <f t="shared" si="2"/>
        <v>367713</v>
      </c>
      <c r="Q15" s="100">
        <f t="shared" si="2"/>
        <v>915158</v>
      </c>
      <c r="R15" s="100">
        <f t="shared" si="2"/>
        <v>3958453</v>
      </c>
      <c r="S15" s="100">
        <f t="shared" si="2"/>
        <v>581234</v>
      </c>
      <c r="T15" s="100">
        <f t="shared" si="2"/>
        <v>-52492</v>
      </c>
      <c r="U15" s="100">
        <f t="shared" si="2"/>
        <v>2212986</v>
      </c>
      <c r="V15" s="100">
        <f t="shared" si="2"/>
        <v>2741728</v>
      </c>
      <c r="W15" s="100">
        <f t="shared" si="2"/>
        <v>13493517</v>
      </c>
      <c r="X15" s="100">
        <f t="shared" si="2"/>
        <v>12514360</v>
      </c>
      <c r="Y15" s="100">
        <f t="shared" si="2"/>
        <v>979157</v>
      </c>
      <c r="Z15" s="137">
        <f>+IF(X15&lt;&gt;0,+(Y15/X15)*100,0)</f>
        <v>7.824267481517233</v>
      </c>
      <c r="AA15" s="153">
        <f>SUM(AA16:AA18)</f>
        <v>12514360</v>
      </c>
    </row>
    <row r="16" spans="1:27" ht="13.5">
      <c r="A16" s="138" t="s">
        <v>85</v>
      </c>
      <c r="B16" s="136"/>
      <c r="C16" s="155">
        <v>4773863</v>
      </c>
      <c r="D16" s="155"/>
      <c r="E16" s="156">
        <v>2730000</v>
      </c>
      <c r="F16" s="60">
        <v>5449360</v>
      </c>
      <c r="G16" s="60">
        <v>1644249</v>
      </c>
      <c r="H16" s="60">
        <v>188491</v>
      </c>
      <c r="I16" s="60">
        <v>158841</v>
      </c>
      <c r="J16" s="60">
        <v>1991581</v>
      </c>
      <c r="K16" s="60">
        <v>255218</v>
      </c>
      <c r="L16" s="60">
        <v>195972</v>
      </c>
      <c r="M16" s="60">
        <v>323864</v>
      </c>
      <c r="N16" s="60">
        <v>775054</v>
      </c>
      <c r="O16" s="60">
        <v>135739</v>
      </c>
      <c r="P16" s="60">
        <v>189906</v>
      </c>
      <c r="Q16" s="60">
        <v>119631</v>
      </c>
      <c r="R16" s="60">
        <v>445276</v>
      </c>
      <c r="S16" s="60">
        <v>181055</v>
      </c>
      <c r="T16" s="60">
        <v>272875</v>
      </c>
      <c r="U16" s="60">
        <v>205738</v>
      </c>
      <c r="V16" s="60">
        <v>659668</v>
      </c>
      <c r="W16" s="60">
        <v>3871579</v>
      </c>
      <c r="X16" s="60">
        <v>5449360</v>
      </c>
      <c r="Y16" s="60">
        <v>-1577781</v>
      </c>
      <c r="Z16" s="140">
        <v>-28.95</v>
      </c>
      <c r="AA16" s="155">
        <v>5449360</v>
      </c>
    </row>
    <row r="17" spans="1:27" ht="13.5">
      <c r="A17" s="138" t="s">
        <v>86</v>
      </c>
      <c r="B17" s="136"/>
      <c r="C17" s="155">
        <v>8431642</v>
      </c>
      <c r="D17" s="155"/>
      <c r="E17" s="156">
        <v>7065000</v>
      </c>
      <c r="F17" s="60">
        <v>6965000</v>
      </c>
      <c r="G17" s="60">
        <v>1972624</v>
      </c>
      <c r="H17" s="60">
        <v>-281375</v>
      </c>
      <c r="I17" s="60">
        <v>519260</v>
      </c>
      <c r="J17" s="60">
        <v>2210509</v>
      </c>
      <c r="K17" s="60">
        <v>733259</v>
      </c>
      <c r="L17" s="60">
        <v>751883</v>
      </c>
      <c r="M17" s="60">
        <v>245211</v>
      </c>
      <c r="N17" s="60">
        <v>1730353</v>
      </c>
      <c r="O17" s="60">
        <v>2497763</v>
      </c>
      <c r="P17" s="60">
        <v>151713</v>
      </c>
      <c r="Q17" s="60">
        <v>768056</v>
      </c>
      <c r="R17" s="60">
        <v>3417532</v>
      </c>
      <c r="S17" s="60">
        <v>399232</v>
      </c>
      <c r="T17" s="60">
        <v>-355938</v>
      </c>
      <c r="U17" s="60">
        <v>2004600</v>
      </c>
      <c r="V17" s="60">
        <v>2047894</v>
      </c>
      <c r="W17" s="60">
        <v>9406288</v>
      </c>
      <c r="X17" s="60">
        <v>6965000</v>
      </c>
      <c r="Y17" s="60">
        <v>2441288</v>
      </c>
      <c r="Z17" s="140">
        <v>35.05</v>
      </c>
      <c r="AA17" s="155">
        <v>6965000</v>
      </c>
    </row>
    <row r="18" spans="1:27" ht="13.5">
      <c r="A18" s="138" t="s">
        <v>87</v>
      </c>
      <c r="B18" s="136"/>
      <c r="C18" s="155">
        <v>245379</v>
      </c>
      <c r="D18" s="155"/>
      <c r="E18" s="156"/>
      <c r="F18" s="60">
        <v>100000</v>
      </c>
      <c r="G18" s="60">
        <v>21187</v>
      </c>
      <c r="H18" s="60">
        <v>16619</v>
      </c>
      <c r="I18" s="60">
        <v>-91</v>
      </c>
      <c r="J18" s="60">
        <v>37715</v>
      </c>
      <c r="K18" s="60">
        <v>44861</v>
      </c>
      <c r="L18" s="60">
        <v>2526</v>
      </c>
      <c r="M18" s="60">
        <v>737</v>
      </c>
      <c r="N18" s="60">
        <v>48124</v>
      </c>
      <c r="O18" s="60">
        <v>42080</v>
      </c>
      <c r="P18" s="60">
        <v>26094</v>
      </c>
      <c r="Q18" s="60">
        <v>27471</v>
      </c>
      <c r="R18" s="60">
        <v>95645</v>
      </c>
      <c r="S18" s="60">
        <v>947</v>
      </c>
      <c r="T18" s="60">
        <v>30571</v>
      </c>
      <c r="U18" s="60">
        <v>2648</v>
      </c>
      <c r="V18" s="60">
        <v>34166</v>
      </c>
      <c r="W18" s="60">
        <v>215650</v>
      </c>
      <c r="X18" s="60">
        <v>100000</v>
      </c>
      <c r="Y18" s="60">
        <v>115650</v>
      </c>
      <c r="Z18" s="140">
        <v>115.65</v>
      </c>
      <c r="AA18" s="155">
        <v>100000</v>
      </c>
    </row>
    <row r="19" spans="1:27" ht="13.5">
      <c r="A19" s="135" t="s">
        <v>88</v>
      </c>
      <c r="B19" s="142"/>
      <c r="C19" s="153">
        <f aca="true" t="shared" si="3" ref="C19:Y19">SUM(C20:C23)</f>
        <v>745079152</v>
      </c>
      <c r="D19" s="153">
        <f>SUM(D20:D23)</f>
        <v>0</v>
      </c>
      <c r="E19" s="154">
        <f t="shared" si="3"/>
        <v>800159869</v>
      </c>
      <c r="F19" s="100">
        <f t="shared" si="3"/>
        <v>808659868</v>
      </c>
      <c r="G19" s="100">
        <f t="shared" si="3"/>
        <v>66951443</v>
      </c>
      <c r="H19" s="100">
        <f t="shared" si="3"/>
        <v>73973957</v>
      </c>
      <c r="I19" s="100">
        <f t="shared" si="3"/>
        <v>67218638</v>
      </c>
      <c r="J19" s="100">
        <f t="shared" si="3"/>
        <v>208144038</v>
      </c>
      <c r="K19" s="100">
        <f t="shared" si="3"/>
        <v>59468965</v>
      </c>
      <c r="L19" s="100">
        <f t="shared" si="3"/>
        <v>51565465</v>
      </c>
      <c r="M19" s="100">
        <f t="shared" si="3"/>
        <v>71106939</v>
      </c>
      <c r="N19" s="100">
        <f t="shared" si="3"/>
        <v>182141369</v>
      </c>
      <c r="O19" s="100">
        <f t="shared" si="3"/>
        <v>93475622</v>
      </c>
      <c r="P19" s="100">
        <f t="shared" si="3"/>
        <v>75802602</v>
      </c>
      <c r="Q19" s="100">
        <f t="shared" si="3"/>
        <v>72156042</v>
      </c>
      <c r="R19" s="100">
        <f t="shared" si="3"/>
        <v>241434266</v>
      </c>
      <c r="S19" s="100">
        <f t="shared" si="3"/>
        <v>57258190</v>
      </c>
      <c r="T19" s="100">
        <f t="shared" si="3"/>
        <v>69847607</v>
      </c>
      <c r="U19" s="100">
        <f t="shared" si="3"/>
        <v>81054882</v>
      </c>
      <c r="V19" s="100">
        <f t="shared" si="3"/>
        <v>208160679</v>
      </c>
      <c r="W19" s="100">
        <f t="shared" si="3"/>
        <v>839880352</v>
      </c>
      <c r="X19" s="100">
        <f t="shared" si="3"/>
        <v>808659868</v>
      </c>
      <c r="Y19" s="100">
        <f t="shared" si="3"/>
        <v>31220484</v>
      </c>
      <c r="Z19" s="137">
        <f>+IF(X19&lt;&gt;0,+(Y19/X19)*100,0)</f>
        <v>3.8607683199631717</v>
      </c>
      <c r="AA19" s="153">
        <f>SUM(AA20:AA23)</f>
        <v>808659868</v>
      </c>
    </row>
    <row r="20" spans="1:27" ht="13.5">
      <c r="A20" s="138" t="s">
        <v>89</v>
      </c>
      <c r="B20" s="136"/>
      <c r="C20" s="155">
        <v>480746882</v>
      </c>
      <c r="D20" s="155"/>
      <c r="E20" s="156">
        <v>521320599</v>
      </c>
      <c r="F20" s="60">
        <v>521320599</v>
      </c>
      <c r="G20" s="60">
        <v>46806289</v>
      </c>
      <c r="H20" s="60">
        <v>49899755</v>
      </c>
      <c r="I20" s="60">
        <v>43128373</v>
      </c>
      <c r="J20" s="60">
        <v>139834417</v>
      </c>
      <c r="K20" s="60">
        <v>30280127</v>
      </c>
      <c r="L20" s="60">
        <v>27795746</v>
      </c>
      <c r="M20" s="60">
        <v>45460431</v>
      </c>
      <c r="N20" s="60">
        <v>103536304</v>
      </c>
      <c r="O20" s="60">
        <v>65292117</v>
      </c>
      <c r="P20" s="60">
        <v>48458304</v>
      </c>
      <c r="Q20" s="60">
        <v>36317070</v>
      </c>
      <c r="R20" s="60">
        <v>150067491</v>
      </c>
      <c r="S20" s="60">
        <v>42946853</v>
      </c>
      <c r="T20" s="60">
        <v>48746501</v>
      </c>
      <c r="U20" s="60">
        <v>52811892</v>
      </c>
      <c r="V20" s="60">
        <v>144505246</v>
      </c>
      <c r="W20" s="60">
        <v>537943458</v>
      </c>
      <c r="X20" s="60">
        <v>521320599</v>
      </c>
      <c r="Y20" s="60">
        <v>16622859</v>
      </c>
      <c r="Z20" s="140">
        <v>3.19</v>
      </c>
      <c r="AA20" s="155">
        <v>521320599</v>
      </c>
    </row>
    <row r="21" spans="1:27" ht="13.5">
      <c r="A21" s="138" t="s">
        <v>90</v>
      </c>
      <c r="B21" s="136"/>
      <c r="C21" s="155">
        <v>170063079</v>
      </c>
      <c r="D21" s="155"/>
      <c r="E21" s="156">
        <v>176628879</v>
      </c>
      <c r="F21" s="60">
        <v>185128878</v>
      </c>
      <c r="G21" s="60">
        <v>11639096</v>
      </c>
      <c r="H21" s="60">
        <v>15509102</v>
      </c>
      <c r="I21" s="60">
        <v>15620499</v>
      </c>
      <c r="J21" s="60">
        <v>42768697</v>
      </c>
      <c r="K21" s="60">
        <v>20004700</v>
      </c>
      <c r="L21" s="60">
        <v>15215734</v>
      </c>
      <c r="M21" s="60">
        <v>17070655</v>
      </c>
      <c r="N21" s="60">
        <v>52291089</v>
      </c>
      <c r="O21" s="60">
        <v>19609879</v>
      </c>
      <c r="P21" s="60">
        <v>18985408</v>
      </c>
      <c r="Q21" s="60">
        <v>27180922</v>
      </c>
      <c r="R21" s="60">
        <v>65776209</v>
      </c>
      <c r="S21" s="60">
        <v>5559152</v>
      </c>
      <c r="T21" s="60">
        <v>12310640</v>
      </c>
      <c r="U21" s="60">
        <v>19495372</v>
      </c>
      <c r="V21" s="60">
        <v>37365164</v>
      </c>
      <c r="W21" s="60">
        <v>198201159</v>
      </c>
      <c r="X21" s="60">
        <v>185128878</v>
      </c>
      <c r="Y21" s="60">
        <v>13072281</v>
      </c>
      <c r="Z21" s="140">
        <v>7.06</v>
      </c>
      <c r="AA21" s="155">
        <v>185128878</v>
      </c>
    </row>
    <row r="22" spans="1:27" ht="13.5">
      <c r="A22" s="138" t="s">
        <v>91</v>
      </c>
      <c r="B22" s="136"/>
      <c r="C22" s="157">
        <v>53846337</v>
      </c>
      <c r="D22" s="157"/>
      <c r="E22" s="158">
        <v>58743583</v>
      </c>
      <c r="F22" s="159">
        <v>58743583</v>
      </c>
      <c r="G22" s="159">
        <v>4878230</v>
      </c>
      <c r="H22" s="159">
        <v>4889905</v>
      </c>
      <c r="I22" s="159">
        <v>4823576</v>
      </c>
      <c r="J22" s="159">
        <v>14591711</v>
      </c>
      <c r="K22" s="159">
        <v>5443462</v>
      </c>
      <c r="L22" s="159">
        <v>4897658</v>
      </c>
      <c r="M22" s="159">
        <v>4897306</v>
      </c>
      <c r="N22" s="159">
        <v>15238426</v>
      </c>
      <c r="O22" s="159">
        <v>4893876</v>
      </c>
      <c r="P22" s="159">
        <v>4873951</v>
      </c>
      <c r="Q22" s="159">
        <v>4948508</v>
      </c>
      <c r="R22" s="159">
        <v>14716335</v>
      </c>
      <c r="S22" s="159">
        <v>5014997</v>
      </c>
      <c r="T22" s="159">
        <v>5030750</v>
      </c>
      <c r="U22" s="159">
        <v>5024970</v>
      </c>
      <c r="V22" s="159">
        <v>15070717</v>
      </c>
      <c r="W22" s="159">
        <v>59617189</v>
      </c>
      <c r="X22" s="159">
        <v>58743583</v>
      </c>
      <c r="Y22" s="159">
        <v>873606</v>
      </c>
      <c r="Z22" s="141">
        <v>1.49</v>
      </c>
      <c r="AA22" s="157">
        <v>58743583</v>
      </c>
    </row>
    <row r="23" spans="1:27" ht="13.5">
      <c r="A23" s="138" t="s">
        <v>92</v>
      </c>
      <c r="B23" s="136"/>
      <c r="C23" s="155">
        <v>40422854</v>
      </c>
      <c r="D23" s="155"/>
      <c r="E23" s="156">
        <v>43466808</v>
      </c>
      <c r="F23" s="60">
        <v>43466808</v>
      </c>
      <c r="G23" s="60">
        <v>3627828</v>
      </c>
      <c r="H23" s="60">
        <v>3675195</v>
      </c>
      <c r="I23" s="60">
        <v>3646190</v>
      </c>
      <c r="J23" s="60">
        <v>10949213</v>
      </c>
      <c r="K23" s="60">
        <v>3740676</v>
      </c>
      <c r="L23" s="60">
        <v>3656327</v>
      </c>
      <c r="M23" s="60">
        <v>3678547</v>
      </c>
      <c r="N23" s="60">
        <v>11075550</v>
      </c>
      <c r="O23" s="60">
        <v>3679750</v>
      </c>
      <c r="P23" s="60">
        <v>3484939</v>
      </c>
      <c r="Q23" s="60">
        <v>3709542</v>
      </c>
      <c r="R23" s="60">
        <v>10874231</v>
      </c>
      <c r="S23" s="60">
        <v>3737188</v>
      </c>
      <c r="T23" s="60">
        <v>3759716</v>
      </c>
      <c r="U23" s="60">
        <v>3722648</v>
      </c>
      <c r="V23" s="60">
        <v>11219552</v>
      </c>
      <c r="W23" s="60">
        <v>44118546</v>
      </c>
      <c r="X23" s="60">
        <v>43466808</v>
      </c>
      <c r="Y23" s="60">
        <v>651738</v>
      </c>
      <c r="Z23" s="140">
        <v>1.5</v>
      </c>
      <c r="AA23" s="155">
        <v>43466808</v>
      </c>
    </row>
    <row r="24" spans="1:27" ht="13.5">
      <c r="A24" s="135" t="s">
        <v>93</v>
      </c>
      <c r="B24" s="142" t="s">
        <v>94</v>
      </c>
      <c r="C24" s="153">
        <v>3174434</v>
      </c>
      <c r="D24" s="153"/>
      <c r="E24" s="154">
        <v>4486060</v>
      </c>
      <c r="F24" s="100">
        <v>3696060</v>
      </c>
      <c r="G24" s="100">
        <v>42771</v>
      </c>
      <c r="H24" s="100">
        <v>568947</v>
      </c>
      <c r="I24" s="100">
        <v>314969</v>
      </c>
      <c r="J24" s="100">
        <v>926687</v>
      </c>
      <c r="K24" s="100">
        <v>9342</v>
      </c>
      <c r="L24" s="100">
        <v>716385</v>
      </c>
      <c r="M24" s="100">
        <v>21079</v>
      </c>
      <c r="N24" s="100">
        <v>746806</v>
      </c>
      <c r="O24" s="100">
        <v>479817</v>
      </c>
      <c r="P24" s="100">
        <v>1021814</v>
      </c>
      <c r="Q24" s="100">
        <v>-421130</v>
      </c>
      <c r="R24" s="100">
        <v>1080501</v>
      </c>
      <c r="S24" s="100">
        <v>-623156</v>
      </c>
      <c r="T24" s="100">
        <v>568729</v>
      </c>
      <c r="U24" s="100">
        <v>1466852</v>
      </c>
      <c r="V24" s="100">
        <v>1412425</v>
      </c>
      <c r="W24" s="100">
        <v>4166419</v>
      </c>
      <c r="X24" s="100">
        <v>3696060</v>
      </c>
      <c r="Y24" s="100">
        <v>470359</v>
      </c>
      <c r="Z24" s="137">
        <v>12.73</v>
      </c>
      <c r="AA24" s="153">
        <v>3696060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1353639576</v>
      </c>
      <c r="D25" s="168">
        <f>+D5+D9+D15+D19+D24</f>
        <v>0</v>
      </c>
      <c r="E25" s="169">
        <f t="shared" si="4"/>
        <v>1534813472</v>
      </c>
      <c r="F25" s="73">
        <f t="shared" si="4"/>
        <v>1595950969</v>
      </c>
      <c r="G25" s="73">
        <f t="shared" si="4"/>
        <v>301174575</v>
      </c>
      <c r="H25" s="73">
        <f t="shared" si="4"/>
        <v>84450961</v>
      </c>
      <c r="I25" s="73">
        <f t="shared" si="4"/>
        <v>95930510</v>
      </c>
      <c r="J25" s="73">
        <f t="shared" si="4"/>
        <v>481556046</v>
      </c>
      <c r="K25" s="73">
        <f t="shared" si="4"/>
        <v>82736276</v>
      </c>
      <c r="L25" s="73">
        <f t="shared" si="4"/>
        <v>75237921</v>
      </c>
      <c r="M25" s="73">
        <f t="shared" si="4"/>
        <v>144187604</v>
      </c>
      <c r="N25" s="73">
        <f t="shared" si="4"/>
        <v>302161801</v>
      </c>
      <c r="O25" s="73">
        <f t="shared" si="4"/>
        <v>125750709</v>
      </c>
      <c r="P25" s="73">
        <f t="shared" si="4"/>
        <v>97662144</v>
      </c>
      <c r="Q25" s="73">
        <f t="shared" si="4"/>
        <v>141909209</v>
      </c>
      <c r="R25" s="73">
        <f t="shared" si="4"/>
        <v>365322062</v>
      </c>
      <c r="S25" s="73">
        <f t="shared" si="4"/>
        <v>88936577</v>
      </c>
      <c r="T25" s="73">
        <f t="shared" si="4"/>
        <v>95314013</v>
      </c>
      <c r="U25" s="73">
        <f t="shared" si="4"/>
        <v>116145598</v>
      </c>
      <c r="V25" s="73">
        <f t="shared" si="4"/>
        <v>300396188</v>
      </c>
      <c r="W25" s="73">
        <f t="shared" si="4"/>
        <v>1449436097</v>
      </c>
      <c r="X25" s="73">
        <f t="shared" si="4"/>
        <v>1595950969</v>
      </c>
      <c r="Y25" s="73">
        <f t="shared" si="4"/>
        <v>-146514872</v>
      </c>
      <c r="Z25" s="170">
        <f>+IF(X25&lt;&gt;0,+(Y25/X25)*100,0)</f>
        <v>-9.18041185762769</v>
      </c>
      <c r="AA25" s="168">
        <f>+AA5+AA9+AA15+AA19+AA24</f>
        <v>1595950969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393737521</v>
      </c>
      <c r="D28" s="153">
        <f>SUM(D29:D31)</f>
        <v>0</v>
      </c>
      <c r="E28" s="154">
        <f t="shared" si="5"/>
        <v>471315207</v>
      </c>
      <c r="F28" s="100">
        <f t="shared" si="5"/>
        <v>484984318</v>
      </c>
      <c r="G28" s="100">
        <f t="shared" si="5"/>
        <v>60053157</v>
      </c>
      <c r="H28" s="100">
        <f t="shared" si="5"/>
        <v>29112716</v>
      </c>
      <c r="I28" s="100">
        <f t="shared" si="5"/>
        <v>18274479</v>
      </c>
      <c r="J28" s="100">
        <f t="shared" si="5"/>
        <v>107440352</v>
      </c>
      <c r="K28" s="100">
        <f t="shared" si="5"/>
        <v>22517528</v>
      </c>
      <c r="L28" s="100">
        <f t="shared" si="5"/>
        <v>22986002</v>
      </c>
      <c r="M28" s="100">
        <f t="shared" si="5"/>
        <v>25152299</v>
      </c>
      <c r="N28" s="100">
        <f t="shared" si="5"/>
        <v>70655829</v>
      </c>
      <c r="O28" s="100">
        <f t="shared" si="5"/>
        <v>18613797</v>
      </c>
      <c r="P28" s="100">
        <f t="shared" si="5"/>
        <v>18220956</v>
      </c>
      <c r="Q28" s="100">
        <f t="shared" si="5"/>
        <v>20778178</v>
      </c>
      <c r="R28" s="100">
        <f t="shared" si="5"/>
        <v>57612931</v>
      </c>
      <c r="S28" s="100">
        <f t="shared" si="5"/>
        <v>20879939</v>
      </c>
      <c r="T28" s="100">
        <f t="shared" si="5"/>
        <v>25343156</v>
      </c>
      <c r="U28" s="100">
        <f t="shared" si="5"/>
        <v>26645249</v>
      </c>
      <c r="V28" s="100">
        <f t="shared" si="5"/>
        <v>72868344</v>
      </c>
      <c r="W28" s="100">
        <f t="shared" si="5"/>
        <v>308577456</v>
      </c>
      <c r="X28" s="100">
        <f t="shared" si="5"/>
        <v>484984318</v>
      </c>
      <c r="Y28" s="100">
        <f t="shared" si="5"/>
        <v>-176406862</v>
      </c>
      <c r="Z28" s="137">
        <f>+IF(X28&lt;&gt;0,+(Y28/X28)*100,0)</f>
        <v>-36.37372497475269</v>
      </c>
      <c r="AA28" s="153">
        <f>SUM(AA29:AA31)</f>
        <v>484984318</v>
      </c>
    </row>
    <row r="29" spans="1:27" ht="13.5">
      <c r="A29" s="138" t="s">
        <v>75</v>
      </c>
      <c r="B29" s="136"/>
      <c r="C29" s="155">
        <v>268606619</v>
      </c>
      <c r="D29" s="155"/>
      <c r="E29" s="156">
        <v>337397574</v>
      </c>
      <c r="F29" s="60">
        <v>338438223</v>
      </c>
      <c r="G29" s="60">
        <v>48745368</v>
      </c>
      <c r="H29" s="60">
        <v>17226966</v>
      </c>
      <c r="I29" s="60">
        <v>8558389</v>
      </c>
      <c r="J29" s="60">
        <v>74530723</v>
      </c>
      <c r="K29" s="60">
        <v>10403513</v>
      </c>
      <c r="L29" s="60">
        <v>11458608</v>
      </c>
      <c r="M29" s="60">
        <v>12159949</v>
      </c>
      <c r="N29" s="60">
        <v>34022070</v>
      </c>
      <c r="O29" s="60">
        <v>7881921</v>
      </c>
      <c r="P29" s="60">
        <v>7528880</v>
      </c>
      <c r="Q29" s="60">
        <v>9875829</v>
      </c>
      <c r="R29" s="60">
        <v>25286630</v>
      </c>
      <c r="S29" s="60">
        <v>9419562</v>
      </c>
      <c r="T29" s="60">
        <v>19369074</v>
      </c>
      <c r="U29" s="60">
        <v>15466859</v>
      </c>
      <c r="V29" s="60">
        <v>44255495</v>
      </c>
      <c r="W29" s="60">
        <v>178094918</v>
      </c>
      <c r="X29" s="60">
        <v>338438223</v>
      </c>
      <c r="Y29" s="60">
        <v>-160343305</v>
      </c>
      <c r="Z29" s="140">
        <v>-47.38</v>
      </c>
      <c r="AA29" s="155">
        <v>338438223</v>
      </c>
    </row>
    <row r="30" spans="1:27" ht="13.5">
      <c r="A30" s="138" t="s">
        <v>76</v>
      </c>
      <c r="B30" s="136"/>
      <c r="C30" s="157">
        <v>56599591</v>
      </c>
      <c r="D30" s="157"/>
      <c r="E30" s="158">
        <v>75671749</v>
      </c>
      <c r="F30" s="159">
        <v>68694332</v>
      </c>
      <c r="G30" s="159">
        <v>4568227</v>
      </c>
      <c r="H30" s="159">
        <v>5698724</v>
      </c>
      <c r="I30" s="159">
        <v>4789960</v>
      </c>
      <c r="J30" s="159">
        <v>15056911</v>
      </c>
      <c r="K30" s="159">
        <v>4940289</v>
      </c>
      <c r="L30" s="159">
        <v>5301690</v>
      </c>
      <c r="M30" s="159">
        <v>5992131</v>
      </c>
      <c r="N30" s="159">
        <v>16234110</v>
      </c>
      <c r="O30" s="159">
        <v>4936514</v>
      </c>
      <c r="P30" s="159">
        <v>5081594</v>
      </c>
      <c r="Q30" s="159">
        <v>5280832</v>
      </c>
      <c r="R30" s="159">
        <v>15298940</v>
      </c>
      <c r="S30" s="159">
        <v>5423368</v>
      </c>
      <c r="T30" s="159">
        <v>5212836</v>
      </c>
      <c r="U30" s="159">
        <v>5500222</v>
      </c>
      <c r="V30" s="159">
        <v>16136426</v>
      </c>
      <c r="W30" s="159">
        <v>62726387</v>
      </c>
      <c r="X30" s="159">
        <v>68694332</v>
      </c>
      <c r="Y30" s="159">
        <v>-5967945</v>
      </c>
      <c r="Z30" s="141">
        <v>-8.69</v>
      </c>
      <c r="AA30" s="157">
        <v>68694332</v>
      </c>
    </row>
    <row r="31" spans="1:27" ht="13.5">
      <c r="A31" s="138" t="s">
        <v>77</v>
      </c>
      <c r="B31" s="136"/>
      <c r="C31" s="155">
        <v>68531311</v>
      </c>
      <c r="D31" s="155"/>
      <c r="E31" s="156">
        <v>58245884</v>
      </c>
      <c r="F31" s="60">
        <v>77851763</v>
      </c>
      <c r="G31" s="60">
        <v>6739562</v>
      </c>
      <c r="H31" s="60">
        <v>6187026</v>
      </c>
      <c r="I31" s="60">
        <v>4926130</v>
      </c>
      <c r="J31" s="60">
        <v>17852718</v>
      </c>
      <c r="K31" s="60">
        <v>7173726</v>
      </c>
      <c r="L31" s="60">
        <v>6225704</v>
      </c>
      <c r="M31" s="60">
        <v>7000219</v>
      </c>
      <c r="N31" s="60">
        <v>20399649</v>
      </c>
      <c r="O31" s="60">
        <v>5795362</v>
      </c>
      <c r="P31" s="60">
        <v>5610482</v>
      </c>
      <c r="Q31" s="60">
        <v>5621517</v>
      </c>
      <c r="R31" s="60">
        <v>17027361</v>
      </c>
      <c r="S31" s="60">
        <v>6037009</v>
      </c>
      <c r="T31" s="60">
        <v>761246</v>
      </c>
      <c r="U31" s="60">
        <v>5678168</v>
      </c>
      <c r="V31" s="60">
        <v>12476423</v>
      </c>
      <c r="W31" s="60">
        <v>67756151</v>
      </c>
      <c r="X31" s="60">
        <v>77851763</v>
      </c>
      <c r="Y31" s="60">
        <v>-10095612</v>
      </c>
      <c r="Z31" s="140">
        <v>-12.97</v>
      </c>
      <c r="AA31" s="155">
        <v>77851763</v>
      </c>
    </row>
    <row r="32" spans="1:27" ht="13.5">
      <c r="A32" s="135" t="s">
        <v>78</v>
      </c>
      <c r="B32" s="136"/>
      <c r="C32" s="153">
        <f aca="true" t="shared" si="6" ref="C32:Y32">SUM(C33:C37)</f>
        <v>131074813</v>
      </c>
      <c r="D32" s="153">
        <f>SUM(D33:D37)</f>
        <v>0</v>
      </c>
      <c r="E32" s="154">
        <f t="shared" si="6"/>
        <v>162516802</v>
      </c>
      <c r="F32" s="100">
        <f t="shared" si="6"/>
        <v>169691107</v>
      </c>
      <c r="G32" s="100">
        <f t="shared" si="6"/>
        <v>11637363</v>
      </c>
      <c r="H32" s="100">
        <f t="shared" si="6"/>
        <v>20206547</v>
      </c>
      <c r="I32" s="100">
        <f t="shared" si="6"/>
        <v>11420336</v>
      </c>
      <c r="J32" s="100">
        <f t="shared" si="6"/>
        <v>43264246</v>
      </c>
      <c r="K32" s="100">
        <f t="shared" si="6"/>
        <v>12145255</v>
      </c>
      <c r="L32" s="100">
        <f t="shared" si="6"/>
        <v>12195488</v>
      </c>
      <c r="M32" s="100">
        <f t="shared" si="6"/>
        <v>14385289</v>
      </c>
      <c r="N32" s="100">
        <f t="shared" si="6"/>
        <v>38726032</v>
      </c>
      <c r="O32" s="100">
        <f t="shared" si="6"/>
        <v>12690293</v>
      </c>
      <c r="P32" s="100">
        <f t="shared" si="6"/>
        <v>11368960</v>
      </c>
      <c r="Q32" s="100">
        <f t="shared" si="6"/>
        <v>14493986</v>
      </c>
      <c r="R32" s="100">
        <f t="shared" si="6"/>
        <v>38553239</v>
      </c>
      <c r="S32" s="100">
        <f t="shared" si="6"/>
        <v>14898208</v>
      </c>
      <c r="T32" s="100">
        <f t="shared" si="6"/>
        <v>13314904</v>
      </c>
      <c r="U32" s="100">
        <f t="shared" si="6"/>
        <v>24271315</v>
      </c>
      <c r="V32" s="100">
        <f t="shared" si="6"/>
        <v>52484427</v>
      </c>
      <c r="W32" s="100">
        <f t="shared" si="6"/>
        <v>173027944</v>
      </c>
      <c r="X32" s="100">
        <f t="shared" si="6"/>
        <v>169691107</v>
      </c>
      <c r="Y32" s="100">
        <f t="shared" si="6"/>
        <v>3336837</v>
      </c>
      <c r="Z32" s="137">
        <f>+IF(X32&lt;&gt;0,+(Y32/X32)*100,0)</f>
        <v>1.966418310890034</v>
      </c>
      <c r="AA32" s="153">
        <f>SUM(AA33:AA37)</f>
        <v>169691107</v>
      </c>
    </row>
    <row r="33" spans="1:27" ht="13.5">
      <c r="A33" s="138" t="s">
        <v>79</v>
      </c>
      <c r="B33" s="136"/>
      <c r="C33" s="155">
        <v>11951873</v>
      </c>
      <c r="D33" s="155"/>
      <c r="E33" s="156">
        <v>55148005</v>
      </c>
      <c r="F33" s="60">
        <v>15958753</v>
      </c>
      <c r="G33" s="60">
        <v>775511</v>
      </c>
      <c r="H33" s="60">
        <v>1008112</v>
      </c>
      <c r="I33" s="60">
        <v>395944</v>
      </c>
      <c r="J33" s="60">
        <v>2179567</v>
      </c>
      <c r="K33" s="60">
        <v>1212902</v>
      </c>
      <c r="L33" s="60">
        <v>1094158</v>
      </c>
      <c r="M33" s="60">
        <v>1355464</v>
      </c>
      <c r="N33" s="60">
        <v>3662524</v>
      </c>
      <c r="O33" s="60">
        <v>1824679</v>
      </c>
      <c r="P33" s="60">
        <v>1163842</v>
      </c>
      <c r="Q33" s="60">
        <v>1105376</v>
      </c>
      <c r="R33" s="60">
        <v>4093897</v>
      </c>
      <c r="S33" s="60">
        <v>1143551</v>
      </c>
      <c r="T33" s="60">
        <v>1076513</v>
      </c>
      <c r="U33" s="60">
        <v>1215381</v>
      </c>
      <c r="V33" s="60">
        <v>3435445</v>
      </c>
      <c r="W33" s="60">
        <v>13371433</v>
      </c>
      <c r="X33" s="60">
        <v>15958753</v>
      </c>
      <c r="Y33" s="60">
        <v>-2587320</v>
      </c>
      <c r="Z33" s="140">
        <v>-16.21</v>
      </c>
      <c r="AA33" s="155">
        <v>15958753</v>
      </c>
    </row>
    <row r="34" spans="1:27" ht="13.5">
      <c r="A34" s="138" t="s">
        <v>80</v>
      </c>
      <c r="B34" s="136"/>
      <c r="C34" s="155">
        <v>47753632</v>
      </c>
      <c r="D34" s="155"/>
      <c r="E34" s="156">
        <v>35753115</v>
      </c>
      <c r="F34" s="60">
        <v>50273360</v>
      </c>
      <c r="G34" s="60">
        <v>3465401</v>
      </c>
      <c r="H34" s="60">
        <v>3992493</v>
      </c>
      <c r="I34" s="60">
        <v>4264087</v>
      </c>
      <c r="J34" s="60">
        <v>11721981</v>
      </c>
      <c r="K34" s="60">
        <v>4190276</v>
      </c>
      <c r="L34" s="60">
        <v>4861476</v>
      </c>
      <c r="M34" s="60">
        <v>5314097</v>
      </c>
      <c r="N34" s="60">
        <v>14365849</v>
      </c>
      <c r="O34" s="60">
        <v>4173141</v>
      </c>
      <c r="P34" s="60">
        <v>3899656</v>
      </c>
      <c r="Q34" s="60">
        <v>4830536</v>
      </c>
      <c r="R34" s="60">
        <v>12903333</v>
      </c>
      <c r="S34" s="60">
        <v>4771701</v>
      </c>
      <c r="T34" s="60">
        <v>4276210</v>
      </c>
      <c r="U34" s="60">
        <v>4363589</v>
      </c>
      <c r="V34" s="60">
        <v>13411500</v>
      </c>
      <c r="W34" s="60">
        <v>52402663</v>
      </c>
      <c r="X34" s="60">
        <v>50273360</v>
      </c>
      <c r="Y34" s="60">
        <v>2129303</v>
      </c>
      <c r="Z34" s="140">
        <v>4.24</v>
      </c>
      <c r="AA34" s="155">
        <v>50273360</v>
      </c>
    </row>
    <row r="35" spans="1:27" ht="13.5">
      <c r="A35" s="138" t="s">
        <v>81</v>
      </c>
      <c r="B35" s="136"/>
      <c r="C35" s="155">
        <v>40894325</v>
      </c>
      <c r="D35" s="155"/>
      <c r="E35" s="156">
        <v>37368844</v>
      </c>
      <c r="F35" s="60">
        <v>43065457</v>
      </c>
      <c r="G35" s="60">
        <v>3643724</v>
      </c>
      <c r="H35" s="60">
        <v>3501847</v>
      </c>
      <c r="I35" s="60">
        <v>3437504</v>
      </c>
      <c r="J35" s="60">
        <v>10583075</v>
      </c>
      <c r="K35" s="60">
        <v>3459089</v>
      </c>
      <c r="L35" s="60">
        <v>3572104</v>
      </c>
      <c r="M35" s="60">
        <v>4324087</v>
      </c>
      <c r="N35" s="60">
        <v>11355280</v>
      </c>
      <c r="O35" s="60">
        <v>3997141</v>
      </c>
      <c r="P35" s="60">
        <v>3440869</v>
      </c>
      <c r="Q35" s="60">
        <v>3402617</v>
      </c>
      <c r="R35" s="60">
        <v>10840627</v>
      </c>
      <c r="S35" s="60">
        <v>3114295</v>
      </c>
      <c r="T35" s="60">
        <v>3550816</v>
      </c>
      <c r="U35" s="60">
        <v>4054401</v>
      </c>
      <c r="V35" s="60">
        <v>10719512</v>
      </c>
      <c r="W35" s="60">
        <v>43498494</v>
      </c>
      <c r="X35" s="60">
        <v>43065457</v>
      </c>
      <c r="Y35" s="60">
        <v>433037</v>
      </c>
      <c r="Z35" s="140">
        <v>1.01</v>
      </c>
      <c r="AA35" s="155">
        <v>43065457</v>
      </c>
    </row>
    <row r="36" spans="1:27" ht="13.5">
      <c r="A36" s="138" t="s">
        <v>82</v>
      </c>
      <c r="B36" s="136"/>
      <c r="C36" s="155">
        <v>18624141</v>
      </c>
      <c r="D36" s="155"/>
      <c r="E36" s="156">
        <v>17564324</v>
      </c>
      <c r="F36" s="60">
        <v>47203711</v>
      </c>
      <c r="G36" s="60">
        <v>2901135</v>
      </c>
      <c r="H36" s="60">
        <v>10786299</v>
      </c>
      <c r="I36" s="60">
        <v>2383108</v>
      </c>
      <c r="J36" s="60">
        <v>16070542</v>
      </c>
      <c r="K36" s="60">
        <v>2318985</v>
      </c>
      <c r="L36" s="60">
        <v>1736984</v>
      </c>
      <c r="M36" s="60">
        <v>2271607</v>
      </c>
      <c r="N36" s="60">
        <v>6327576</v>
      </c>
      <c r="O36" s="60">
        <v>1782619</v>
      </c>
      <c r="P36" s="60">
        <v>1921231</v>
      </c>
      <c r="Q36" s="60">
        <v>4125480</v>
      </c>
      <c r="R36" s="60">
        <v>7829330</v>
      </c>
      <c r="S36" s="60">
        <v>4862486</v>
      </c>
      <c r="T36" s="60">
        <v>3405715</v>
      </c>
      <c r="U36" s="60">
        <v>13601666</v>
      </c>
      <c r="V36" s="60">
        <v>21869867</v>
      </c>
      <c r="W36" s="60">
        <v>52097315</v>
      </c>
      <c r="X36" s="60">
        <v>47203711</v>
      </c>
      <c r="Y36" s="60">
        <v>4893604</v>
      </c>
      <c r="Z36" s="140">
        <v>10.37</v>
      </c>
      <c r="AA36" s="155">
        <v>47203711</v>
      </c>
    </row>
    <row r="37" spans="1:27" ht="13.5">
      <c r="A37" s="138" t="s">
        <v>83</v>
      </c>
      <c r="B37" s="136"/>
      <c r="C37" s="157">
        <v>11850842</v>
      </c>
      <c r="D37" s="157"/>
      <c r="E37" s="158">
        <v>16682514</v>
      </c>
      <c r="F37" s="159">
        <v>13189826</v>
      </c>
      <c r="G37" s="159">
        <v>851592</v>
      </c>
      <c r="H37" s="159">
        <v>917796</v>
      </c>
      <c r="I37" s="159">
        <v>939693</v>
      </c>
      <c r="J37" s="159">
        <v>2709081</v>
      </c>
      <c r="K37" s="159">
        <v>964003</v>
      </c>
      <c r="L37" s="159">
        <v>930766</v>
      </c>
      <c r="M37" s="159">
        <v>1120034</v>
      </c>
      <c r="N37" s="159">
        <v>3014803</v>
      </c>
      <c r="O37" s="159">
        <v>912713</v>
      </c>
      <c r="P37" s="159">
        <v>943362</v>
      </c>
      <c r="Q37" s="159">
        <v>1029977</v>
      </c>
      <c r="R37" s="159">
        <v>2886052</v>
      </c>
      <c r="S37" s="159">
        <v>1006175</v>
      </c>
      <c r="T37" s="159">
        <v>1005650</v>
      </c>
      <c r="U37" s="159">
        <v>1036278</v>
      </c>
      <c r="V37" s="159">
        <v>3048103</v>
      </c>
      <c r="W37" s="159">
        <v>11658039</v>
      </c>
      <c r="X37" s="159">
        <v>13189826</v>
      </c>
      <c r="Y37" s="159">
        <v>-1531787</v>
      </c>
      <c r="Z37" s="141">
        <v>-11.61</v>
      </c>
      <c r="AA37" s="157">
        <v>13189826</v>
      </c>
    </row>
    <row r="38" spans="1:27" ht="13.5">
      <c r="A38" s="135" t="s">
        <v>84</v>
      </c>
      <c r="B38" s="142"/>
      <c r="C38" s="153">
        <f aca="true" t="shared" si="7" ref="C38:Y38">SUM(C39:C41)</f>
        <v>69012989</v>
      </c>
      <c r="D38" s="153">
        <f>SUM(D39:D41)</f>
        <v>0</v>
      </c>
      <c r="E38" s="154">
        <f t="shared" si="7"/>
        <v>64344989</v>
      </c>
      <c r="F38" s="100">
        <f t="shared" si="7"/>
        <v>75571534</v>
      </c>
      <c r="G38" s="100">
        <f t="shared" si="7"/>
        <v>6153477</v>
      </c>
      <c r="H38" s="100">
        <f t="shared" si="7"/>
        <v>7924419</v>
      </c>
      <c r="I38" s="100">
        <f t="shared" si="7"/>
        <v>7241930</v>
      </c>
      <c r="J38" s="100">
        <f t="shared" si="7"/>
        <v>21319826</v>
      </c>
      <c r="K38" s="100">
        <f t="shared" si="7"/>
        <v>5757164</v>
      </c>
      <c r="L38" s="100">
        <f t="shared" si="7"/>
        <v>5034809</v>
      </c>
      <c r="M38" s="100">
        <f t="shared" si="7"/>
        <v>6317927</v>
      </c>
      <c r="N38" s="100">
        <f t="shared" si="7"/>
        <v>17109900</v>
      </c>
      <c r="O38" s="100">
        <f t="shared" si="7"/>
        <v>4550360</v>
      </c>
      <c r="P38" s="100">
        <f t="shared" si="7"/>
        <v>4530178</v>
      </c>
      <c r="Q38" s="100">
        <f t="shared" si="7"/>
        <v>5359596</v>
      </c>
      <c r="R38" s="100">
        <f t="shared" si="7"/>
        <v>14440134</v>
      </c>
      <c r="S38" s="100">
        <f t="shared" si="7"/>
        <v>6129825</v>
      </c>
      <c r="T38" s="100">
        <f t="shared" si="7"/>
        <v>3093109</v>
      </c>
      <c r="U38" s="100">
        <f t="shared" si="7"/>
        <v>3746919</v>
      </c>
      <c r="V38" s="100">
        <f t="shared" si="7"/>
        <v>12969853</v>
      </c>
      <c r="W38" s="100">
        <f t="shared" si="7"/>
        <v>65839713</v>
      </c>
      <c r="X38" s="100">
        <f t="shared" si="7"/>
        <v>75571534</v>
      </c>
      <c r="Y38" s="100">
        <f t="shared" si="7"/>
        <v>-9731821</v>
      </c>
      <c r="Z38" s="137">
        <f>+IF(X38&lt;&gt;0,+(Y38/X38)*100,0)</f>
        <v>-12.877627970341319</v>
      </c>
      <c r="AA38" s="153">
        <f>SUM(AA39:AA41)</f>
        <v>75571534</v>
      </c>
    </row>
    <row r="39" spans="1:27" ht="13.5">
      <c r="A39" s="138" t="s">
        <v>85</v>
      </c>
      <c r="B39" s="136"/>
      <c r="C39" s="155">
        <v>28677634</v>
      </c>
      <c r="D39" s="155"/>
      <c r="E39" s="156">
        <v>21244746</v>
      </c>
      <c r="F39" s="60">
        <v>32394234</v>
      </c>
      <c r="G39" s="60">
        <v>2481035</v>
      </c>
      <c r="H39" s="60">
        <v>3060322</v>
      </c>
      <c r="I39" s="60">
        <v>2734855</v>
      </c>
      <c r="J39" s="60">
        <v>8276212</v>
      </c>
      <c r="K39" s="60">
        <v>2176788</v>
      </c>
      <c r="L39" s="60">
        <v>2544658</v>
      </c>
      <c r="M39" s="60">
        <v>3109007</v>
      </c>
      <c r="N39" s="60">
        <v>7830453</v>
      </c>
      <c r="O39" s="60">
        <v>2358787</v>
      </c>
      <c r="P39" s="60">
        <v>2244942</v>
      </c>
      <c r="Q39" s="60">
        <v>2483585</v>
      </c>
      <c r="R39" s="60">
        <v>7087314</v>
      </c>
      <c r="S39" s="60">
        <v>2473416</v>
      </c>
      <c r="T39" s="60">
        <v>2162544</v>
      </c>
      <c r="U39" s="60">
        <v>2688987</v>
      </c>
      <c r="V39" s="60">
        <v>7324947</v>
      </c>
      <c r="W39" s="60">
        <v>30518926</v>
      </c>
      <c r="X39" s="60">
        <v>32394234</v>
      </c>
      <c r="Y39" s="60">
        <v>-1875308</v>
      </c>
      <c r="Z39" s="140">
        <v>-5.79</v>
      </c>
      <c r="AA39" s="155">
        <v>32394234</v>
      </c>
    </row>
    <row r="40" spans="1:27" ht="13.5">
      <c r="A40" s="138" t="s">
        <v>86</v>
      </c>
      <c r="B40" s="136"/>
      <c r="C40" s="155">
        <v>35118611</v>
      </c>
      <c r="D40" s="155"/>
      <c r="E40" s="156">
        <v>43100243</v>
      </c>
      <c r="F40" s="60">
        <v>36953052</v>
      </c>
      <c r="G40" s="60">
        <v>3193077</v>
      </c>
      <c r="H40" s="60">
        <v>4403470</v>
      </c>
      <c r="I40" s="60">
        <v>4061755</v>
      </c>
      <c r="J40" s="60">
        <v>11658302</v>
      </c>
      <c r="K40" s="60">
        <v>3145637</v>
      </c>
      <c r="L40" s="60">
        <v>2007622</v>
      </c>
      <c r="M40" s="60">
        <v>2652239</v>
      </c>
      <c r="N40" s="60">
        <v>7805498</v>
      </c>
      <c r="O40" s="60">
        <v>1717993</v>
      </c>
      <c r="P40" s="60">
        <v>1762407</v>
      </c>
      <c r="Q40" s="60">
        <v>2437029</v>
      </c>
      <c r="R40" s="60">
        <v>5917429</v>
      </c>
      <c r="S40" s="60">
        <v>3098901</v>
      </c>
      <c r="T40" s="60">
        <v>424845</v>
      </c>
      <c r="U40" s="60">
        <v>554064</v>
      </c>
      <c r="V40" s="60">
        <v>4077810</v>
      </c>
      <c r="W40" s="60">
        <v>29459039</v>
      </c>
      <c r="X40" s="60">
        <v>36953052</v>
      </c>
      <c r="Y40" s="60">
        <v>-7494013</v>
      </c>
      <c r="Z40" s="140">
        <v>-20.28</v>
      </c>
      <c r="AA40" s="155">
        <v>36953052</v>
      </c>
    </row>
    <row r="41" spans="1:27" ht="13.5">
      <c r="A41" s="138" t="s">
        <v>87</v>
      </c>
      <c r="B41" s="136"/>
      <c r="C41" s="155">
        <v>5216744</v>
      </c>
      <c r="D41" s="155"/>
      <c r="E41" s="156"/>
      <c r="F41" s="60">
        <v>6224248</v>
      </c>
      <c r="G41" s="60">
        <v>479365</v>
      </c>
      <c r="H41" s="60">
        <v>460627</v>
      </c>
      <c r="I41" s="60">
        <v>445320</v>
      </c>
      <c r="J41" s="60">
        <v>1385312</v>
      </c>
      <c r="K41" s="60">
        <v>434739</v>
      </c>
      <c r="L41" s="60">
        <v>482529</v>
      </c>
      <c r="M41" s="60">
        <v>556681</v>
      </c>
      <c r="N41" s="60">
        <v>1473949</v>
      </c>
      <c r="O41" s="60">
        <v>473580</v>
      </c>
      <c r="P41" s="60">
        <v>522829</v>
      </c>
      <c r="Q41" s="60">
        <v>438982</v>
      </c>
      <c r="R41" s="60">
        <v>1435391</v>
      </c>
      <c r="S41" s="60">
        <v>557508</v>
      </c>
      <c r="T41" s="60">
        <v>505720</v>
      </c>
      <c r="U41" s="60">
        <v>503868</v>
      </c>
      <c r="V41" s="60">
        <v>1567096</v>
      </c>
      <c r="W41" s="60">
        <v>5861748</v>
      </c>
      <c r="X41" s="60">
        <v>6224248</v>
      </c>
      <c r="Y41" s="60">
        <v>-362500</v>
      </c>
      <c r="Z41" s="140">
        <v>-5.82</v>
      </c>
      <c r="AA41" s="155">
        <v>6224248</v>
      </c>
    </row>
    <row r="42" spans="1:27" ht="13.5">
      <c r="A42" s="135" t="s">
        <v>88</v>
      </c>
      <c r="B42" s="142"/>
      <c r="C42" s="153">
        <f aca="true" t="shared" si="8" ref="C42:Y42">SUM(C43:C46)</f>
        <v>590518473</v>
      </c>
      <c r="D42" s="153">
        <f>SUM(D43:D46)</f>
        <v>0</v>
      </c>
      <c r="E42" s="154">
        <f t="shared" si="8"/>
        <v>666397283</v>
      </c>
      <c r="F42" s="100">
        <f t="shared" si="8"/>
        <v>684621354</v>
      </c>
      <c r="G42" s="100">
        <f t="shared" si="8"/>
        <v>92922638</v>
      </c>
      <c r="H42" s="100">
        <f t="shared" si="8"/>
        <v>61115190</v>
      </c>
      <c r="I42" s="100">
        <f t="shared" si="8"/>
        <v>57712061</v>
      </c>
      <c r="J42" s="100">
        <f t="shared" si="8"/>
        <v>211749889</v>
      </c>
      <c r="K42" s="100">
        <f t="shared" si="8"/>
        <v>36094001</v>
      </c>
      <c r="L42" s="100">
        <f t="shared" si="8"/>
        <v>44208959</v>
      </c>
      <c r="M42" s="100">
        <f t="shared" si="8"/>
        <v>58919060</v>
      </c>
      <c r="N42" s="100">
        <f t="shared" si="8"/>
        <v>139222020</v>
      </c>
      <c r="O42" s="100">
        <f t="shared" si="8"/>
        <v>33649280</v>
      </c>
      <c r="P42" s="100">
        <f t="shared" si="8"/>
        <v>46921508</v>
      </c>
      <c r="Q42" s="100">
        <f t="shared" si="8"/>
        <v>47034261</v>
      </c>
      <c r="R42" s="100">
        <f t="shared" si="8"/>
        <v>127605049</v>
      </c>
      <c r="S42" s="100">
        <f t="shared" si="8"/>
        <v>38754404</v>
      </c>
      <c r="T42" s="100">
        <f t="shared" si="8"/>
        <v>55697078</v>
      </c>
      <c r="U42" s="100">
        <f t="shared" si="8"/>
        <v>61099535</v>
      </c>
      <c r="V42" s="100">
        <f t="shared" si="8"/>
        <v>155551017</v>
      </c>
      <c r="W42" s="100">
        <f t="shared" si="8"/>
        <v>634127975</v>
      </c>
      <c r="X42" s="100">
        <f t="shared" si="8"/>
        <v>684621354</v>
      </c>
      <c r="Y42" s="100">
        <f t="shared" si="8"/>
        <v>-50493379</v>
      </c>
      <c r="Z42" s="137">
        <f>+IF(X42&lt;&gt;0,+(Y42/X42)*100,0)</f>
        <v>-7.37537307374143</v>
      </c>
      <c r="AA42" s="153">
        <f>SUM(AA43:AA46)</f>
        <v>684621354</v>
      </c>
    </row>
    <row r="43" spans="1:27" ht="13.5">
      <c r="A43" s="138" t="s">
        <v>89</v>
      </c>
      <c r="B43" s="136"/>
      <c r="C43" s="155">
        <v>396774217</v>
      </c>
      <c r="D43" s="155"/>
      <c r="E43" s="156">
        <v>449210333</v>
      </c>
      <c r="F43" s="60">
        <v>467710454</v>
      </c>
      <c r="G43" s="60">
        <v>62268860</v>
      </c>
      <c r="H43" s="60">
        <v>48533694</v>
      </c>
      <c r="I43" s="60">
        <v>45737124</v>
      </c>
      <c r="J43" s="60">
        <v>156539678</v>
      </c>
      <c r="K43" s="60">
        <v>24946945</v>
      </c>
      <c r="L43" s="60">
        <v>25432025</v>
      </c>
      <c r="M43" s="60">
        <v>33695502</v>
      </c>
      <c r="N43" s="60">
        <v>84074472</v>
      </c>
      <c r="O43" s="60">
        <v>22696068</v>
      </c>
      <c r="P43" s="60">
        <v>26875024</v>
      </c>
      <c r="Q43" s="60">
        <v>25832111</v>
      </c>
      <c r="R43" s="60">
        <v>75403203</v>
      </c>
      <c r="S43" s="60">
        <v>28055786</v>
      </c>
      <c r="T43" s="60">
        <v>25701402</v>
      </c>
      <c r="U43" s="60">
        <v>40784033</v>
      </c>
      <c r="V43" s="60">
        <v>94541221</v>
      </c>
      <c r="W43" s="60">
        <v>410558574</v>
      </c>
      <c r="X43" s="60">
        <v>467710454</v>
      </c>
      <c r="Y43" s="60">
        <v>-57151880</v>
      </c>
      <c r="Z43" s="140">
        <v>-12.22</v>
      </c>
      <c r="AA43" s="155">
        <v>467710454</v>
      </c>
    </row>
    <row r="44" spans="1:27" ht="13.5">
      <c r="A44" s="138" t="s">
        <v>90</v>
      </c>
      <c r="B44" s="136"/>
      <c r="C44" s="155">
        <v>110243458</v>
      </c>
      <c r="D44" s="155"/>
      <c r="E44" s="156">
        <v>129158334</v>
      </c>
      <c r="F44" s="60">
        <v>131364409</v>
      </c>
      <c r="G44" s="60">
        <v>25424940</v>
      </c>
      <c r="H44" s="60">
        <v>6316899</v>
      </c>
      <c r="I44" s="60">
        <v>5309613</v>
      </c>
      <c r="J44" s="60">
        <v>37051452</v>
      </c>
      <c r="K44" s="60">
        <v>4746256</v>
      </c>
      <c r="L44" s="60">
        <v>12188230</v>
      </c>
      <c r="M44" s="60">
        <v>14568736</v>
      </c>
      <c r="N44" s="60">
        <v>31503222</v>
      </c>
      <c r="O44" s="60">
        <v>5726869</v>
      </c>
      <c r="P44" s="60">
        <v>12839532</v>
      </c>
      <c r="Q44" s="60">
        <v>15056124</v>
      </c>
      <c r="R44" s="60">
        <v>33622525</v>
      </c>
      <c r="S44" s="60">
        <v>4376162</v>
      </c>
      <c r="T44" s="60">
        <v>21038386</v>
      </c>
      <c r="U44" s="60">
        <v>8236718</v>
      </c>
      <c r="V44" s="60">
        <v>33651266</v>
      </c>
      <c r="W44" s="60">
        <v>135828465</v>
      </c>
      <c r="X44" s="60">
        <v>131364409</v>
      </c>
      <c r="Y44" s="60">
        <v>4464056</v>
      </c>
      <c r="Z44" s="140">
        <v>3.4</v>
      </c>
      <c r="AA44" s="155">
        <v>131364409</v>
      </c>
    </row>
    <row r="45" spans="1:27" ht="13.5">
      <c r="A45" s="138" t="s">
        <v>91</v>
      </c>
      <c r="B45" s="136"/>
      <c r="C45" s="157">
        <v>44782296</v>
      </c>
      <c r="D45" s="157"/>
      <c r="E45" s="158">
        <v>49561808</v>
      </c>
      <c r="F45" s="159">
        <v>46979682</v>
      </c>
      <c r="G45" s="159">
        <v>2538067</v>
      </c>
      <c r="H45" s="159">
        <v>3683449</v>
      </c>
      <c r="I45" s="159">
        <v>3583655</v>
      </c>
      <c r="J45" s="159">
        <v>9805171</v>
      </c>
      <c r="K45" s="159">
        <v>3166085</v>
      </c>
      <c r="L45" s="159">
        <v>3263542</v>
      </c>
      <c r="M45" s="159">
        <v>7553510</v>
      </c>
      <c r="N45" s="159">
        <v>13983137</v>
      </c>
      <c r="O45" s="159">
        <v>2825610</v>
      </c>
      <c r="P45" s="159">
        <v>3448355</v>
      </c>
      <c r="Q45" s="159">
        <v>3145921</v>
      </c>
      <c r="R45" s="159">
        <v>9419886</v>
      </c>
      <c r="S45" s="159">
        <v>2975258</v>
      </c>
      <c r="T45" s="159">
        <v>3176240</v>
      </c>
      <c r="U45" s="159">
        <v>8258915</v>
      </c>
      <c r="V45" s="159">
        <v>14410413</v>
      </c>
      <c r="W45" s="159">
        <v>47618607</v>
      </c>
      <c r="X45" s="159">
        <v>46979682</v>
      </c>
      <c r="Y45" s="159">
        <v>638925</v>
      </c>
      <c r="Z45" s="141">
        <v>1.36</v>
      </c>
      <c r="AA45" s="157">
        <v>46979682</v>
      </c>
    </row>
    <row r="46" spans="1:27" ht="13.5">
      <c r="A46" s="138" t="s">
        <v>92</v>
      </c>
      <c r="B46" s="136"/>
      <c r="C46" s="155">
        <v>38718502</v>
      </c>
      <c r="D46" s="155"/>
      <c r="E46" s="156">
        <v>38466808</v>
      </c>
      <c r="F46" s="60">
        <v>38566809</v>
      </c>
      <c r="G46" s="60">
        <v>2690771</v>
      </c>
      <c r="H46" s="60">
        <v>2581148</v>
      </c>
      <c r="I46" s="60">
        <v>3081669</v>
      </c>
      <c r="J46" s="60">
        <v>8353588</v>
      </c>
      <c r="K46" s="60">
        <v>3234715</v>
      </c>
      <c r="L46" s="60">
        <v>3325162</v>
      </c>
      <c r="M46" s="60">
        <v>3101312</v>
      </c>
      <c r="N46" s="60">
        <v>9661189</v>
      </c>
      <c r="O46" s="60">
        <v>2400733</v>
      </c>
      <c r="P46" s="60">
        <v>3758597</v>
      </c>
      <c r="Q46" s="60">
        <v>3000105</v>
      </c>
      <c r="R46" s="60">
        <v>9159435</v>
      </c>
      <c r="S46" s="60">
        <v>3347198</v>
      </c>
      <c r="T46" s="60">
        <v>5781050</v>
      </c>
      <c r="U46" s="60">
        <v>3819869</v>
      </c>
      <c r="V46" s="60">
        <v>12948117</v>
      </c>
      <c r="W46" s="60">
        <v>40122329</v>
      </c>
      <c r="X46" s="60">
        <v>38566809</v>
      </c>
      <c r="Y46" s="60">
        <v>1555520</v>
      </c>
      <c r="Z46" s="140">
        <v>4.03</v>
      </c>
      <c r="AA46" s="155">
        <v>38566809</v>
      </c>
    </row>
    <row r="47" spans="1:27" ht="13.5">
      <c r="A47" s="135" t="s">
        <v>93</v>
      </c>
      <c r="B47" s="142" t="s">
        <v>94</v>
      </c>
      <c r="C47" s="153">
        <v>9350947</v>
      </c>
      <c r="D47" s="153"/>
      <c r="E47" s="154">
        <v>7273187</v>
      </c>
      <c r="F47" s="100">
        <v>9746772</v>
      </c>
      <c r="G47" s="100">
        <v>530485</v>
      </c>
      <c r="H47" s="100">
        <v>794535</v>
      </c>
      <c r="I47" s="100">
        <v>865497</v>
      </c>
      <c r="J47" s="100">
        <v>2190517</v>
      </c>
      <c r="K47" s="100">
        <v>910860</v>
      </c>
      <c r="L47" s="100">
        <v>759826</v>
      </c>
      <c r="M47" s="100">
        <v>977638</v>
      </c>
      <c r="N47" s="100">
        <v>2648324</v>
      </c>
      <c r="O47" s="100">
        <v>756523</v>
      </c>
      <c r="P47" s="100">
        <v>835564</v>
      </c>
      <c r="Q47" s="100">
        <v>855136</v>
      </c>
      <c r="R47" s="100">
        <v>2447223</v>
      </c>
      <c r="S47" s="100">
        <v>863587</v>
      </c>
      <c r="T47" s="100">
        <v>1025271</v>
      </c>
      <c r="U47" s="100">
        <v>1648759</v>
      </c>
      <c r="V47" s="100">
        <v>3537617</v>
      </c>
      <c r="W47" s="100">
        <v>10823681</v>
      </c>
      <c r="X47" s="100">
        <v>9746772</v>
      </c>
      <c r="Y47" s="100">
        <v>1076909</v>
      </c>
      <c r="Z47" s="137">
        <v>11.05</v>
      </c>
      <c r="AA47" s="153">
        <v>9746772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1193694743</v>
      </c>
      <c r="D48" s="168">
        <f>+D28+D32+D38+D42+D47</f>
        <v>0</v>
      </c>
      <c r="E48" s="169">
        <f t="shared" si="9"/>
        <v>1371847468</v>
      </c>
      <c r="F48" s="73">
        <f t="shared" si="9"/>
        <v>1424615085</v>
      </c>
      <c r="G48" s="73">
        <f t="shared" si="9"/>
        <v>171297120</v>
      </c>
      <c r="H48" s="73">
        <f t="shared" si="9"/>
        <v>119153407</v>
      </c>
      <c r="I48" s="73">
        <f t="shared" si="9"/>
        <v>95514303</v>
      </c>
      <c r="J48" s="73">
        <f t="shared" si="9"/>
        <v>385964830</v>
      </c>
      <c r="K48" s="73">
        <f t="shared" si="9"/>
        <v>77424808</v>
      </c>
      <c r="L48" s="73">
        <f t="shared" si="9"/>
        <v>85185084</v>
      </c>
      <c r="M48" s="73">
        <f t="shared" si="9"/>
        <v>105752213</v>
      </c>
      <c r="N48" s="73">
        <f t="shared" si="9"/>
        <v>268362105</v>
      </c>
      <c r="O48" s="73">
        <f t="shared" si="9"/>
        <v>70260253</v>
      </c>
      <c r="P48" s="73">
        <f t="shared" si="9"/>
        <v>81877166</v>
      </c>
      <c r="Q48" s="73">
        <f t="shared" si="9"/>
        <v>88521157</v>
      </c>
      <c r="R48" s="73">
        <f t="shared" si="9"/>
        <v>240658576</v>
      </c>
      <c r="S48" s="73">
        <f t="shared" si="9"/>
        <v>81525963</v>
      </c>
      <c r="T48" s="73">
        <f t="shared" si="9"/>
        <v>98473518</v>
      </c>
      <c r="U48" s="73">
        <f t="shared" si="9"/>
        <v>117411777</v>
      </c>
      <c r="V48" s="73">
        <f t="shared" si="9"/>
        <v>297411258</v>
      </c>
      <c r="W48" s="73">
        <f t="shared" si="9"/>
        <v>1192396769</v>
      </c>
      <c r="X48" s="73">
        <f t="shared" si="9"/>
        <v>1424615085</v>
      </c>
      <c r="Y48" s="73">
        <f t="shared" si="9"/>
        <v>-232218316</v>
      </c>
      <c r="Z48" s="170">
        <f>+IF(X48&lt;&gt;0,+(Y48/X48)*100,0)</f>
        <v>-16.300425177654216</v>
      </c>
      <c r="AA48" s="168">
        <f>+AA28+AA32+AA38+AA42+AA47</f>
        <v>1424615085</v>
      </c>
    </row>
    <row r="49" spans="1:27" ht="13.5">
      <c r="A49" s="148" t="s">
        <v>49</v>
      </c>
      <c r="B49" s="149"/>
      <c r="C49" s="171">
        <f aca="true" t="shared" si="10" ref="C49:Y49">+C25-C48</f>
        <v>159944833</v>
      </c>
      <c r="D49" s="171">
        <f>+D25-D48</f>
        <v>0</v>
      </c>
      <c r="E49" s="172">
        <f t="shared" si="10"/>
        <v>162966004</v>
      </c>
      <c r="F49" s="173">
        <f t="shared" si="10"/>
        <v>171335884</v>
      </c>
      <c r="G49" s="173">
        <f t="shared" si="10"/>
        <v>129877455</v>
      </c>
      <c r="H49" s="173">
        <f t="shared" si="10"/>
        <v>-34702446</v>
      </c>
      <c r="I49" s="173">
        <f t="shared" si="10"/>
        <v>416207</v>
      </c>
      <c r="J49" s="173">
        <f t="shared" si="10"/>
        <v>95591216</v>
      </c>
      <c r="K49" s="173">
        <f t="shared" si="10"/>
        <v>5311468</v>
      </c>
      <c r="L49" s="173">
        <f t="shared" si="10"/>
        <v>-9947163</v>
      </c>
      <c r="M49" s="173">
        <f t="shared" si="10"/>
        <v>38435391</v>
      </c>
      <c r="N49" s="173">
        <f t="shared" si="10"/>
        <v>33799696</v>
      </c>
      <c r="O49" s="173">
        <f t="shared" si="10"/>
        <v>55490456</v>
      </c>
      <c r="P49" s="173">
        <f t="shared" si="10"/>
        <v>15784978</v>
      </c>
      <c r="Q49" s="173">
        <f t="shared" si="10"/>
        <v>53388052</v>
      </c>
      <c r="R49" s="173">
        <f t="shared" si="10"/>
        <v>124663486</v>
      </c>
      <c r="S49" s="173">
        <f t="shared" si="10"/>
        <v>7410614</v>
      </c>
      <c r="T49" s="173">
        <f t="shared" si="10"/>
        <v>-3159505</v>
      </c>
      <c r="U49" s="173">
        <f t="shared" si="10"/>
        <v>-1266179</v>
      </c>
      <c r="V49" s="173">
        <f t="shared" si="10"/>
        <v>2984930</v>
      </c>
      <c r="W49" s="173">
        <f t="shared" si="10"/>
        <v>257039328</v>
      </c>
      <c r="X49" s="173">
        <f>IF(F25=F48,0,X25-X48)</f>
        <v>171335884</v>
      </c>
      <c r="Y49" s="173">
        <f t="shared" si="10"/>
        <v>85703444</v>
      </c>
      <c r="Z49" s="174">
        <f>+IF(X49&lt;&gt;0,+(Y49/X49)*100,0)</f>
        <v>50.02072070320074</v>
      </c>
      <c r="AA49" s="171">
        <f>+AA25-AA48</f>
        <v>171335884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271038205</v>
      </c>
      <c r="D5" s="155"/>
      <c r="E5" s="156">
        <v>331241000</v>
      </c>
      <c r="F5" s="60">
        <v>331241111</v>
      </c>
      <c r="G5" s="60">
        <v>155265203</v>
      </c>
      <c r="H5" s="60">
        <v>16042469</v>
      </c>
      <c r="I5" s="60">
        <v>16023008</v>
      </c>
      <c r="J5" s="60">
        <v>187330680</v>
      </c>
      <c r="K5" s="60">
        <v>13051384</v>
      </c>
      <c r="L5" s="60">
        <v>16414053</v>
      </c>
      <c r="M5" s="60">
        <v>16508178</v>
      </c>
      <c r="N5" s="60">
        <v>45973615</v>
      </c>
      <c r="O5" s="60">
        <v>16733481</v>
      </c>
      <c r="P5" s="60">
        <v>16160207</v>
      </c>
      <c r="Q5" s="60">
        <v>16494723</v>
      </c>
      <c r="R5" s="60">
        <v>49388411</v>
      </c>
      <c r="S5" s="60">
        <v>16492045</v>
      </c>
      <c r="T5" s="60">
        <v>16345330</v>
      </c>
      <c r="U5" s="60">
        <v>15818011</v>
      </c>
      <c r="V5" s="60">
        <v>48655386</v>
      </c>
      <c r="W5" s="60">
        <v>331348092</v>
      </c>
      <c r="X5" s="60">
        <v>331241111</v>
      </c>
      <c r="Y5" s="60">
        <v>106981</v>
      </c>
      <c r="Z5" s="140">
        <v>0.03</v>
      </c>
      <c r="AA5" s="155">
        <v>331241111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480069986</v>
      </c>
      <c r="D7" s="155"/>
      <c r="E7" s="156">
        <v>521312599</v>
      </c>
      <c r="F7" s="60">
        <v>521312599</v>
      </c>
      <c r="G7" s="60">
        <v>45341115</v>
      </c>
      <c r="H7" s="60">
        <v>49920165</v>
      </c>
      <c r="I7" s="60">
        <v>43237994</v>
      </c>
      <c r="J7" s="60">
        <v>138499274</v>
      </c>
      <c r="K7" s="60">
        <v>30639595</v>
      </c>
      <c r="L7" s="60">
        <v>28044747</v>
      </c>
      <c r="M7" s="60">
        <v>45460732</v>
      </c>
      <c r="N7" s="60">
        <v>104145074</v>
      </c>
      <c r="O7" s="60">
        <v>65265976</v>
      </c>
      <c r="P7" s="60">
        <v>48398288</v>
      </c>
      <c r="Q7" s="60">
        <v>36343364</v>
      </c>
      <c r="R7" s="60">
        <v>150007628</v>
      </c>
      <c r="S7" s="60">
        <v>42868891</v>
      </c>
      <c r="T7" s="60">
        <v>48569838</v>
      </c>
      <c r="U7" s="60">
        <v>52755704</v>
      </c>
      <c r="V7" s="60">
        <v>144194433</v>
      </c>
      <c r="W7" s="60">
        <v>536846409</v>
      </c>
      <c r="X7" s="60">
        <v>521312599</v>
      </c>
      <c r="Y7" s="60">
        <v>15533810</v>
      </c>
      <c r="Z7" s="140">
        <v>2.98</v>
      </c>
      <c r="AA7" s="155">
        <v>521312599</v>
      </c>
    </row>
    <row r="8" spans="1:27" ht="13.5">
      <c r="A8" s="183" t="s">
        <v>104</v>
      </c>
      <c r="B8" s="182"/>
      <c r="C8" s="155">
        <v>169936398</v>
      </c>
      <c r="D8" s="155"/>
      <c r="E8" s="156">
        <v>176627879</v>
      </c>
      <c r="F8" s="60">
        <v>185127878</v>
      </c>
      <c r="G8" s="60">
        <v>11614313</v>
      </c>
      <c r="H8" s="60">
        <v>15358457</v>
      </c>
      <c r="I8" s="60">
        <v>15604870</v>
      </c>
      <c r="J8" s="60">
        <v>42577640</v>
      </c>
      <c r="K8" s="60">
        <v>19986008</v>
      </c>
      <c r="L8" s="60">
        <v>15172042</v>
      </c>
      <c r="M8" s="60">
        <v>17066006</v>
      </c>
      <c r="N8" s="60">
        <v>52224056</v>
      </c>
      <c r="O8" s="60">
        <v>19578444</v>
      </c>
      <c r="P8" s="60">
        <v>18962426</v>
      </c>
      <c r="Q8" s="60">
        <v>27157075</v>
      </c>
      <c r="R8" s="60">
        <v>65697945</v>
      </c>
      <c r="S8" s="60">
        <v>5522302</v>
      </c>
      <c r="T8" s="60">
        <v>12298238</v>
      </c>
      <c r="U8" s="60">
        <v>19469993</v>
      </c>
      <c r="V8" s="60">
        <v>37290533</v>
      </c>
      <c r="W8" s="60">
        <v>197790174</v>
      </c>
      <c r="X8" s="60">
        <v>185127878</v>
      </c>
      <c r="Y8" s="60">
        <v>12662296</v>
      </c>
      <c r="Z8" s="140">
        <v>6.84</v>
      </c>
      <c r="AA8" s="155">
        <v>185127878</v>
      </c>
    </row>
    <row r="9" spans="1:27" ht="13.5">
      <c r="A9" s="183" t="s">
        <v>105</v>
      </c>
      <c r="B9" s="182"/>
      <c r="C9" s="155">
        <v>52961510</v>
      </c>
      <c r="D9" s="155"/>
      <c r="E9" s="156">
        <v>57776583</v>
      </c>
      <c r="F9" s="60">
        <v>57776583</v>
      </c>
      <c r="G9" s="60">
        <v>4805533</v>
      </c>
      <c r="H9" s="60">
        <v>4813292</v>
      </c>
      <c r="I9" s="60">
        <v>4751407</v>
      </c>
      <c r="J9" s="60">
        <v>14370232</v>
      </c>
      <c r="K9" s="60">
        <v>5380582</v>
      </c>
      <c r="L9" s="60">
        <v>4825123</v>
      </c>
      <c r="M9" s="60">
        <v>4824905</v>
      </c>
      <c r="N9" s="60">
        <v>15030610</v>
      </c>
      <c r="O9" s="60">
        <v>4820729</v>
      </c>
      <c r="P9" s="60">
        <v>4803748</v>
      </c>
      <c r="Q9" s="60">
        <v>4871300</v>
      </c>
      <c r="R9" s="60">
        <v>14495777</v>
      </c>
      <c r="S9" s="60">
        <v>4918118</v>
      </c>
      <c r="T9" s="60">
        <v>4930217</v>
      </c>
      <c r="U9" s="60">
        <v>4922451</v>
      </c>
      <c r="V9" s="60">
        <v>14770786</v>
      </c>
      <c r="W9" s="60">
        <v>58667405</v>
      </c>
      <c r="X9" s="60">
        <v>57776583</v>
      </c>
      <c r="Y9" s="60">
        <v>890822</v>
      </c>
      <c r="Z9" s="140">
        <v>1.54</v>
      </c>
      <c r="AA9" s="155">
        <v>57776583</v>
      </c>
    </row>
    <row r="10" spans="1:27" ht="13.5">
      <c r="A10" s="183" t="s">
        <v>106</v>
      </c>
      <c r="B10" s="182"/>
      <c r="C10" s="155">
        <v>37730629</v>
      </c>
      <c r="D10" s="155"/>
      <c r="E10" s="156">
        <v>40586808</v>
      </c>
      <c r="F10" s="54">
        <v>40586808</v>
      </c>
      <c r="G10" s="54">
        <v>3390383</v>
      </c>
      <c r="H10" s="54">
        <v>3409623</v>
      </c>
      <c r="I10" s="54">
        <v>3391037</v>
      </c>
      <c r="J10" s="54">
        <v>10191043</v>
      </c>
      <c r="K10" s="54">
        <v>3475755</v>
      </c>
      <c r="L10" s="54">
        <v>3407556</v>
      </c>
      <c r="M10" s="54">
        <v>3416545</v>
      </c>
      <c r="N10" s="54">
        <v>10299856</v>
      </c>
      <c r="O10" s="54">
        <v>3417748</v>
      </c>
      <c r="P10" s="54">
        <v>3400715</v>
      </c>
      <c r="Q10" s="54">
        <v>3453148</v>
      </c>
      <c r="R10" s="54">
        <v>10271611</v>
      </c>
      <c r="S10" s="54">
        <v>3480794</v>
      </c>
      <c r="T10" s="54">
        <v>3498410</v>
      </c>
      <c r="U10" s="54">
        <v>3478978</v>
      </c>
      <c r="V10" s="54">
        <v>10458182</v>
      </c>
      <c r="W10" s="54">
        <v>41220692</v>
      </c>
      <c r="X10" s="54">
        <v>40586808</v>
      </c>
      <c r="Y10" s="54">
        <v>633884</v>
      </c>
      <c r="Z10" s="184">
        <v>1.56</v>
      </c>
      <c r="AA10" s="130">
        <v>40586808</v>
      </c>
    </row>
    <row r="11" spans="1:27" ht="13.5">
      <c r="A11" s="183" t="s">
        <v>107</v>
      </c>
      <c r="B11" s="185"/>
      <c r="C11" s="155">
        <v>695</v>
      </c>
      <c r="D11" s="155"/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12416061</v>
      </c>
      <c r="D12" s="155"/>
      <c r="E12" s="156">
        <v>14474340</v>
      </c>
      <c r="F12" s="60">
        <v>14474340</v>
      </c>
      <c r="G12" s="60">
        <v>1004017</v>
      </c>
      <c r="H12" s="60">
        <v>1137702</v>
      </c>
      <c r="I12" s="60">
        <v>1022979</v>
      </c>
      <c r="J12" s="60">
        <v>3164698</v>
      </c>
      <c r="K12" s="60">
        <v>1338082</v>
      </c>
      <c r="L12" s="60">
        <v>1230631</v>
      </c>
      <c r="M12" s="60">
        <v>1044146</v>
      </c>
      <c r="N12" s="60">
        <v>3612859</v>
      </c>
      <c r="O12" s="60">
        <v>1441521</v>
      </c>
      <c r="P12" s="60">
        <v>848786</v>
      </c>
      <c r="Q12" s="60">
        <v>1296850</v>
      </c>
      <c r="R12" s="60">
        <v>3587157</v>
      </c>
      <c r="S12" s="60">
        <v>1164839</v>
      </c>
      <c r="T12" s="60">
        <v>1169882</v>
      </c>
      <c r="U12" s="60">
        <v>1103441</v>
      </c>
      <c r="V12" s="60">
        <v>3438162</v>
      </c>
      <c r="W12" s="60">
        <v>13802876</v>
      </c>
      <c r="X12" s="60">
        <v>14474340</v>
      </c>
      <c r="Y12" s="60">
        <v>-671464</v>
      </c>
      <c r="Z12" s="140">
        <v>-4.64</v>
      </c>
      <c r="AA12" s="155">
        <v>14474340</v>
      </c>
    </row>
    <row r="13" spans="1:27" ht="13.5">
      <c r="A13" s="181" t="s">
        <v>109</v>
      </c>
      <c r="B13" s="185"/>
      <c r="C13" s="155">
        <v>8564973</v>
      </c>
      <c r="D13" s="155"/>
      <c r="E13" s="156">
        <v>6000000</v>
      </c>
      <c r="F13" s="60">
        <v>9000000</v>
      </c>
      <c r="G13" s="60">
        <v>-513661</v>
      </c>
      <c r="H13" s="60">
        <v>526840</v>
      </c>
      <c r="I13" s="60">
        <v>201555</v>
      </c>
      <c r="J13" s="60">
        <v>214734</v>
      </c>
      <c r="K13" s="60">
        <v>330058</v>
      </c>
      <c r="L13" s="60">
        <v>507792</v>
      </c>
      <c r="M13" s="60">
        <v>209250</v>
      </c>
      <c r="N13" s="60">
        <v>1047100</v>
      </c>
      <c r="O13" s="60">
        <v>309715</v>
      </c>
      <c r="P13" s="60">
        <v>586877</v>
      </c>
      <c r="Q13" s="60">
        <v>495621</v>
      </c>
      <c r="R13" s="60">
        <v>1392213</v>
      </c>
      <c r="S13" s="60">
        <v>434108</v>
      </c>
      <c r="T13" s="60">
        <v>628487</v>
      </c>
      <c r="U13" s="60">
        <v>9125772</v>
      </c>
      <c r="V13" s="60">
        <v>10188367</v>
      </c>
      <c r="W13" s="60">
        <v>12842414</v>
      </c>
      <c r="X13" s="60">
        <v>9000000</v>
      </c>
      <c r="Y13" s="60">
        <v>3842414</v>
      </c>
      <c r="Z13" s="140">
        <v>42.69</v>
      </c>
      <c r="AA13" s="155">
        <v>9000000</v>
      </c>
    </row>
    <row r="14" spans="1:27" ht="13.5">
      <c r="A14" s="181" t="s">
        <v>110</v>
      </c>
      <c r="B14" s="185"/>
      <c r="C14" s="155">
        <v>30385801</v>
      </c>
      <c r="D14" s="155"/>
      <c r="E14" s="156">
        <v>32000000</v>
      </c>
      <c r="F14" s="60">
        <v>32000000</v>
      </c>
      <c r="G14" s="60">
        <v>2714116</v>
      </c>
      <c r="H14" s="60">
        <v>103608</v>
      </c>
      <c r="I14" s="60">
        <v>2653358</v>
      </c>
      <c r="J14" s="60">
        <v>5471082</v>
      </c>
      <c r="K14" s="60">
        <v>4811786</v>
      </c>
      <c r="L14" s="60">
        <v>538318</v>
      </c>
      <c r="M14" s="60">
        <v>2988905</v>
      </c>
      <c r="N14" s="60">
        <v>8339009</v>
      </c>
      <c r="O14" s="60">
        <v>3387693</v>
      </c>
      <c r="P14" s="60">
        <v>980870</v>
      </c>
      <c r="Q14" s="60">
        <v>4534849</v>
      </c>
      <c r="R14" s="60">
        <v>8903412</v>
      </c>
      <c r="S14" s="60">
        <v>3155246</v>
      </c>
      <c r="T14" s="60">
        <v>3440048</v>
      </c>
      <c r="U14" s="60">
        <v>2797781</v>
      </c>
      <c r="V14" s="60">
        <v>9393075</v>
      </c>
      <c r="W14" s="60">
        <v>32106578</v>
      </c>
      <c r="X14" s="60">
        <v>32000000</v>
      </c>
      <c r="Y14" s="60">
        <v>106578</v>
      </c>
      <c r="Z14" s="140">
        <v>0.33</v>
      </c>
      <c r="AA14" s="155">
        <v>32000000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5423647</v>
      </c>
      <c r="D16" s="155"/>
      <c r="E16" s="156">
        <v>7333800</v>
      </c>
      <c r="F16" s="60">
        <v>5833800</v>
      </c>
      <c r="G16" s="60">
        <v>364156</v>
      </c>
      <c r="H16" s="60">
        <v>356601</v>
      </c>
      <c r="I16" s="60">
        <v>504649</v>
      </c>
      <c r="J16" s="60">
        <v>1225406</v>
      </c>
      <c r="K16" s="60">
        <v>424035</v>
      </c>
      <c r="L16" s="60">
        <v>403821</v>
      </c>
      <c r="M16" s="60">
        <v>344175</v>
      </c>
      <c r="N16" s="60">
        <v>1172031</v>
      </c>
      <c r="O16" s="60">
        <v>307371</v>
      </c>
      <c r="P16" s="60">
        <v>400363</v>
      </c>
      <c r="Q16" s="60">
        <v>342329</v>
      </c>
      <c r="R16" s="60">
        <v>1050063</v>
      </c>
      <c r="S16" s="60">
        <v>433870</v>
      </c>
      <c r="T16" s="60">
        <v>409868</v>
      </c>
      <c r="U16" s="60">
        <v>360822</v>
      </c>
      <c r="V16" s="60">
        <v>1204560</v>
      </c>
      <c r="W16" s="60">
        <v>4652060</v>
      </c>
      <c r="X16" s="60">
        <v>5833800</v>
      </c>
      <c r="Y16" s="60">
        <v>-1181740</v>
      </c>
      <c r="Z16" s="140">
        <v>-20.26</v>
      </c>
      <c r="AA16" s="155">
        <v>5833800</v>
      </c>
    </row>
    <row r="17" spans="1:27" ht="13.5">
      <c r="A17" s="181" t="s">
        <v>113</v>
      </c>
      <c r="B17" s="185"/>
      <c r="C17" s="155">
        <v>3797228</v>
      </c>
      <c r="D17" s="155"/>
      <c r="E17" s="156">
        <v>3080000</v>
      </c>
      <c r="F17" s="60">
        <v>3080000</v>
      </c>
      <c r="G17" s="60">
        <v>330599</v>
      </c>
      <c r="H17" s="60">
        <v>127083</v>
      </c>
      <c r="I17" s="60">
        <v>180591</v>
      </c>
      <c r="J17" s="60">
        <v>638273</v>
      </c>
      <c r="K17" s="60">
        <v>266370</v>
      </c>
      <c r="L17" s="60">
        <v>167992</v>
      </c>
      <c r="M17" s="60">
        <v>108042</v>
      </c>
      <c r="N17" s="60">
        <v>542404</v>
      </c>
      <c r="O17" s="60">
        <v>528566</v>
      </c>
      <c r="P17" s="60">
        <v>204038</v>
      </c>
      <c r="Q17" s="60">
        <v>223059</v>
      </c>
      <c r="R17" s="60">
        <v>955663</v>
      </c>
      <c r="S17" s="60">
        <v>243595</v>
      </c>
      <c r="T17" s="60">
        <v>214004</v>
      </c>
      <c r="U17" s="60">
        <v>306788</v>
      </c>
      <c r="V17" s="60">
        <v>764387</v>
      </c>
      <c r="W17" s="60">
        <v>2900727</v>
      </c>
      <c r="X17" s="60">
        <v>3080000</v>
      </c>
      <c r="Y17" s="60">
        <v>-179273</v>
      </c>
      <c r="Z17" s="140">
        <v>-5.82</v>
      </c>
      <c r="AA17" s="155">
        <v>3080000</v>
      </c>
    </row>
    <row r="18" spans="1:27" ht="13.5">
      <c r="A18" s="183" t="s">
        <v>114</v>
      </c>
      <c r="B18" s="182"/>
      <c r="C18" s="155">
        <v>3602984</v>
      </c>
      <c r="D18" s="155"/>
      <c r="E18" s="156">
        <v>3400000</v>
      </c>
      <c r="F18" s="60">
        <v>3400000</v>
      </c>
      <c r="G18" s="60">
        <v>1600466</v>
      </c>
      <c r="H18" s="60">
        <v>-457580</v>
      </c>
      <c r="I18" s="60">
        <v>295688</v>
      </c>
      <c r="J18" s="60">
        <v>1438574</v>
      </c>
      <c r="K18" s="60">
        <v>408597</v>
      </c>
      <c r="L18" s="60">
        <v>530628</v>
      </c>
      <c r="M18" s="60">
        <v>97821</v>
      </c>
      <c r="N18" s="60">
        <v>1037046</v>
      </c>
      <c r="O18" s="60">
        <v>2147060</v>
      </c>
      <c r="P18" s="60">
        <v>-26545</v>
      </c>
      <c r="Q18" s="60">
        <v>508056</v>
      </c>
      <c r="R18" s="60">
        <v>2628571</v>
      </c>
      <c r="S18" s="60">
        <v>128558</v>
      </c>
      <c r="T18" s="60">
        <v>-594607</v>
      </c>
      <c r="U18" s="60">
        <v>1672240</v>
      </c>
      <c r="V18" s="60">
        <v>1206191</v>
      </c>
      <c r="W18" s="60">
        <v>6310382</v>
      </c>
      <c r="X18" s="60">
        <v>3400000</v>
      </c>
      <c r="Y18" s="60">
        <v>2910382</v>
      </c>
      <c r="Z18" s="140">
        <v>85.6</v>
      </c>
      <c r="AA18" s="155">
        <v>3400000</v>
      </c>
    </row>
    <row r="19" spans="1:27" ht="13.5">
      <c r="A19" s="181" t="s">
        <v>34</v>
      </c>
      <c r="B19" s="185"/>
      <c r="C19" s="155">
        <v>154481683</v>
      </c>
      <c r="D19" s="155"/>
      <c r="E19" s="156">
        <v>165146360</v>
      </c>
      <c r="F19" s="60">
        <v>169074360</v>
      </c>
      <c r="G19" s="60">
        <v>61623834</v>
      </c>
      <c r="H19" s="60">
        <v>210417</v>
      </c>
      <c r="I19" s="60">
        <v>0</v>
      </c>
      <c r="J19" s="60">
        <v>61834251</v>
      </c>
      <c r="K19" s="60">
        <v>420833</v>
      </c>
      <c r="L19" s="60">
        <v>0</v>
      </c>
      <c r="M19" s="60">
        <v>49021417</v>
      </c>
      <c r="N19" s="60">
        <v>49442250</v>
      </c>
      <c r="O19" s="60">
        <v>857917</v>
      </c>
      <c r="P19" s="60">
        <v>0</v>
      </c>
      <c r="Q19" s="60">
        <v>37063833</v>
      </c>
      <c r="R19" s="60">
        <v>37921750</v>
      </c>
      <c r="S19" s="60">
        <v>0</v>
      </c>
      <c r="T19" s="60">
        <v>857917</v>
      </c>
      <c r="U19" s="60">
        <v>0</v>
      </c>
      <c r="V19" s="60">
        <v>857917</v>
      </c>
      <c r="W19" s="60">
        <v>150056168</v>
      </c>
      <c r="X19" s="60">
        <v>169074360</v>
      </c>
      <c r="Y19" s="60">
        <v>-19018192</v>
      </c>
      <c r="Z19" s="140">
        <v>-11.25</v>
      </c>
      <c r="AA19" s="155">
        <v>169074360</v>
      </c>
    </row>
    <row r="20" spans="1:27" ht="13.5">
      <c r="A20" s="181" t="s">
        <v>35</v>
      </c>
      <c r="B20" s="185"/>
      <c r="C20" s="155">
        <v>25151606</v>
      </c>
      <c r="D20" s="155"/>
      <c r="E20" s="156">
        <v>27724463</v>
      </c>
      <c r="F20" s="54">
        <v>59363850</v>
      </c>
      <c r="G20" s="54">
        <v>13634501</v>
      </c>
      <c r="H20" s="54">
        <v>-7097716</v>
      </c>
      <c r="I20" s="54">
        <v>8063374</v>
      </c>
      <c r="J20" s="54">
        <v>14600159</v>
      </c>
      <c r="K20" s="54">
        <v>2203191</v>
      </c>
      <c r="L20" s="54">
        <v>3995218</v>
      </c>
      <c r="M20" s="54">
        <v>3097482</v>
      </c>
      <c r="N20" s="54">
        <v>9295891</v>
      </c>
      <c r="O20" s="54">
        <v>6954488</v>
      </c>
      <c r="P20" s="54">
        <v>2942371</v>
      </c>
      <c r="Q20" s="54">
        <v>9125002</v>
      </c>
      <c r="R20" s="54">
        <v>19021861</v>
      </c>
      <c r="S20" s="54">
        <v>10094211</v>
      </c>
      <c r="T20" s="54">
        <v>3546381</v>
      </c>
      <c r="U20" s="54">
        <v>4333617</v>
      </c>
      <c r="V20" s="54">
        <v>17974209</v>
      </c>
      <c r="W20" s="54">
        <v>60892120</v>
      </c>
      <c r="X20" s="54">
        <v>59363850</v>
      </c>
      <c r="Y20" s="54">
        <v>1528270</v>
      </c>
      <c r="Z20" s="184">
        <v>2.57</v>
      </c>
      <c r="AA20" s="130">
        <v>59363850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1255561406</v>
      </c>
      <c r="D22" s="188">
        <f>SUM(D5:D21)</f>
        <v>0</v>
      </c>
      <c r="E22" s="189">
        <f t="shared" si="0"/>
        <v>1386703832</v>
      </c>
      <c r="F22" s="190">
        <f t="shared" si="0"/>
        <v>1432271329</v>
      </c>
      <c r="G22" s="190">
        <f t="shared" si="0"/>
        <v>301174575</v>
      </c>
      <c r="H22" s="190">
        <f t="shared" si="0"/>
        <v>84450961</v>
      </c>
      <c r="I22" s="190">
        <f t="shared" si="0"/>
        <v>95930510</v>
      </c>
      <c r="J22" s="190">
        <f t="shared" si="0"/>
        <v>481556046</v>
      </c>
      <c r="K22" s="190">
        <f t="shared" si="0"/>
        <v>82736276</v>
      </c>
      <c r="L22" s="190">
        <f t="shared" si="0"/>
        <v>75237921</v>
      </c>
      <c r="M22" s="190">
        <f t="shared" si="0"/>
        <v>144187604</v>
      </c>
      <c r="N22" s="190">
        <f t="shared" si="0"/>
        <v>302161801</v>
      </c>
      <c r="O22" s="190">
        <f t="shared" si="0"/>
        <v>125750709</v>
      </c>
      <c r="P22" s="190">
        <f t="shared" si="0"/>
        <v>97662144</v>
      </c>
      <c r="Q22" s="190">
        <f t="shared" si="0"/>
        <v>141909209</v>
      </c>
      <c r="R22" s="190">
        <f t="shared" si="0"/>
        <v>365322062</v>
      </c>
      <c r="S22" s="190">
        <f t="shared" si="0"/>
        <v>88936577</v>
      </c>
      <c r="T22" s="190">
        <f t="shared" si="0"/>
        <v>95314013</v>
      </c>
      <c r="U22" s="190">
        <f t="shared" si="0"/>
        <v>116145598</v>
      </c>
      <c r="V22" s="190">
        <f t="shared" si="0"/>
        <v>300396188</v>
      </c>
      <c r="W22" s="190">
        <f t="shared" si="0"/>
        <v>1449436097</v>
      </c>
      <c r="X22" s="190">
        <f t="shared" si="0"/>
        <v>1432271329</v>
      </c>
      <c r="Y22" s="190">
        <f t="shared" si="0"/>
        <v>17164768</v>
      </c>
      <c r="Z22" s="191">
        <f>+IF(X22&lt;&gt;0,+(Y22/X22)*100,0)</f>
        <v>1.1984299100635003</v>
      </c>
      <c r="AA22" s="188">
        <f>SUM(AA5:AA21)</f>
        <v>1432271329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402354445</v>
      </c>
      <c r="D25" s="155"/>
      <c r="E25" s="156">
        <v>441895901</v>
      </c>
      <c r="F25" s="60">
        <v>450296089</v>
      </c>
      <c r="G25" s="60">
        <v>30787449</v>
      </c>
      <c r="H25" s="60">
        <v>32672411</v>
      </c>
      <c r="I25" s="60">
        <v>31691958</v>
      </c>
      <c r="J25" s="60">
        <v>95151818</v>
      </c>
      <c r="K25" s="60">
        <v>32368430</v>
      </c>
      <c r="L25" s="60">
        <v>33252006</v>
      </c>
      <c r="M25" s="60">
        <v>40040834</v>
      </c>
      <c r="N25" s="60">
        <v>105661270</v>
      </c>
      <c r="O25" s="60">
        <v>33330237</v>
      </c>
      <c r="P25" s="60">
        <v>32722058</v>
      </c>
      <c r="Q25" s="60">
        <v>33597406</v>
      </c>
      <c r="R25" s="60">
        <v>99649701</v>
      </c>
      <c r="S25" s="60">
        <v>32567963</v>
      </c>
      <c r="T25" s="60">
        <v>30249745</v>
      </c>
      <c r="U25" s="60">
        <v>34188054</v>
      </c>
      <c r="V25" s="60">
        <v>97005762</v>
      </c>
      <c r="W25" s="60">
        <v>397468551</v>
      </c>
      <c r="X25" s="60">
        <v>450296089</v>
      </c>
      <c r="Y25" s="60">
        <v>-52827538</v>
      </c>
      <c r="Z25" s="140">
        <v>-11.73</v>
      </c>
      <c r="AA25" s="155">
        <v>450296089</v>
      </c>
    </row>
    <row r="26" spans="1:27" ht="13.5">
      <c r="A26" s="183" t="s">
        <v>38</v>
      </c>
      <c r="B26" s="182"/>
      <c r="C26" s="155">
        <v>16415015</v>
      </c>
      <c r="D26" s="155"/>
      <c r="E26" s="156">
        <v>17400679</v>
      </c>
      <c r="F26" s="60">
        <v>17400680</v>
      </c>
      <c r="G26" s="60">
        <v>1302264</v>
      </c>
      <c r="H26" s="60">
        <v>1347249</v>
      </c>
      <c r="I26" s="60">
        <v>1334848</v>
      </c>
      <c r="J26" s="60">
        <v>3984361</v>
      </c>
      <c r="K26" s="60">
        <v>1334848</v>
      </c>
      <c r="L26" s="60">
        <v>1331389</v>
      </c>
      <c r="M26" s="60">
        <v>1841478</v>
      </c>
      <c r="N26" s="60">
        <v>4507715</v>
      </c>
      <c r="O26" s="60">
        <v>1392563</v>
      </c>
      <c r="P26" s="60">
        <v>1392563</v>
      </c>
      <c r="Q26" s="60">
        <v>1559053</v>
      </c>
      <c r="R26" s="60">
        <v>4344179</v>
      </c>
      <c r="S26" s="60">
        <v>1412013</v>
      </c>
      <c r="T26" s="60">
        <v>1519743</v>
      </c>
      <c r="U26" s="60">
        <v>1462227</v>
      </c>
      <c r="V26" s="60">
        <v>4393983</v>
      </c>
      <c r="W26" s="60">
        <v>17230238</v>
      </c>
      <c r="X26" s="60">
        <v>17400680</v>
      </c>
      <c r="Y26" s="60">
        <v>-170442</v>
      </c>
      <c r="Z26" s="140">
        <v>-0.98</v>
      </c>
      <c r="AA26" s="155">
        <v>17400680</v>
      </c>
    </row>
    <row r="27" spans="1:27" ht="13.5">
      <c r="A27" s="183" t="s">
        <v>118</v>
      </c>
      <c r="B27" s="182"/>
      <c r="C27" s="155">
        <v>103687991</v>
      </c>
      <c r="D27" s="155"/>
      <c r="E27" s="156">
        <v>122000000</v>
      </c>
      <c r="F27" s="60">
        <v>0</v>
      </c>
      <c r="G27" s="60">
        <v>122000000</v>
      </c>
      <c r="H27" s="60">
        <v>0</v>
      </c>
      <c r="I27" s="60">
        <v>0</v>
      </c>
      <c r="J27" s="60">
        <v>122000000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122000000</v>
      </c>
      <c r="X27" s="60">
        <v>0</v>
      </c>
      <c r="Y27" s="60">
        <v>122000000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42196062</v>
      </c>
      <c r="D28" s="155"/>
      <c r="E28" s="156">
        <v>44060000</v>
      </c>
      <c r="F28" s="60">
        <v>44060000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44060000</v>
      </c>
      <c r="Y28" s="60">
        <v>-44060000</v>
      </c>
      <c r="Z28" s="140">
        <v>-100</v>
      </c>
      <c r="AA28" s="155">
        <v>44060000</v>
      </c>
    </row>
    <row r="29" spans="1:27" ht="13.5">
      <c r="A29" s="183" t="s">
        <v>40</v>
      </c>
      <c r="B29" s="182"/>
      <c r="C29" s="155">
        <v>17095167</v>
      </c>
      <c r="D29" s="155"/>
      <c r="E29" s="156">
        <v>37755017</v>
      </c>
      <c r="F29" s="60">
        <v>36755081</v>
      </c>
      <c r="G29" s="60">
        <v>53433</v>
      </c>
      <c r="H29" s="60">
        <v>77800</v>
      </c>
      <c r="I29" s="60">
        <v>76832</v>
      </c>
      <c r="J29" s="60">
        <v>208065</v>
      </c>
      <c r="K29" s="60">
        <v>75881</v>
      </c>
      <c r="L29" s="60">
        <v>446</v>
      </c>
      <c r="M29" s="60">
        <v>11399634</v>
      </c>
      <c r="N29" s="60">
        <v>11475961</v>
      </c>
      <c r="O29" s="60">
        <v>81296</v>
      </c>
      <c r="P29" s="60">
        <v>106154</v>
      </c>
      <c r="Q29" s="60">
        <v>58422</v>
      </c>
      <c r="R29" s="60">
        <v>245872</v>
      </c>
      <c r="S29" s="60">
        <v>0</v>
      </c>
      <c r="T29" s="60">
        <v>95241</v>
      </c>
      <c r="U29" s="60">
        <v>12950043</v>
      </c>
      <c r="V29" s="60">
        <v>13045284</v>
      </c>
      <c r="W29" s="60">
        <v>24975182</v>
      </c>
      <c r="X29" s="60">
        <v>36755081</v>
      </c>
      <c r="Y29" s="60">
        <v>-11779899</v>
      </c>
      <c r="Z29" s="140">
        <v>-32.05</v>
      </c>
      <c r="AA29" s="155">
        <v>36755081</v>
      </c>
    </row>
    <row r="30" spans="1:27" ht="13.5">
      <c r="A30" s="183" t="s">
        <v>119</v>
      </c>
      <c r="B30" s="182"/>
      <c r="C30" s="155">
        <v>290022102</v>
      </c>
      <c r="D30" s="155"/>
      <c r="E30" s="156">
        <v>349000000</v>
      </c>
      <c r="F30" s="60">
        <v>349000000</v>
      </c>
      <c r="G30" s="60">
        <v>0</v>
      </c>
      <c r="H30" s="60">
        <v>43069803</v>
      </c>
      <c r="I30" s="60">
        <v>40334567</v>
      </c>
      <c r="J30" s="60">
        <v>83404370</v>
      </c>
      <c r="K30" s="60">
        <v>19449305</v>
      </c>
      <c r="L30" s="60">
        <v>27156946</v>
      </c>
      <c r="M30" s="60">
        <v>27765752</v>
      </c>
      <c r="N30" s="60">
        <v>74372003</v>
      </c>
      <c r="O30" s="60">
        <v>19238416</v>
      </c>
      <c r="P30" s="60">
        <v>26991621</v>
      </c>
      <c r="Q30" s="60">
        <v>29170124</v>
      </c>
      <c r="R30" s="60">
        <v>75400161</v>
      </c>
      <c r="S30" s="60">
        <v>20673982</v>
      </c>
      <c r="T30" s="60">
        <v>34256112</v>
      </c>
      <c r="U30" s="60">
        <v>21116196</v>
      </c>
      <c r="V30" s="60">
        <v>76046290</v>
      </c>
      <c r="W30" s="60">
        <v>309222824</v>
      </c>
      <c r="X30" s="60">
        <v>349000000</v>
      </c>
      <c r="Y30" s="60">
        <v>-39777176</v>
      </c>
      <c r="Z30" s="140">
        <v>-11.4</v>
      </c>
      <c r="AA30" s="155">
        <v>349000000</v>
      </c>
    </row>
    <row r="31" spans="1:27" ht="13.5">
      <c r="A31" s="183" t="s">
        <v>120</v>
      </c>
      <c r="B31" s="182"/>
      <c r="C31" s="155">
        <v>65322983</v>
      </c>
      <c r="D31" s="155"/>
      <c r="E31" s="156">
        <v>61619710</v>
      </c>
      <c r="F31" s="60">
        <v>76420000</v>
      </c>
      <c r="G31" s="60">
        <v>3861363</v>
      </c>
      <c r="H31" s="60">
        <v>6780072</v>
      </c>
      <c r="I31" s="60">
        <v>5869139</v>
      </c>
      <c r="J31" s="60">
        <v>16510574</v>
      </c>
      <c r="K31" s="60">
        <v>5101782</v>
      </c>
      <c r="L31" s="60">
        <v>6277372</v>
      </c>
      <c r="M31" s="60">
        <v>6748545</v>
      </c>
      <c r="N31" s="60">
        <v>18127699</v>
      </c>
      <c r="O31" s="60">
        <v>4868158</v>
      </c>
      <c r="P31" s="60">
        <v>5762934</v>
      </c>
      <c r="Q31" s="60">
        <v>7033828</v>
      </c>
      <c r="R31" s="60">
        <v>17664920</v>
      </c>
      <c r="S31" s="60">
        <v>5584843</v>
      </c>
      <c r="T31" s="60">
        <v>1742756</v>
      </c>
      <c r="U31" s="60">
        <v>11345028</v>
      </c>
      <c r="V31" s="60">
        <v>18672627</v>
      </c>
      <c r="W31" s="60">
        <v>70975820</v>
      </c>
      <c r="X31" s="60">
        <v>76420000</v>
      </c>
      <c r="Y31" s="60">
        <v>-5444180</v>
      </c>
      <c r="Z31" s="140">
        <v>-7.12</v>
      </c>
      <c r="AA31" s="155">
        <v>76420000</v>
      </c>
    </row>
    <row r="32" spans="1:27" ht="13.5">
      <c r="A32" s="183" t="s">
        <v>121</v>
      </c>
      <c r="B32" s="182"/>
      <c r="C32" s="155">
        <v>0</v>
      </c>
      <c r="D32" s="155"/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2907000</v>
      </c>
      <c r="D33" s="155"/>
      <c r="E33" s="156">
        <v>3650000</v>
      </c>
      <c r="F33" s="60">
        <v>3650000</v>
      </c>
      <c r="G33" s="60">
        <v>1000000</v>
      </c>
      <c r="H33" s="60">
        <v>827000</v>
      </c>
      <c r="I33" s="60">
        <v>0</v>
      </c>
      <c r="J33" s="60">
        <v>1827000</v>
      </c>
      <c r="K33" s="60">
        <v>0</v>
      </c>
      <c r="L33" s="60">
        <v>0</v>
      </c>
      <c r="M33" s="60">
        <v>675586</v>
      </c>
      <c r="N33" s="60">
        <v>675586</v>
      </c>
      <c r="O33" s="60">
        <v>0</v>
      </c>
      <c r="P33" s="60">
        <v>0</v>
      </c>
      <c r="Q33" s="60">
        <v>120000</v>
      </c>
      <c r="R33" s="60">
        <v>120000</v>
      </c>
      <c r="S33" s="60">
        <v>0</v>
      </c>
      <c r="T33" s="60">
        <v>0</v>
      </c>
      <c r="U33" s="60">
        <v>0</v>
      </c>
      <c r="V33" s="60">
        <v>0</v>
      </c>
      <c r="W33" s="60">
        <v>2622586</v>
      </c>
      <c r="X33" s="60">
        <v>3650000</v>
      </c>
      <c r="Y33" s="60">
        <v>-1027414</v>
      </c>
      <c r="Z33" s="140">
        <v>-28.15</v>
      </c>
      <c r="AA33" s="155">
        <v>3650000</v>
      </c>
    </row>
    <row r="34" spans="1:27" ht="13.5">
      <c r="A34" s="183" t="s">
        <v>43</v>
      </c>
      <c r="B34" s="182"/>
      <c r="C34" s="155">
        <v>253693978</v>
      </c>
      <c r="D34" s="155"/>
      <c r="E34" s="156">
        <v>294466161</v>
      </c>
      <c r="F34" s="60">
        <v>447033235</v>
      </c>
      <c r="G34" s="60">
        <v>12292611</v>
      </c>
      <c r="H34" s="60">
        <v>34379072</v>
      </c>
      <c r="I34" s="60">
        <v>16206959</v>
      </c>
      <c r="J34" s="60">
        <v>62878642</v>
      </c>
      <c r="K34" s="60">
        <v>19094562</v>
      </c>
      <c r="L34" s="60">
        <v>17166925</v>
      </c>
      <c r="M34" s="60">
        <v>17280384</v>
      </c>
      <c r="N34" s="60">
        <v>53541871</v>
      </c>
      <c r="O34" s="60">
        <v>11349583</v>
      </c>
      <c r="P34" s="60">
        <v>14901836</v>
      </c>
      <c r="Q34" s="60">
        <v>16982324</v>
      </c>
      <c r="R34" s="60">
        <v>43233743</v>
      </c>
      <c r="S34" s="60">
        <v>21287162</v>
      </c>
      <c r="T34" s="60">
        <v>30609921</v>
      </c>
      <c r="U34" s="60">
        <v>36350229</v>
      </c>
      <c r="V34" s="60">
        <v>88247312</v>
      </c>
      <c r="W34" s="60">
        <v>247901568</v>
      </c>
      <c r="X34" s="60">
        <v>447033235</v>
      </c>
      <c r="Y34" s="60">
        <v>-199131667</v>
      </c>
      <c r="Z34" s="140">
        <v>-44.55</v>
      </c>
      <c r="AA34" s="155">
        <v>447033235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1193694743</v>
      </c>
      <c r="D36" s="188">
        <f>SUM(D25:D35)</f>
        <v>0</v>
      </c>
      <c r="E36" s="189">
        <f t="shared" si="1"/>
        <v>1371847468</v>
      </c>
      <c r="F36" s="190">
        <f t="shared" si="1"/>
        <v>1424615085</v>
      </c>
      <c r="G36" s="190">
        <f t="shared" si="1"/>
        <v>171297120</v>
      </c>
      <c r="H36" s="190">
        <f t="shared" si="1"/>
        <v>119153407</v>
      </c>
      <c r="I36" s="190">
        <f t="shared" si="1"/>
        <v>95514303</v>
      </c>
      <c r="J36" s="190">
        <f t="shared" si="1"/>
        <v>385964830</v>
      </c>
      <c r="K36" s="190">
        <f t="shared" si="1"/>
        <v>77424808</v>
      </c>
      <c r="L36" s="190">
        <f t="shared" si="1"/>
        <v>85185084</v>
      </c>
      <c r="M36" s="190">
        <f t="shared" si="1"/>
        <v>105752213</v>
      </c>
      <c r="N36" s="190">
        <f t="shared" si="1"/>
        <v>268362105</v>
      </c>
      <c r="O36" s="190">
        <f t="shared" si="1"/>
        <v>70260253</v>
      </c>
      <c r="P36" s="190">
        <f t="shared" si="1"/>
        <v>81877166</v>
      </c>
      <c r="Q36" s="190">
        <f t="shared" si="1"/>
        <v>88521157</v>
      </c>
      <c r="R36" s="190">
        <f t="shared" si="1"/>
        <v>240658576</v>
      </c>
      <c r="S36" s="190">
        <f t="shared" si="1"/>
        <v>81525963</v>
      </c>
      <c r="T36" s="190">
        <f t="shared" si="1"/>
        <v>98473518</v>
      </c>
      <c r="U36" s="190">
        <f t="shared" si="1"/>
        <v>117411777</v>
      </c>
      <c r="V36" s="190">
        <f t="shared" si="1"/>
        <v>297411258</v>
      </c>
      <c r="W36" s="190">
        <f t="shared" si="1"/>
        <v>1192396769</v>
      </c>
      <c r="X36" s="190">
        <f t="shared" si="1"/>
        <v>1424615085</v>
      </c>
      <c r="Y36" s="190">
        <f t="shared" si="1"/>
        <v>-232218316</v>
      </c>
      <c r="Z36" s="191">
        <f>+IF(X36&lt;&gt;0,+(Y36/X36)*100,0)</f>
        <v>-16.300425177654216</v>
      </c>
      <c r="AA36" s="188">
        <f>SUM(AA25:AA35)</f>
        <v>1424615085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61866663</v>
      </c>
      <c r="D38" s="199">
        <f>+D22-D36</f>
        <v>0</v>
      </c>
      <c r="E38" s="200">
        <f t="shared" si="2"/>
        <v>14856364</v>
      </c>
      <c r="F38" s="106">
        <f t="shared" si="2"/>
        <v>7656244</v>
      </c>
      <c r="G38" s="106">
        <f t="shared" si="2"/>
        <v>129877455</v>
      </c>
      <c r="H38" s="106">
        <f t="shared" si="2"/>
        <v>-34702446</v>
      </c>
      <c r="I38" s="106">
        <f t="shared" si="2"/>
        <v>416207</v>
      </c>
      <c r="J38" s="106">
        <f t="shared" si="2"/>
        <v>95591216</v>
      </c>
      <c r="K38" s="106">
        <f t="shared" si="2"/>
        <v>5311468</v>
      </c>
      <c r="L38" s="106">
        <f t="shared" si="2"/>
        <v>-9947163</v>
      </c>
      <c r="M38" s="106">
        <f t="shared" si="2"/>
        <v>38435391</v>
      </c>
      <c r="N38" s="106">
        <f t="shared" si="2"/>
        <v>33799696</v>
      </c>
      <c r="O38" s="106">
        <f t="shared" si="2"/>
        <v>55490456</v>
      </c>
      <c r="P38" s="106">
        <f t="shared" si="2"/>
        <v>15784978</v>
      </c>
      <c r="Q38" s="106">
        <f t="shared" si="2"/>
        <v>53388052</v>
      </c>
      <c r="R38" s="106">
        <f t="shared" si="2"/>
        <v>124663486</v>
      </c>
      <c r="S38" s="106">
        <f t="shared" si="2"/>
        <v>7410614</v>
      </c>
      <c r="T38" s="106">
        <f t="shared" si="2"/>
        <v>-3159505</v>
      </c>
      <c r="U38" s="106">
        <f t="shared" si="2"/>
        <v>-1266179</v>
      </c>
      <c r="V38" s="106">
        <f t="shared" si="2"/>
        <v>2984930</v>
      </c>
      <c r="W38" s="106">
        <f t="shared" si="2"/>
        <v>257039328</v>
      </c>
      <c r="X38" s="106">
        <f>IF(F22=F36,0,X22-X36)</f>
        <v>7656244</v>
      </c>
      <c r="Y38" s="106">
        <f t="shared" si="2"/>
        <v>249383084</v>
      </c>
      <c r="Z38" s="201">
        <f>+IF(X38&lt;&gt;0,+(Y38/X38)*100,0)</f>
        <v>3257.250996702822</v>
      </c>
      <c r="AA38" s="199">
        <f>+AA22-AA36</f>
        <v>7656244</v>
      </c>
    </row>
    <row r="39" spans="1:27" ht="13.5">
      <c r="A39" s="181" t="s">
        <v>46</v>
      </c>
      <c r="B39" s="185"/>
      <c r="C39" s="155">
        <v>98078170</v>
      </c>
      <c r="D39" s="155"/>
      <c r="E39" s="156">
        <v>148109640</v>
      </c>
      <c r="F39" s="60">
        <v>163679640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163679640</v>
      </c>
      <c r="Y39" s="60">
        <v>-163679640</v>
      </c>
      <c r="Z39" s="140">
        <v>-100</v>
      </c>
      <c r="AA39" s="155">
        <v>163679640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159944833</v>
      </c>
      <c r="D42" s="206">
        <f>SUM(D38:D41)</f>
        <v>0</v>
      </c>
      <c r="E42" s="207">
        <f t="shared" si="3"/>
        <v>162966004</v>
      </c>
      <c r="F42" s="88">
        <f t="shared" si="3"/>
        <v>171335884</v>
      </c>
      <c r="G42" s="88">
        <f t="shared" si="3"/>
        <v>129877455</v>
      </c>
      <c r="H42" s="88">
        <f t="shared" si="3"/>
        <v>-34702446</v>
      </c>
      <c r="I42" s="88">
        <f t="shared" si="3"/>
        <v>416207</v>
      </c>
      <c r="J42" s="88">
        <f t="shared" si="3"/>
        <v>95591216</v>
      </c>
      <c r="K42" s="88">
        <f t="shared" si="3"/>
        <v>5311468</v>
      </c>
      <c r="L42" s="88">
        <f t="shared" si="3"/>
        <v>-9947163</v>
      </c>
      <c r="M42" s="88">
        <f t="shared" si="3"/>
        <v>38435391</v>
      </c>
      <c r="N42" s="88">
        <f t="shared" si="3"/>
        <v>33799696</v>
      </c>
      <c r="O42" s="88">
        <f t="shared" si="3"/>
        <v>55490456</v>
      </c>
      <c r="P42" s="88">
        <f t="shared" si="3"/>
        <v>15784978</v>
      </c>
      <c r="Q42" s="88">
        <f t="shared" si="3"/>
        <v>53388052</v>
      </c>
      <c r="R42" s="88">
        <f t="shared" si="3"/>
        <v>124663486</v>
      </c>
      <c r="S42" s="88">
        <f t="shared" si="3"/>
        <v>7410614</v>
      </c>
      <c r="T42" s="88">
        <f t="shared" si="3"/>
        <v>-3159505</v>
      </c>
      <c r="U42" s="88">
        <f t="shared" si="3"/>
        <v>-1266179</v>
      </c>
      <c r="V42" s="88">
        <f t="shared" si="3"/>
        <v>2984930</v>
      </c>
      <c r="W42" s="88">
        <f t="shared" si="3"/>
        <v>257039328</v>
      </c>
      <c r="X42" s="88">
        <f t="shared" si="3"/>
        <v>171335884</v>
      </c>
      <c r="Y42" s="88">
        <f t="shared" si="3"/>
        <v>85703444</v>
      </c>
      <c r="Z42" s="208">
        <f>+IF(X42&lt;&gt;0,+(Y42/X42)*100,0)</f>
        <v>50.02072070320074</v>
      </c>
      <c r="AA42" s="206">
        <f>SUM(AA38:AA41)</f>
        <v>171335884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159944833</v>
      </c>
      <c r="D44" s="210">
        <f>+D42-D43</f>
        <v>0</v>
      </c>
      <c r="E44" s="211">
        <f t="shared" si="4"/>
        <v>162966004</v>
      </c>
      <c r="F44" s="77">
        <f t="shared" si="4"/>
        <v>171335884</v>
      </c>
      <c r="G44" s="77">
        <f t="shared" si="4"/>
        <v>129877455</v>
      </c>
      <c r="H44" s="77">
        <f t="shared" si="4"/>
        <v>-34702446</v>
      </c>
      <c r="I44" s="77">
        <f t="shared" si="4"/>
        <v>416207</v>
      </c>
      <c r="J44" s="77">
        <f t="shared" si="4"/>
        <v>95591216</v>
      </c>
      <c r="K44" s="77">
        <f t="shared" si="4"/>
        <v>5311468</v>
      </c>
      <c r="L44" s="77">
        <f t="shared" si="4"/>
        <v>-9947163</v>
      </c>
      <c r="M44" s="77">
        <f t="shared" si="4"/>
        <v>38435391</v>
      </c>
      <c r="N44" s="77">
        <f t="shared" si="4"/>
        <v>33799696</v>
      </c>
      <c r="O44" s="77">
        <f t="shared" si="4"/>
        <v>55490456</v>
      </c>
      <c r="P44" s="77">
        <f t="shared" si="4"/>
        <v>15784978</v>
      </c>
      <c r="Q44" s="77">
        <f t="shared" si="4"/>
        <v>53388052</v>
      </c>
      <c r="R44" s="77">
        <f t="shared" si="4"/>
        <v>124663486</v>
      </c>
      <c r="S44" s="77">
        <f t="shared" si="4"/>
        <v>7410614</v>
      </c>
      <c r="T44" s="77">
        <f t="shared" si="4"/>
        <v>-3159505</v>
      </c>
      <c r="U44" s="77">
        <f t="shared" si="4"/>
        <v>-1266179</v>
      </c>
      <c r="V44" s="77">
        <f t="shared" si="4"/>
        <v>2984930</v>
      </c>
      <c r="W44" s="77">
        <f t="shared" si="4"/>
        <v>257039328</v>
      </c>
      <c r="X44" s="77">
        <f t="shared" si="4"/>
        <v>171335884</v>
      </c>
      <c r="Y44" s="77">
        <f t="shared" si="4"/>
        <v>85703444</v>
      </c>
      <c r="Z44" s="212">
        <f>+IF(X44&lt;&gt;0,+(Y44/X44)*100,0)</f>
        <v>50.02072070320074</v>
      </c>
      <c r="AA44" s="210">
        <f>+AA42-AA43</f>
        <v>171335884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159944833</v>
      </c>
      <c r="D46" s="206">
        <f>SUM(D44:D45)</f>
        <v>0</v>
      </c>
      <c r="E46" s="207">
        <f t="shared" si="5"/>
        <v>162966004</v>
      </c>
      <c r="F46" s="88">
        <f t="shared" si="5"/>
        <v>171335884</v>
      </c>
      <c r="G46" s="88">
        <f t="shared" si="5"/>
        <v>129877455</v>
      </c>
      <c r="H46" s="88">
        <f t="shared" si="5"/>
        <v>-34702446</v>
      </c>
      <c r="I46" s="88">
        <f t="shared" si="5"/>
        <v>416207</v>
      </c>
      <c r="J46" s="88">
        <f t="shared" si="5"/>
        <v>95591216</v>
      </c>
      <c r="K46" s="88">
        <f t="shared" si="5"/>
        <v>5311468</v>
      </c>
      <c r="L46" s="88">
        <f t="shared" si="5"/>
        <v>-9947163</v>
      </c>
      <c r="M46" s="88">
        <f t="shared" si="5"/>
        <v>38435391</v>
      </c>
      <c r="N46" s="88">
        <f t="shared" si="5"/>
        <v>33799696</v>
      </c>
      <c r="O46" s="88">
        <f t="shared" si="5"/>
        <v>55490456</v>
      </c>
      <c r="P46" s="88">
        <f t="shared" si="5"/>
        <v>15784978</v>
      </c>
      <c r="Q46" s="88">
        <f t="shared" si="5"/>
        <v>53388052</v>
      </c>
      <c r="R46" s="88">
        <f t="shared" si="5"/>
        <v>124663486</v>
      </c>
      <c r="S46" s="88">
        <f t="shared" si="5"/>
        <v>7410614</v>
      </c>
      <c r="T46" s="88">
        <f t="shared" si="5"/>
        <v>-3159505</v>
      </c>
      <c r="U46" s="88">
        <f t="shared" si="5"/>
        <v>-1266179</v>
      </c>
      <c r="V46" s="88">
        <f t="shared" si="5"/>
        <v>2984930</v>
      </c>
      <c r="W46" s="88">
        <f t="shared" si="5"/>
        <v>257039328</v>
      </c>
      <c r="X46" s="88">
        <f t="shared" si="5"/>
        <v>171335884</v>
      </c>
      <c r="Y46" s="88">
        <f t="shared" si="5"/>
        <v>85703444</v>
      </c>
      <c r="Z46" s="208">
        <f>+IF(X46&lt;&gt;0,+(Y46/X46)*100,0)</f>
        <v>50.02072070320074</v>
      </c>
      <c r="AA46" s="206">
        <f>SUM(AA44:AA45)</f>
        <v>171335884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159944833</v>
      </c>
      <c r="D48" s="217">
        <f>SUM(D46:D47)</f>
        <v>0</v>
      </c>
      <c r="E48" s="218">
        <f t="shared" si="6"/>
        <v>162966004</v>
      </c>
      <c r="F48" s="219">
        <f t="shared" si="6"/>
        <v>171335884</v>
      </c>
      <c r="G48" s="219">
        <f t="shared" si="6"/>
        <v>129877455</v>
      </c>
      <c r="H48" s="220">
        <f t="shared" si="6"/>
        <v>-34702446</v>
      </c>
      <c r="I48" s="220">
        <f t="shared" si="6"/>
        <v>416207</v>
      </c>
      <c r="J48" s="220">
        <f t="shared" si="6"/>
        <v>95591216</v>
      </c>
      <c r="K48" s="220">
        <f t="shared" si="6"/>
        <v>5311468</v>
      </c>
      <c r="L48" s="220">
        <f t="shared" si="6"/>
        <v>-9947163</v>
      </c>
      <c r="M48" s="219">
        <f t="shared" si="6"/>
        <v>38435391</v>
      </c>
      <c r="N48" s="219">
        <f t="shared" si="6"/>
        <v>33799696</v>
      </c>
      <c r="O48" s="220">
        <f t="shared" si="6"/>
        <v>55490456</v>
      </c>
      <c r="P48" s="220">
        <f t="shared" si="6"/>
        <v>15784978</v>
      </c>
      <c r="Q48" s="220">
        <f t="shared" si="6"/>
        <v>53388052</v>
      </c>
      <c r="R48" s="220">
        <f t="shared" si="6"/>
        <v>124663486</v>
      </c>
      <c r="S48" s="220">
        <f t="shared" si="6"/>
        <v>7410614</v>
      </c>
      <c r="T48" s="219">
        <f t="shared" si="6"/>
        <v>-3159505</v>
      </c>
      <c r="U48" s="219">
        <f t="shared" si="6"/>
        <v>-1266179</v>
      </c>
      <c r="V48" s="220">
        <f t="shared" si="6"/>
        <v>2984930</v>
      </c>
      <c r="W48" s="220">
        <f t="shared" si="6"/>
        <v>257039328</v>
      </c>
      <c r="X48" s="220">
        <f t="shared" si="6"/>
        <v>171335884</v>
      </c>
      <c r="Y48" s="220">
        <f t="shared" si="6"/>
        <v>85703444</v>
      </c>
      <c r="Z48" s="221">
        <f>+IF(X48&lt;&gt;0,+(Y48/X48)*100,0)</f>
        <v>50.02072070320074</v>
      </c>
      <c r="AA48" s="222">
        <f>SUM(AA46:AA47)</f>
        <v>171335884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12419423</v>
      </c>
      <c r="D5" s="153">
        <f>SUM(D6:D8)</f>
        <v>0</v>
      </c>
      <c r="E5" s="154">
        <f t="shared" si="0"/>
        <v>16000000</v>
      </c>
      <c r="F5" s="100">
        <f t="shared" si="0"/>
        <v>869000</v>
      </c>
      <c r="G5" s="100">
        <f t="shared" si="0"/>
        <v>0</v>
      </c>
      <c r="H5" s="100">
        <f t="shared" si="0"/>
        <v>3507</v>
      </c>
      <c r="I5" s="100">
        <f t="shared" si="0"/>
        <v>22250</v>
      </c>
      <c r="J5" s="100">
        <f t="shared" si="0"/>
        <v>25757</v>
      </c>
      <c r="K5" s="100">
        <f t="shared" si="0"/>
        <v>159368</v>
      </c>
      <c r="L5" s="100">
        <f t="shared" si="0"/>
        <v>130842</v>
      </c>
      <c r="M5" s="100">
        <f t="shared" si="0"/>
        <v>368421</v>
      </c>
      <c r="N5" s="100">
        <f t="shared" si="0"/>
        <v>658631</v>
      </c>
      <c r="O5" s="100">
        <f t="shared" si="0"/>
        <v>80949</v>
      </c>
      <c r="P5" s="100">
        <f t="shared" si="0"/>
        <v>168842</v>
      </c>
      <c r="Q5" s="100">
        <f t="shared" si="0"/>
        <v>100</v>
      </c>
      <c r="R5" s="100">
        <f t="shared" si="0"/>
        <v>249891</v>
      </c>
      <c r="S5" s="100">
        <f t="shared" si="0"/>
        <v>18984</v>
      </c>
      <c r="T5" s="100">
        <f t="shared" si="0"/>
        <v>384103</v>
      </c>
      <c r="U5" s="100">
        <f t="shared" si="0"/>
        <v>1195852</v>
      </c>
      <c r="V5" s="100">
        <f t="shared" si="0"/>
        <v>1598939</v>
      </c>
      <c r="W5" s="100">
        <f t="shared" si="0"/>
        <v>2533218</v>
      </c>
      <c r="X5" s="100">
        <f t="shared" si="0"/>
        <v>869000</v>
      </c>
      <c r="Y5" s="100">
        <f t="shared" si="0"/>
        <v>1664218</v>
      </c>
      <c r="Z5" s="137">
        <f>+IF(X5&lt;&gt;0,+(Y5/X5)*100,0)</f>
        <v>191.5095512082854</v>
      </c>
      <c r="AA5" s="153">
        <f>SUM(AA6:AA8)</f>
        <v>869000</v>
      </c>
    </row>
    <row r="6" spans="1:27" ht="13.5">
      <c r="A6" s="138" t="s">
        <v>75</v>
      </c>
      <c r="B6" s="136"/>
      <c r="C6" s="155">
        <v>12419423</v>
      </c>
      <c r="D6" s="155"/>
      <c r="E6" s="156">
        <v>15000000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1000000</v>
      </c>
      <c r="F7" s="159"/>
      <c r="G7" s="159"/>
      <c r="H7" s="159">
        <v>3507</v>
      </c>
      <c r="I7" s="159">
        <v>22250</v>
      </c>
      <c r="J7" s="159">
        <v>25757</v>
      </c>
      <c r="K7" s="159">
        <v>159368</v>
      </c>
      <c r="L7" s="159">
        <v>130842</v>
      </c>
      <c r="M7" s="159"/>
      <c r="N7" s="159">
        <v>290210</v>
      </c>
      <c r="O7" s="159">
        <v>80949</v>
      </c>
      <c r="P7" s="159">
        <v>168842</v>
      </c>
      <c r="Q7" s="159">
        <v>100</v>
      </c>
      <c r="R7" s="159">
        <v>249891</v>
      </c>
      <c r="S7" s="159">
        <v>18984</v>
      </c>
      <c r="T7" s="159">
        <v>384080</v>
      </c>
      <c r="U7" s="159">
        <v>954368</v>
      </c>
      <c r="V7" s="159">
        <v>1357432</v>
      </c>
      <c r="W7" s="159">
        <v>1923290</v>
      </c>
      <c r="X7" s="159"/>
      <c r="Y7" s="159">
        <v>1923290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>
        <v>869000</v>
      </c>
      <c r="G8" s="60"/>
      <c r="H8" s="60"/>
      <c r="I8" s="60"/>
      <c r="J8" s="60"/>
      <c r="K8" s="60"/>
      <c r="L8" s="60"/>
      <c r="M8" s="60">
        <v>368421</v>
      </c>
      <c r="N8" s="60">
        <v>368421</v>
      </c>
      <c r="O8" s="60"/>
      <c r="P8" s="60"/>
      <c r="Q8" s="60"/>
      <c r="R8" s="60"/>
      <c r="S8" s="60"/>
      <c r="T8" s="60">
        <v>23</v>
      </c>
      <c r="U8" s="60">
        <v>241484</v>
      </c>
      <c r="V8" s="60">
        <v>241507</v>
      </c>
      <c r="W8" s="60">
        <v>609928</v>
      </c>
      <c r="X8" s="60">
        <v>869000</v>
      </c>
      <c r="Y8" s="60">
        <v>-259072</v>
      </c>
      <c r="Z8" s="140">
        <v>-29.81</v>
      </c>
      <c r="AA8" s="62">
        <v>869000</v>
      </c>
    </row>
    <row r="9" spans="1:27" ht="13.5">
      <c r="A9" s="135" t="s">
        <v>78</v>
      </c>
      <c r="B9" s="136"/>
      <c r="C9" s="153">
        <f aca="true" t="shared" si="1" ref="C9:Y9">SUM(C10:C14)</f>
        <v>12133203</v>
      </c>
      <c r="D9" s="153">
        <f>SUM(D10:D14)</f>
        <v>0</v>
      </c>
      <c r="E9" s="154">
        <f t="shared" si="1"/>
        <v>16400000</v>
      </c>
      <c r="F9" s="100">
        <f t="shared" si="1"/>
        <v>4463000</v>
      </c>
      <c r="G9" s="100">
        <f t="shared" si="1"/>
        <v>92950</v>
      </c>
      <c r="H9" s="100">
        <f t="shared" si="1"/>
        <v>2725865</v>
      </c>
      <c r="I9" s="100">
        <f t="shared" si="1"/>
        <v>18002</v>
      </c>
      <c r="J9" s="100">
        <f t="shared" si="1"/>
        <v>2836817</v>
      </c>
      <c r="K9" s="100">
        <f t="shared" si="1"/>
        <v>-175220</v>
      </c>
      <c r="L9" s="100">
        <f t="shared" si="1"/>
        <v>25937</v>
      </c>
      <c r="M9" s="100">
        <f t="shared" si="1"/>
        <v>71</v>
      </c>
      <c r="N9" s="100">
        <f t="shared" si="1"/>
        <v>-149212</v>
      </c>
      <c r="O9" s="100">
        <f t="shared" si="1"/>
        <v>9023</v>
      </c>
      <c r="P9" s="100">
        <f t="shared" si="1"/>
        <v>8121</v>
      </c>
      <c r="Q9" s="100">
        <f t="shared" si="1"/>
        <v>0</v>
      </c>
      <c r="R9" s="100">
        <f t="shared" si="1"/>
        <v>17144</v>
      </c>
      <c r="S9" s="100">
        <f t="shared" si="1"/>
        <v>572020</v>
      </c>
      <c r="T9" s="100">
        <f t="shared" si="1"/>
        <v>140665</v>
      </c>
      <c r="U9" s="100">
        <f t="shared" si="1"/>
        <v>468965</v>
      </c>
      <c r="V9" s="100">
        <f t="shared" si="1"/>
        <v>1181650</v>
      </c>
      <c r="W9" s="100">
        <f t="shared" si="1"/>
        <v>3886399</v>
      </c>
      <c r="X9" s="100">
        <f t="shared" si="1"/>
        <v>4463000</v>
      </c>
      <c r="Y9" s="100">
        <f t="shared" si="1"/>
        <v>-576601</v>
      </c>
      <c r="Z9" s="137">
        <f>+IF(X9&lt;&gt;0,+(Y9/X9)*100,0)</f>
        <v>-12.919583239973113</v>
      </c>
      <c r="AA9" s="102">
        <f>SUM(AA10:AA14)</f>
        <v>4463000</v>
      </c>
    </row>
    <row r="10" spans="1:27" ht="13.5">
      <c r="A10" s="138" t="s">
        <v>79</v>
      </c>
      <c r="B10" s="136"/>
      <c r="C10" s="155">
        <v>10810721</v>
      </c>
      <c r="D10" s="155"/>
      <c r="E10" s="156">
        <v>16400000</v>
      </c>
      <c r="F10" s="60">
        <v>4463000</v>
      </c>
      <c r="G10" s="60">
        <v>92950</v>
      </c>
      <c r="H10" s="60">
        <v>2725865</v>
      </c>
      <c r="I10" s="60">
        <v>18002</v>
      </c>
      <c r="J10" s="60">
        <v>2836817</v>
      </c>
      <c r="K10" s="60">
        <v>-175220</v>
      </c>
      <c r="L10" s="60">
        <v>25937</v>
      </c>
      <c r="M10" s="60">
        <v>71</v>
      </c>
      <c r="N10" s="60">
        <v>-149212</v>
      </c>
      <c r="O10" s="60"/>
      <c r="P10" s="60">
        <v>4216</v>
      </c>
      <c r="Q10" s="60"/>
      <c r="R10" s="60">
        <v>4216</v>
      </c>
      <c r="S10" s="60"/>
      <c r="T10" s="60">
        <v>115456</v>
      </c>
      <c r="U10" s="60">
        <v>44304</v>
      </c>
      <c r="V10" s="60">
        <v>159760</v>
      </c>
      <c r="W10" s="60">
        <v>2851581</v>
      </c>
      <c r="X10" s="60">
        <v>4463000</v>
      </c>
      <c r="Y10" s="60">
        <v>-1611419</v>
      </c>
      <c r="Z10" s="140">
        <v>-36.11</v>
      </c>
      <c r="AA10" s="62">
        <v>4463000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1322482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>
        <v>9023</v>
      </c>
      <c r="P12" s="60">
        <v>3905</v>
      </c>
      <c r="Q12" s="60"/>
      <c r="R12" s="60">
        <v>12928</v>
      </c>
      <c r="S12" s="60">
        <v>572020</v>
      </c>
      <c r="T12" s="60">
        <v>25209</v>
      </c>
      <c r="U12" s="60">
        <v>424661</v>
      </c>
      <c r="V12" s="60">
        <v>1021890</v>
      </c>
      <c r="W12" s="60">
        <v>1034818</v>
      </c>
      <c r="X12" s="60"/>
      <c r="Y12" s="60">
        <v>1034818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52838</v>
      </c>
      <c r="D15" s="153">
        <f>SUM(D16:D18)</f>
        <v>0</v>
      </c>
      <c r="E15" s="154">
        <f t="shared" si="2"/>
        <v>2500000</v>
      </c>
      <c r="F15" s="100">
        <f t="shared" si="2"/>
        <v>43842700</v>
      </c>
      <c r="G15" s="100">
        <f t="shared" si="2"/>
        <v>29698</v>
      </c>
      <c r="H15" s="100">
        <f t="shared" si="2"/>
        <v>269195</v>
      </c>
      <c r="I15" s="100">
        <f t="shared" si="2"/>
        <v>140617</v>
      </c>
      <c r="J15" s="100">
        <f t="shared" si="2"/>
        <v>439510</v>
      </c>
      <c r="K15" s="100">
        <f t="shared" si="2"/>
        <v>6554701</v>
      </c>
      <c r="L15" s="100">
        <f t="shared" si="2"/>
        <v>1379465</v>
      </c>
      <c r="M15" s="100">
        <f t="shared" si="2"/>
        <v>1874533</v>
      </c>
      <c r="N15" s="100">
        <f t="shared" si="2"/>
        <v>9808699</v>
      </c>
      <c r="O15" s="100">
        <f t="shared" si="2"/>
        <v>2498578</v>
      </c>
      <c r="P15" s="100">
        <f t="shared" si="2"/>
        <v>2192347</v>
      </c>
      <c r="Q15" s="100">
        <f t="shared" si="2"/>
        <v>4879796</v>
      </c>
      <c r="R15" s="100">
        <f t="shared" si="2"/>
        <v>9570721</v>
      </c>
      <c r="S15" s="100">
        <f t="shared" si="2"/>
        <v>6049878</v>
      </c>
      <c r="T15" s="100">
        <f t="shared" si="2"/>
        <v>2135990</v>
      </c>
      <c r="U15" s="100">
        <f t="shared" si="2"/>
        <v>10240759</v>
      </c>
      <c r="V15" s="100">
        <f t="shared" si="2"/>
        <v>18426627</v>
      </c>
      <c r="W15" s="100">
        <f t="shared" si="2"/>
        <v>38245557</v>
      </c>
      <c r="X15" s="100">
        <f t="shared" si="2"/>
        <v>43842700</v>
      </c>
      <c r="Y15" s="100">
        <f t="shared" si="2"/>
        <v>-5597143</v>
      </c>
      <c r="Z15" s="137">
        <f>+IF(X15&lt;&gt;0,+(Y15/X15)*100,0)</f>
        <v>-12.766419495149705</v>
      </c>
      <c r="AA15" s="102">
        <f>SUM(AA16:AA18)</f>
        <v>43842700</v>
      </c>
    </row>
    <row r="16" spans="1:27" ht="13.5">
      <c r="A16" s="138" t="s">
        <v>85</v>
      </c>
      <c r="B16" s="136"/>
      <c r="C16" s="155"/>
      <c r="D16" s="155"/>
      <c r="E16" s="156">
        <v>2500000</v>
      </c>
      <c r="F16" s="60"/>
      <c r="G16" s="60">
        <v>29698</v>
      </c>
      <c r="H16" s="60">
        <v>269195</v>
      </c>
      <c r="I16" s="60">
        <v>140617</v>
      </c>
      <c r="J16" s="60">
        <v>439510</v>
      </c>
      <c r="K16" s="60">
        <v>674717</v>
      </c>
      <c r="L16" s="60">
        <v>182828</v>
      </c>
      <c r="M16" s="60">
        <v>112059</v>
      </c>
      <c r="N16" s="60">
        <v>969604</v>
      </c>
      <c r="O16" s="60">
        <v>3524</v>
      </c>
      <c r="P16" s="60">
        <v>117883</v>
      </c>
      <c r="Q16" s="60">
        <v>-465477</v>
      </c>
      <c r="R16" s="60">
        <v>-344070</v>
      </c>
      <c r="S16" s="60">
        <v>431515</v>
      </c>
      <c r="T16" s="60">
        <v>89976</v>
      </c>
      <c r="U16" s="60">
        <v>911058</v>
      </c>
      <c r="V16" s="60">
        <v>1432549</v>
      </c>
      <c r="W16" s="60">
        <v>2497593</v>
      </c>
      <c r="X16" s="60"/>
      <c r="Y16" s="60">
        <v>2497593</v>
      </c>
      <c r="Z16" s="140"/>
      <c r="AA16" s="62"/>
    </row>
    <row r="17" spans="1:27" ht="13.5">
      <c r="A17" s="138" t="s">
        <v>86</v>
      </c>
      <c r="B17" s="136"/>
      <c r="C17" s="155">
        <v>52838</v>
      </c>
      <c r="D17" s="155"/>
      <c r="E17" s="156"/>
      <c r="F17" s="60">
        <v>43842700</v>
      </c>
      <c r="G17" s="60"/>
      <c r="H17" s="60"/>
      <c r="I17" s="60"/>
      <c r="J17" s="60"/>
      <c r="K17" s="60">
        <v>5879984</v>
      </c>
      <c r="L17" s="60">
        <v>1196637</v>
      </c>
      <c r="M17" s="60">
        <v>1762474</v>
      </c>
      <c r="N17" s="60">
        <v>8839095</v>
      </c>
      <c r="O17" s="60">
        <v>2495054</v>
      </c>
      <c r="P17" s="60">
        <v>2074464</v>
      </c>
      <c r="Q17" s="60">
        <v>5345273</v>
      </c>
      <c r="R17" s="60">
        <v>9914791</v>
      </c>
      <c r="S17" s="60">
        <v>5618363</v>
      </c>
      <c r="T17" s="60">
        <v>2046014</v>
      </c>
      <c r="U17" s="60">
        <v>9329701</v>
      </c>
      <c r="V17" s="60">
        <v>16994078</v>
      </c>
      <c r="W17" s="60">
        <v>35747964</v>
      </c>
      <c r="X17" s="60">
        <v>43842700</v>
      </c>
      <c r="Y17" s="60">
        <v>-8094736</v>
      </c>
      <c r="Z17" s="140">
        <v>-18.46</v>
      </c>
      <c r="AA17" s="62">
        <v>43842700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106785011</v>
      </c>
      <c r="D19" s="153">
        <f>SUM(D20:D23)</f>
        <v>0</v>
      </c>
      <c r="E19" s="154">
        <f t="shared" si="3"/>
        <v>250110000</v>
      </c>
      <c r="F19" s="100">
        <f t="shared" si="3"/>
        <v>209295481</v>
      </c>
      <c r="G19" s="100">
        <f t="shared" si="3"/>
        <v>-2291784</v>
      </c>
      <c r="H19" s="100">
        <f t="shared" si="3"/>
        <v>10842549</v>
      </c>
      <c r="I19" s="100">
        <f t="shared" si="3"/>
        <v>7786355</v>
      </c>
      <c r="J19" s="100">
        <f t="shared" si="3"/>
        <v>16337120</v>
      </c>
      <c r="K19" s="100">
        <f t="shared" si="3"/>
        <v>32933942</v>
      </c>
      <c r="L19" s="100">
        <f t="shared" si="3"/>
        <v>9937766</v>
      </c>
      <c r="M19" s="100">
        <f t="shared" si="3"/>
        <v>24175720</v>
      </c>
      <c r="N19" s="100">
        <f t="shared" si="3"/>
        <v>67047428</v>
      </c>
      <c r="O19" s="100">
        <f t="shared" si="3"/>
        <v>999057</v>
      </c>
      <c r="P19" s="100">
        <f t="shared" si="3"/>
        <v>8313924</v>
      </c>
      <c r="Q19" s="100">
        <f t="shared" si="3"/>
        <v>2272852</v>
      </c>
      <c r="R19" s="100">
        <f t="shared" si="3"/>
        <v>11585833</v>
      </c>
      <c r="S19" s="100">
        <f t="shared" si="3"/>
        <v>14368857</v>
      </c>
      <c r="T19" s="100">
        <f t="shared" si="3"/>
        <v>4456628</v>
      </c>
      <c r="U19" s="100">
        <f t="shared" si="3"/>
        <v>16144406</v>
      </c>
      <c r="V19" s="100">
        <f t="shared" si="3"/>
        <v>34969891</v>
      </c>
      <c r="W19" s="100">
        <f t="shared" si="3"/>
        <v>129940272</v>
      </c>
      <c r="X19" s="100">
        <f t="shared" si="3"/>
        <v>209295481</v>
      </c>
      <c r="Y19" s="100">
        <f t="shared" si="3"/>
        <v>-79355209</v>
      </c>
      <c r="Z19" s="137">
        <f>+IF(X19&lt;&gt;0,+(Y19/X19)*100,0)</f>
        <v>-37.91539531615592</v>
      </c>
      <c r="AA19" s="102">
        <f>SUM(AA20:AA23)</f>
        <v>209295481</v>
      </c>
    </row>
    <row r="20" spans="1:27" ht="13.5">
      <c r="A20" s="138" t="s">
        <v>89</v>
      </c>
      <c r="B20" s="136"/>
      <c r="C20" s="155">
        <v>11857348</v>
      </c>
      <c r="D20" s="155"/>
      <c r="E20" s="156">
        <v>72121000</v>
      </c>
      <c r="F20" s="60">
        <v>64427481</v>
      </c>
      <c r="G20" s="60">
        <v>435463</v>
      </c>
      <c r="H20" s="60">
        <v>213505</v>
      </c>
      <c r="I20" s="60">
        <v>4871795</v>
      </c>
      <c r="J20" s="60">
        <v>5520763</v>
      </c>
      <c r="K20" s="60">
        <v>21996455</v>
      </c>
      <c r="L20" s="60">
        <v>8853010</v>
      </c>
      <c r="M20" s="60">
        <v>661769</v>
      </c>
      <c r="N20" s="60">
        <v>31511234</v>
      </c>
      <c r="O20" s="60">
        <v>282522</v>
      </c>
      <c r="P20" s="60">
        <v>4417588</v>
      </c>
      <c r="Q20" s="60">
        <v>1981614</v>
      </c>
      <c r="R20" s="60">
        <v>6681724</v>
      </c>
      <c r="S20" s="60">
        <v>8326020</v>
      </c>
      <c r="T20" s="60">
        <v>654904</v>
      </c>
      <c r="U20" s="60">
        <v>4858537</v>
      </c>
      <c r="V20" s="60">
        <v>13839461</v>
      </c>
      <c r="W20" s="60">
        <v>57553182</v>
      </c>
      <c r="X20" s="60">
        <v>64427481</v>
      </c>
      <c r="Y20" s="60">
        <v>-6874299</v>
      </c>
      <c r="Z20" s="140">
        <v>-10.67</v>
      </c>
      <c r="AA20" s="62">
        <v>64427481</v>
      </c>
    </row>
    <row r="21" spans="1:27" ht="13.5">
      <c r="A21" s="138" t="s">
        <v>90</v>
      </c>
      <c r="B21" s="136"/>
      <c r="C21" s="155">
        <v>16621598</v>
      </c>
      <c r="D21" s="155"/>
      <c r="E21" s="156">
        <v>6000000</v>
      </c>
      <c r="F21" s="60">
        <v>16000000</v>
      </c>
      <c r="G21" s="60">
        <v>28823</v>
      </c>
      <c r="H21" s="60">
        <v>3718757</v>
      </c>
      <c r="I21" s="60">
        <v>324323</v>
      </c>
      <c r="J21" s="60">
        <v>4071903</v>
      </c>
      <c r="K21" s="60">
        <v>3809438</v>
      </c>
      <c r="L21" s="60">
        <v>281060</v>
      </c>
      <c r="M21" s="60">
        <v>4920783</v>
      </c>
      <c r="N21" s="60">
        <v>9011281</v>
      </c>
      <c r="O21" s="60">
        <v>1074</v>
      </c>
      <c r="P21" s="60">
        <v>1657019</v>
      </c>
      <c r="Q21" s="60">
        <v>-575749</v>
      </c>
      <c r="R21" s="60">
        <v>1082344</v>
      </c>
      <c r="S21" s="60">
        <v>500638</v>
      </c>
      <c r="T21" s="60">
        <v>113</v>
      </c>
      <c r="U21" s="60">
        <v>2451205</v>
      </c>
      <c r="V21" s="60">
        <v>2951956</v>
      </c>
      <c r="W21" s="60">
        <v>17117484</v>
      </c>
      <c r="X21" s="60">
        <v>16000000</v>
      </c>
      <c r="Y21" s="60">
        <v>1117484</v>
      </c>
      <c r="Z21" s="140">
        <v>6.98</v>
      </c>
      <c r="AA21" s="62">
        <v>16000000</v>
      </c>
    </row>
    <row r="22" spans="1:27" ht="13.5">
      <c r="A22" s="138" t="s">
        <v>91</v>
      </c>
      <c r="B22" s="136"/>
      <c r="C22" s="157">
        <v>78306065</v>
      </c>
      <c r="D22" s="157"/>
      <c r="E22" s="158">
        <v>171989000</v>
      </c>
      <c r="F22" s="159">
        <v>128868000</v>
      </c>
      <c r="G22" s="159">
        <v>-2756070</v>
      </c>
      <c r="H22" s="159">
        <v>6910287</v>
      </c>
      <c r="I22" s="159">
        <v>2590237</v>
      </c>
      <c r="J22" s="159">
        <v>6744454</v>
      </c>
      <c r="K22" s="159">
        <v>7128049</v>
      </c>
      <c r="L22" s="159">
        <v>803696</v>
      </c>
      <c r="M22" s="159">
        <v>18593168</v>
      </c>
      <c r="N22" s="159">
        <v>26524913</v>
      </c>
      <c r="O22" s="159">
        <v>715461</v>
      </c>
      <c r="P22" s="159">
        <v>2239317</v>
      </c>
      <c r="Q22" s="159">
        <v>866987</v>
      </c>
      <c r="R22" s="159">
        <v>3821765</v>
      </c>
      <c r="S22" s="159">
        <v>5542199</v>
      </c>
      <c r="T22" s="159">
        <v>3801611</v>
      </c>
      <c r="U22" s="159">
        <v>8834664</v>
      </c>
      <c r="V22" s="159">
        <v>18178474</v>
      </c>
      <c r="W22" s="159">
        <v>55269606</v>
      </c>
      <c r="X22" s="159">
        <v>128868000</v>
      </c>
      <c r="Y22" s="159">
        <v>-73598394</v>
      </c>
      <c r="Z22" s="141">
        <v>-57.11</v>
      </c>
      <c r="AA22" s="225">
        <v>128868000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131390475</v>
      </c>
      <c r="D25" s="217">
        <f>+D5+D9+D15+D19+D24</f>
        <v>0</v>
      </c>
      <c r="E25" s="230">
        <f t="shared" si="4"/>
        <v>285010000</v>
      </c>
      <c r="F25" s="219">
        <f t="shared" si="4"/>
        <v>258470181</v>
      </c>
      <c r="G25" s="219">
        <f t="shared" si="4"/>
        <v>-2169136</v>
      </c>
      <c r="H25" s="219">
        <f t="shared" si="4"/>
        <v>13841116</v>
      </c>
      <c r="I25" s="219">
        <f t="shared" si="4"/>
        <v>7967224</v>
      </c>
      <c r="J25" s="219">
        <f t="shared" si="4"/>
        <v>19639204</v>
      </c>
      <c r="K25" s="219">
        <f t="shared" si="4"/>
        <v>39472791</v>
      </c>
      <c r="L25" s="219">
        <f t="shared" si="4"/>
        <v>11474010</v>
      </c>
      <c r="M25" s="219">
        <f t="shared" si="4"/>
        <v>26418745</v>
      </c>
      <c r="N25" s="219">
        <f t="shared" si="4"/>
        <v>77365546</v>
      </c>
      <c r="O25" s="219">
        <f t="shared" si="4"/>
        <v>3587607</v>
      </c>
      <c r="P25" s="219">
        <f t="shared" si="4"/>
        <v>10683234</v>
      </c>
      <c r="Q25" s="219">
        <f t="shared" si="4"/>
        <v>7152748</v>
      </c>
      <c r="R25" s="219">
        <f t="shared" si="4"/>
        <v>21423589</v>
      </c>
      <c r="S25" s="219">
        <f t="shared" si="4"/>
        <v>21009739</v>
      </c>
      <c r="T25" s="219">
        <f t="shared" si="4"/>
        <v>7117386</v>
      </c>
      <c r="U25" s="219">
        <f t="shared" si="4"/>
        <v>28049982</v>
      </c>
      <c r="V25" s="219">
        <f t="shared" si="4"/>
        <v>56177107</v>
      </c>
      <c r="W25" s="219">
        <f t="shared" si="4"/>
        <v>174605446</v>
      </c>
      <c r="X25" s="219">
        <f t="shared" si="4"/>
        <v>258470181</v>
      </c>
      <c r="Y25" s="219">
        <f t="shared" si="4"/>
        <v>-83864735</v>
      </c>
      <c r="Z25" s="231">
        <f>+IF(X25&lt;&gt;0,+(Y25/X25)*100,0)</f>
        <v>-32.446580365879804</v>
      </c>
      <c r="AA25" s="232">
        <f>+AA5+AA9+AA15+AA19+AA24</f>
        <v>258470181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67757593</v>
      </c>
      <c r="D28" s="155"/>
      <c r="E28" s="156">
        <v>90110000</v>
      </c>
      <c r="F28" s="60">
        <v>87609521</v>
      </c>
      <c r="G28" s="60">
        <v>-2204285</v>
      </c>
      <c r="H28" s="60">
        <v>3622161</v>
      </c>
      <c r="I28" s="60">
        <v>1820134</v>
      </c>
      <c r="J28" s="60">
        <v>3238010</v>
      </c>
      <c r="K28" s="60">
        <v>1983102</v>
      </c>
      <c r="L28" s="60">
        <v>300485</v>
      </c>
      <c r="M28" s="60">
        <v>1471223</v>
      </c>
      <c r="N28" s="60">
        <v>3754810</v>
      </c>
      <c r="O28" s="60">
        <v>768458</v>
      </c>
      <c r="P28" s="60">
        <v>1954247</v>
      </c>
      <c r="Q28" s="60">
        <v>917813</v>
      </c>
      <c r="R28" s="60">
        <v>3640518</v>
      </c>
      <c r="S28" s="60">
        <v>6015209</v>
      </c>
      <c r="T28" s="60">
        <v>4430988</v>
      </c>
      <c r="U28" s="60">
        <v>12587369</v>
      </c>
      <c r="V28" s="60">
        <v>23033566</v>
      </c>
      <c r="W28" s="60">
        <v>33666904</v>
      </c>
      <c r="X28" s="60">
        <v>87609521</v>
      </c>
      <c r="Y28" s="60">
        <v>-53942617</v>
      </c>
      <c r="Z28" s="140">
        <v>-61.57</v>
      </c>
      <c r="AA28" s="155">
        <v>87609521</v>
      </c>
    </row>
    <row r="29" spans="1:27" ht="13.5">
      <c r="A29" s="234" t="s">
        <v>134</v>
      </c>
      <c r="B29" s="136"/>
      <c r="C29" s="155">
        <v>4936000</v>
      </c>
      <c r="D29" s="155"/>
      <c r="E29" s="156"/>
      <c r="F29" s="60">
        <v>15000000</v>
      </c>
      <c r="G29" s="60">
        <v>29698</v>
      </c>
      <c r="H29" s="60">
        <v>269195</v>
      </c>
      <c r="I29" s="60">
        <v>140617</v>
      </c>
      <c r="J29" s="60">
        <v>439510</v>
      </c>
      <c r="K29" s="60">
        <v>221448</v>
      </c>
      <c r="L29" s="60"/>
      <c r="M29" s="60"/>
      <c r="N29" s="60">
        <v>221448</v>
      </c>
      <c r="O29" s="60"/>
      <c r="P29" s="60">
        <v>43500</v>
      </c>
      <c r="Q29" s="60"/>
      <c r="R29" s="60">
        <v>43500</v>
      </c>
      <c r="S29" s="60"/>
      <c r="T29" s="60"/>
      <c r="U29" s="60">
        <v>2295654</v>
      </c>
      <c r="V29" s="60">
        <v>2295654</v>
      </c>
      <c r="W29" s="60">
        <v>3000112</v>
      </c>
      <c r="X29" s="60">
        <v>15000000</v>
      </c>
      <c r="Y29" s="60">
        <v>-11999888</v>
      </c>
      <c r="Z29" s="140">
        <v>-80</v>
      </c>
      <c r="AA29" s="62">
        <v>15000000</v>
      </c>
    </row>
    <row r="30" spans="1:27" ht="13.5">
      <c r="A30" s="234" t="s">
        <v>135</v>
      </c>
      <c r="B30" s="136"/>
      <c r="C30" s="157"/>
      <c r="D30" s="157"/>
      <c r="E30" s="158"/>
      <c r="F30" s="159">
        <v>3070000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>
        <v>11</v>
      </c>
      <c r="U30" s="159"/>
      <c r="V30" s="159">
        <v>11</v>
      </c>
      <c r="W30" s="159">
        <v>11</v>
      </c>
      <c r="X30" s="159">
        <v>3070000</v>
      </c>
      <c r="Y30" s="159">
        <v>-3069989</v>
      </c>
      <c r="Z30" s="141">
        <v>-100</v>
      </c>
      <c r="AA30" s="225">
        <v>3070000</v>
      </c>
    </row>
    <row r="31" spans="1:27" ht="13.5">
      <c r="A31" s="235" t="s">
        <v>136</v>
      </c>
      <c r="B31" s="136"/>
      <c r="C31" s="155">
        <v>16000000</v>
      </c>
      <c r="D31" s="155"/>
      <c r="E31" s="156">
        <v>58000000</v>
      </c>
      <c r="F31" s="60"/>
      <c r="G31" s="60">
        <v>-116322</v>
      </c>
      <c r="H31" s="60">
        <v>5012948</v>
      </c>
      <c r="I31" s="60">
        <v>1757819</v>
      </c>
      <c r="J31" s="60">
        <v>6654445</v>
      </c>
      <c r="K31" s="60">
        <v>5789004</v>
      </c>
      <c r="L31" s="60">
        <v>666300</v>
      </c>
      <c r="M31" s="60">
        <v>17596543</v>
      </c>
      <c r="N31" s="60">
        <v>24051847</v>
      </c>
      <c r="O31" s="60"/>
      <c r="P31" s="60"/>
      <c r="Q31" s="60"/>
      <c r="R31" s="60"/>
      <c r="S31" s="60">
        <v>232853</v>
      </c>
      <c r="T31" s="60"/>
      <c r="U31" s="60">
        <v>2763498</v>
      </c>
      <c r="V31" s="60">
        <v>2996351</v>
      </c>
      <c r="W31" s="60">
        <v>33702643</v>
      </c>
      <c r="X31" s="60"/>
      <c r="Y31" s="60">
        <v>33702643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88693593</v>
      </c>
      <c r="D32" s="210">
        <f>SUM(D28:D31)</f>
        <v>0</v>
      </c>
      <c r="E32" s="211">
        <f t="shared" si="5"/>
        <v>148110000</v>
      </c>
      <c r="F32" s="77">
        <f t="shared" si="5"/>
        <v>105679521</v>
      </c>
      <c r="G32" s="77">
        <f t="shared" si="5"/>
        <v>-2290909</v>
      </c>
      <c r="H32" s="77">
        <f t="shared" si="5"/>
        <v>8904304</v>
      </c>
      <c r="I32" s="77">
        <f t="shared" si="5"/>
        <v>3718570</v>
      </c>
      <c r="J32" s="77">
        <f t="shared" si="5"/>
        <v>10331965</v>
      </c>
      <c r="K32" s="77">
        <f t="shared" si="5"/>
        <v>7993554</v>
      </c>
      <c r="L32" s="77">
        <f t="shared" si="5"/>
        <v>966785</v>
      </c>
      <c r="M32" s="77">
        <f t="shared" si="5"/>
        <v>19067766</v>
      </c>
      <c r="N32" s="77">
        <f t="shared" si="5"/>
        <v>28028105</v>
      </c>
      <c r="O32" s="77">
        <f t="shared" si="5"/>
        <v>768458</v>
      </c>
      <c r="P32" s="77">
        <f t="shared" si="5"/>
        <v>1997747</v>
      </c>
      <c r="Q32" s="77">
        <f t="shared" si="5"/>
        <v>917813</v>
      </c>
      <c r="R32" s="77">
        <f t="shared" si="5"/>
        <v>3684018</v>
      </c>
      <c r="S32" s="77">
        <f t="shared" si="5"/>
        <v>6248062</v>
      </c>
      <c r="T32" s="77">
        <f t="shared" si="5"/>
        <v>4430999</v>
      </c>
      <c r="U32" s="77">
        <f t="shared" si="5"/>
        <v>17646521</v>
      </c>
      <c r="V32" s="77">
        <f t="shared" si="5"/>
        <v>28325582</v>
      </c>
      <c r="W32" s="77">
        <f t="shared" si="5"/>
        <v>70369670</v>
      </c>
      <c r="X32" s="77">
        <f t="shared" si="5"/>
        <v>105679521</v>
      </c>
      <c r="Y32" s="77">
        <f t="shared" si="5"/>
        <v>-35309851</v>
      </c>
      <c r="Z32" s="212">
        <f>+IF(X32&lt;&gt;0,+(Y32/X32)*100,0)</f>
        <v>-33.412198187385805</v>
      </c>
      <c r="AA32" s="79">
        <f>SUM(AA28:AA31)</f>
        <v>105679521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43000000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43000000</v>
      </c>
      <c r="Y33" s="60">
        <v>-43000000</v>
      </c>
      <c r="Z33" s="140">
        <v>-100</v>
      </c>
      <c r="AA33" s="62">
        <v>43000000</v>
      </c>
    </row>
    <row r="34" spans="1:27" ht="13.5">
      <c r="A34" s="237" t="s">
        <v>52</v>
      </c>
      <c r="B34" s="136" t="s">
        <v>138</v>
      </c>
      <c r="C34" s="155">
        <v>36327388</v>
      </c>
      <c r="D34" s="155"/>
      <c r="E34" s="156">
        <v>124900000</v>
      </c>
      <c r="F34" s="60">
        <v>70799600</v>
      </c>
      <c r="G34" s="60">
        <v>28823</v>
      </c>
      <c r="H34" s="60">
        <v>2207440</v>
      </c>
      <c r="I34" s="60">
        <v>4208402</v>
      </c>
      <c r="J34" s="60">
        <v>6444665</v>
      </c>
      <c r="K34" s="60">
        <v>25161836</v>
      </c>
      <c r="L34" s="60">
        <v>8970981</v>
      </c>
      <c r="M34" s="60">
        <v>5398628</v>
      </c>
      <c r="N34" s="60">
        <v>39531445</v>
      </c>
      <c r="O34" s="60">
        <v>239622</v>
      </c>
      <c r="P34" s="60">
        <v>4901226</v>
      </c>
      <c r="Q34" s="60">
        <v>1235255</v>
      </c>
      <c r="R34" s="60">
        <v>6376103</v>
      </c>
      <c r="S34" s="60">
        <v>8692815</v>
      </c>
      <c r="T34" s="60">
        <v>597150</v>
      </c>
      <c r="U34" s="60">
        <v>3345420</v>
      </c>
      <c r="V34" s="60">
        <v>12635385</v>
      </c>
      <c r="W34" s="60">
        <v>64987598</v>
      </c>
      <c r="X34" s="60">
        <v>70799600</v>
      </c>
      <c r="Y34" s="60">
        <v>-5812002</v>
      </c>
      <c r="Z34" s="140">
        <v>-8.21</v>
      </c>
      <c r="AA34" s="62">
        <v>70799600</v>
      </c>
    </row>
    <row r="35" spans="1:27" ht="13.5">
      <c r="A35" s="237" t="s">
        <v>53</v>
      </c>
      <c r="B35" s="136"/>
      <c r="C35" s="155">
        <v>6369494</v>
      </c>
      <c r="D35" s="155"/>
      <c r="E35" s="156">
        <v>12000000</v>
      </c>
      <c r="F35" s="60">
        <v>38991060</v>
      </c>
      <c r="G35" s="60">
        <v>92950</v>
      </c>
      <c r="H35" s="60">
        <v>2729372</v>
      </c>
      <c r="I35" s="60">
        <v>40252</v>
      </c>
      <c r="J35" s="60">
        <v>2862574</v>
      </c>
      <c r="K35" s="60">
        <v>6317401</v>
      </c>
      <c r="L35" s="60">
        <v>1536244</v>
      </c>
      <c r="M35" s="60">
        <v>1952351</v>
      </c>
      <c r="N35" s="60">
        <v>9805996</v>
      </c>
      <c r="O35" s="60">
        <v>2579527</v>
      </c>
      <c r="P35" s="60">
        <v>3784261</v>
      </c>
      <c r="Q35" s="60">
        <v>4999680</v>
      </c>
      <c r="R35" s="60">
        <v>11363468</v>
      </c>
      <c r="S35" s="60">
        <v>6068862</v>
      </c>
      <c r="T35" s="60">
        <v>2089237</v>
      </c>
      <c r="U35" s="60">
        <v>7058041</v>
      </c>
      <c r="V35" s="60">
        <v>15216140</v>
      </c>
      <c r="W35" s="60">
        <v>39248178</v>
      </c>
      <c r="X35" s="60">
        <v>38991060</v>
      </c>
      <c r="Y35" s="60">
        <v>257118</v>
      </c>
      <c r="Z35" s="140">
        <v>0.66</v>
      </c>
      <c r="AA35" s="62">
        <v>38991060</v>
      </c>
    </row>
    <row r="36" spans="1:27" ht="13.5">
      <c r="A36" s="238" t="s">
        <v>139</v>
      </c>
      <c r="B36" s="149"/>
      <c r="C36" s="222">
        <f aca="true" t="shared" si="6" ref="C36:Y36">SUM(C32:C35)</f>
        <v>131390475</v>
      </c>
      <c r="D36" s="222">
        <f>SUM(D32:D35)</f>
        <v>0</v>
      </c>
      <c r="E36" s="218">
        <f t="shared" si="6"/>
        <v>285010000</v>
      </c>
      <c r="F36" s="220">
        <f t="shared" si="6"/>
        <v>258470181</v>
      </c>
      <c r="G36" s="220">
        <f t="shared" si="6"/>
        <v>-2169136</v>
      </c>
      <c r="H36" s="220">
        <f t="shared" si="6"/>
        <v>13841116</v>
      </c>
      <c r="I36" s="220">
        <f t="shared" si="6"/>
        <v>7967224</v>
      </c>
      <c r="J36" s="220">
        <f t="shared" si="6"/>
        <v>19639204</v>
      </c>
      <c r="K36" s="220">
        <f t="shared" si="6"/>
        <v>39472791</v>
      </c>
      <c r="L36" s="220">
        <f t="shared" si="6"/>
        <v>11474010</v>
      </c>
      <c r="M36" s="220">
        <f t="shared" si="6"/>
        <v>26418745</v>
      </c>
      <c r="N36" s="220">
        <f t="shared" si="6"/>
        <v>77365546</v>
      </c>
      <c r="O36" s="220">
        <f t="shared" si="6"/>
        <v>3587607</v>
      </c>
      <c r="P36" s="220">
        <f t="shared" si="6"/>
        <v>10683234</v>
      </c>
      <c r="Q36" s="220">
        <f t="shared" si="6"/>
        <v>7152748</v>
      </c>
      <c r="R36" s="220">
        <f t="shared" si="6"/>
        <v>21423589</v>
      </c>
      <c r="S36" s="220">
        <f t="shared" si="6"/>
        <v>21009739</v>
      </c>
      <c r="T36" s="220">
        <f t="shared" si="6"/>
        <v>7117386</v>
      </c>
      <c r="U36" s="220">
        <f t="shared" si="6"/>
        <v>28049982</v>
      </c>
      <c r="V36" s="220">
        <f t="shared" si="6"/>
        <v>56177107</v>
      </c>
      <c r="W36" s="220">
        <f t="shared" si="6"/>
        <v>174605446</v>
      </c>
      <c r="X36" s="220">
        <f t="shared" si="6"/>
        <v>258470181</v>
      </c>
      <c r="Y36" s="220">
        <f t="shared" si="6"/>
        <v>-83864735</v>
      </c>
      <c r="Z36" s="221">
        <f>+IF(X36&lt;&gt;0,+(Y36/X36)*100,0)</f>
        <v>-32.446580365879804</v>
      </c>
      <c r="AA36" s="239">
        <f>SUM(AA32:AA35)</f>
        <v>258470181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>
        <v>12554423</v>
      </c>
      <c r="H6" s="60">
        <v>7965717</v>
      </c>
      <c r="I6" s="60"/>
      <c r="J6" s="60"/>
      <c r="K6" s="60">
        <v>5196134</v>
      </c>
      <c r="L6" s="60"/>
      <c r="M6" s="60">
        <v>-17841503</v>
      </c>
      <c r="N6" s="60">
        <v>-17841503</v>
      </c>
      <c r="O6" s="60"/>
      <c r="P6" s="60"/>
      <c r="Q6" s="60">
        <v>86069887</v>
      </c>
      <c r="R6" s="60">
        <v>86069887</v>
      </c>
      <c r="S6" s="60">
        <v>9076373</v>
      </c>
      <c r="T6" s="60">
        <v>858221</v>
      </c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>
        <v>171930589</v>
      </c>
      <c r="D7" s="155"/>
      <c r="E7" s="59">
        <v>139382000</v>
      </c>
      <c r="F7" s="60">
        <v>245000000</v>
      </c>
      <c r="G7" s="60">
        <v>216915120</v>
      </c>
      <c r="H7" s="60">
        <v>219471011</v>
      </c>
      <c r="I7" s="60">
        <v>219471011</v>
      </c>
      <c r="J7" s="60">
        <v>219471011</v>
      </c>
      <c r="K7" s="60">
        <v>225471011</v>
      </c>
      <c r="L7" s="60">
        <v>225471011</v>
      </c>
      <c r="M7" s="60">
        <v>255471011</v>
      </c>
      <c r="N7" s="60">
        <v>255471011</v>
      </c>
      <c r="O7" s="60">
        <v>261544939</v>
      </c>
      <c r="P7" s="60">
        <v>281544939</v>
      </c>
      <c r="Q7" s="60">
        <v>301544939</v>
      </c>
      <c r="R7" s="60">
        <v>301544939</v>
      </c>
      <c r="S7" s="60">
        <v>371544939</v>
      </c>
      <c r="T7" s="60">
        <v>371544939</v>
      </c>
      <c r="U7" s="60">
        <v>336544939</v>
      </c>
      <c r="V7" s="60">
        <v>336544939</v>
      </c>
      <c r="W7" s="60">
        <v>336544939</v>
      </c>
      <c r="X7" s="60">
        <v>245000000</v>
      </c>
      <c r="Y7" s="60">
        <v>91544939</v>
      </c>
      <c r="Z7" s="140">
        <v>37.37</v>
      </c>
      <c r="AA7" s="62">
        <v>245000000</v>
      </c>
    </row>
    <row r="8" spans="1:27" ht="13.5">
      <c r="A8" s="249" t="s">
        <v>145</v>
      </c>
      <c r="B8" s="182"/>
      <c r="C8" s="155">
        <v>183302174</v>
      </c>
      <c r="D8" s="155"/>
      <c r="E8" s="59">
        <v>158341585</v>
      </c>
      <c r="F8" s="60">
        <v>180743295</v>
      </c>
      <c r="G8" s="60">
        <v>253807521</v>
      </c>
      <c r="H8" s="60">
        <v>144191205</v>
      </c>
      <c r="I8" s="60">
        <v>149997135</v>
      </c>
      <c r="J8" s="60">
        <v>149997135</v>
      </c>
      <c r="K8" s="60">
        <v>152158945</v>
      </c>
      <c r="L8" s="60">
        <v>202710576</v>
      </c>
      <c r="M8" s="60">
        <v>212294401</v>
      </c>
      <c r="N8" s="60">
        <v>212294401</v>
      </c>
      <c r="O8" s="60">
        <v>249598975</v>
      </c>
      <c r="P8" s="60">
        <v>233953502</v>
      </c>
      <c r="Q8" s="60">
        <v>307436291</v>
      </c>
      <c r="R8" s="60">
        <v>307436291</v>
      </c>
      <c r="S8" s="60">
        <v>306367760</v>
      </c>
      <c r="T8" s="60">
        <v>339356961</v>
      </c>
      <c r="U8" s="60">
        <v>291946656</v>
      </c>
      <c r="V8" s="60">
        <v>291946656</v>
      </c>
      <c r="W8" s="60">
        <v>291946656</v>
      </c>
      <c r="X8" s="60">
        <v>180743295</v>
      </c>
      <c r="Y8" s="60">
        <v>111203361</v>
      </c>
      <c r="Z8" s="140">
        <v>61.53</v>
      </c>
      <c r="AA8" s="62">
        <v>180743295</v>
      </c>
    </row>
    <row r="9" spans="1:27" ht="13.5">
      <c r="A9" s="249" t="s">
        <v>146</v>
      </c>
      <c r="B9" s="182"/>
      <c r="C9" s="155">
        <v>149875867</v>
      </c>
      <c r="D9" s="155"/>
      <c r="E9" s="59">
        <v>137255068</v>
      </c>
      <c r="F9" s="60">
        <v>154101681</v>
      </c>
      <c r="G9" s="60">
        <v>73051076</v>
      </c>
      <c r="H9" s="60">
        <v>113724994</v>
      </c>
      <c r="I9" s="60">
        <v>115501275</v>
      </c>
      <c r="J9" s="60">
        <v>115501275</v>
      </c>
      <c r="K9" s="60">
        <v>120621034</v>
      </c>
      <c r="L9" s="60">
        <v>86323799</v>
      </c>
      <c r="M9" s="60">
        <v>101137287</v>
      </c>
      <c r="N9" s="60">
        <v>101137287</v>
      </c>
      <c r="O9" s="60">
        <v>101051385</v>
      </c>
      <c r="P9" s="60">
        <v>103155010</v>
      </c>
      <c r="Q9" s="60">
        <v>71937540</v>
      </c>
      <c r="R9" s="60">
        <v>71937540</v>
      </c>
      <c r="S9" s="60">
        <v>72673650</v>
      </c>
      <c r="T9" s="60">
        <v>37513636</v>
      </c>
      <c r="U9" s="60">
        <v>96141674</v>
      </c>
      <c r="V9" s="60">
        <v>96141674</v>
      </c>
      <c r="W9" s="60">
        <v>96141674</v>
      </c>
      <c r="X9" s="60">
        <v>154101681</v>
      </c>
      <c r="Y9" s="60">
        <v>-57960007</v>
      </c>
      <c r="Z9" s="140">
        <v>-37.61</v>
      </c>
      <c r="AA9" s="62">
        <v>154101681</v>
      </c>
    </row>
    <row r="10" spans="1:27" ht="13.5">
      <c r="A10" s="249" t="s">
        <v>147</v>
      </c>
      <c r="B10" s="182"/>
      <c r="C10" s="155"/>
      <c r="D10" s="155"/>
      <c r="E10" s="59">
        <v>102466</v>
      </c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21257101</v>
      </c>
      <c r="D11" s="155"/>
      <c r="E11" s="59">
        <v>21283206</v>
      </c>
      <c r="F11" s="60">
        <v>22532527</v>
      </c>
      <c r="G11" s="60">
        <v>19968491</v>
      </c>
      <c r="H11" s="60">
        <v>19556801</v>
      </c>
      <c r="I11" s="60">
        <v>19714398</v>
      </c>
      <c r="J11" s="60">
        <v>19714398</v>
      </c>
      <c r="K11" s="60">
        <v>20861154</v>
      </c>
      <c r="L11" s="60">
        <v>22099278</v>
      </c>
      <c r="M11" s="60">
        <v>22089878</v>
      </c>
      <c r="N11" s="60">
        <v>22089878</v>
      </c>
      <c r="O11" s="60">
        <v>20808414</v>
      </c>
      <c r="P11" s="60">
        <v>20765119</v>
      </c>
      <c r="Q11" s="60">
        <v>20723107</v>
      </c>
      <c r="R11" s="60">
        <v>20723107</v>
      </c>
      <c r="S11" s="60">
        <v>19653313</v>
      </c>
      <c r="T11" s="60">
        <v>19422606</v>
      </c>
      <c r="U11" s="60">
        <v>19420993</v>
      </c>
      <c r="V11" s="60">
        <v>19420993</v>
      </c>
      <c r="W11" s="60">
        <v>19420993</v>
      </c>
      <c r="X11" s="60">
        <v>22532527</v>
      </c>
      <c r="Y11" s="60">
        <v>-3111534</v>
      </c>
      <c r="Z11" s="140">
        <v>-13.81</v>
      </c>
      <c r="AA11" s="62">
        <v>22532527</v>
      </c>
    </row>
    <row r="12" spans="1:27" ht="13.5">
      <c r="A12" s="250" t="s">
        <v>56</v>
      </c>
      <c r="B12" s="251"/>
      <c r="C12" s="168">
        <f aca="true" t="shared" si="0" ref="C12:Y12">SUM(C6:C11)</f>
        <v>526365731</v>
      </c>
      <c r="D12" s="168">
        <f>SUM(D6:D11)</f>
        <v>0</v>
      </c>
      <c r="E12" s="72">
        <f t="shared" si="0"/>
        <v>456364325</v>
      </c>
      <c r="F12" s="73">
        <f t="shared" si="0"/>
        <v>602377503</v>
      </c>
      <c r="G12" s="73">
        <f t="shared" si="0"/>
        <v>576296631</v>
      </c>
      <c r="H12" s="73">
        <f t="shared" si="0"/>
        <v>504909728</v>
      </c>
      <c r="I12" s="73">
        <f t="shared" si="0"/>
        <v>504683819</v>
      </c>
      <c r="J12" s="73">
        <f t="shared" si="0"/>
        <v>504683819</v>
      </c>
      <c r="K12" s="73">
        <f t="shared" si="0"/>
        <v>524308278</v>
      </c>
      <c r="L12" s="73">
        <f t="shared" si="0"/>
        <v>536604664</v>
      </c>
      <c r="M12" s="73">
        <f t="shared" si="0"/>
        <v>573151074</v>
      </c>
      <c r="N12" s="73">
        <f t="shared" si="0"/>
        <v>573151074</v>
      </c>
      <c r="O12" s="73">
        <f t="shared" si="0"/>
        <v>633003713</v>
      </c>
      <c r="P12" s="73">
        <f t="shared" si="0"/>
        <v>639418570</v>
      </c>
      <c r="Q12" s="73">
        <f t="shared" si="0"/>
        <v>787711764</v>
      </c>
      <c r="R12" s="73">
        <f t="shared" si="0"/>
        <v>787711764</v>
      </c>
      <c r="S12" s="73">
        <f t="shared" si="0"/>
        <v>779316035</v>
      </c>
      <c r="T12" s="73">
        <f t="shared" si="0"/>
        <v>768696363</v>
      </c>
      <c r="U12" s="73">
        <f t="shared" si="0"/>
        <v>744054262</v>
      </c>
      <c r="V12" s="73">
        <f t="shared" si="0"/>
        <v>744054262</v>
      </c>
      <c r="W12" s="73">
        <f t="shared" si="0"/>
        <v>744054262</v>
      </c>
      <c r="X12" s="73">
        <f t="shared" si="0"/>
        <v>602377503</v>
      </c>
      <c r="Y12" s="73">
        <f t="shared" si="0"/>
        <v>141676759</v>
      </c>
      <c r="Z12" s="170">
        <f>+IF(X12&lt;&gt;0,+(Y12/X12)*100,0)</f>
        <v>23.519596647353545</v>
      </c>
      <c r="AA12" s="74">
        <f>SUM(AA6:AA11)</f>
        <v>602377503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121039839</v>
      </c>
      <c r="D17" s="155"/>
      <c r="E17" s="59">
        <v>119252704</v>
      </c>
      <c r="F17" s="60">
        <v>119829704</v>
      </c>
      <c r="G17" s="60">
        <v>121039839</v>
      </c>
      <c r="H17" s="60">
        <v>121039839</v>
      </c>
      <c r="I17" s="60">
        <v>121039839</v>
      </c>
      <c r="J17" s="60">
        <v>121039839</v>
      </c>
      <c r="K17" s="60">
        <v>121039839</v>
      </c>
      <c r="L17" s="60">
        <v>121039839</v>
      </c>
      <c r="M17" s="60">
        <v>121039839</v>
      </c>
      <c r="N17" s="60">
        <v>121039839</v>
      </c>
      <c r="O17" s="60">
        <v>121039839</v>
      </c>
      <c r="P17" s="60">
        <v>121039839</v>
      </c>
      <c r="Q17" s="60">
        <v>121039839</v>
      </c>
      <c r="R17" s="60">
        <v>121039839</v>
      </c>
      <c r="S17" s="60">
        <v>121039839</v>
      </c>
      <c r="T17" s="60">
        <v>121039839</v>
      </c>
      <c r="U17" s="60">
        <v>121039839</v>
      </c>
      <c r="V17" s="60">
        <v>121039839</v>
      </c>
      <c r="W17" s="60">
        <v>121039839</v>
      </c>
      <c r="X17" s="60">
        <v>119829704</v>
      </c>
      <c r="Y17" s="60">
        <v>1210135</v>
      </c>
      <c r="Z17" s="140">
        <v>1.01</v>
      </c>
      <c r="AA17" s="62">
        <v>119829704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923114875</v>
      </c>
      <c r="D19" s="155"/>
      <c r="E19" s="59">
        <v>1169410611</v>
      </c>
      <c r="F19" s="60">
        <v>1122582000</v>
      </c>
      <c r="G19" s="60">
        <v>920945739</v>
      </c>
      <c r="H19" s="60">
        <v>934780612</v>
      </c>
      <c r="I19" s="60">
        <v>942747237</v>
      </c>
      <c r="J19" s="60">
        <v>942747237</v>
      </c>
      <c r="K19" s="60">
        <v>982220026</v>
      </c>
      <c r="L19" s="60">
        <v>979947138</v>
      </c>
      <c r="M19" s="60">
        <v>991551116</v>
      </c>
      <c r="N19" s="60">
        <v>991551116</v>
      </c>
      <c r="O19" s="60">
        <v>994696038</v>
      </c>
      <c r="P19" s="60">
        <v>1003366360</v>
      </c>
      <c r="Q19" s="60">
        <v>1011210090</v>
      </c>
      <c r="R19" s="60">
        <v>1011210090</v>
      </c>
      <c r="S19" s="60">
        <v>1031986977</v>
      </c>
      <c r="T19" s="60">
        <v>1039104363</v>
      </c>
      <c r="U19" s="60">
        <v>1064390848</v>
      </c>
      <c r="V19" s="60">
        <v>1064390848</v>
      </c>
      <c r="W19" s="60">
        <v>1064390848</v>
      </c>
      <c r="X19" s="60">
        <v>1122582000</v>
      </c>
      <c r="Y19" s="60">
        <v>-58191152</v>
      </c>
      <c r="Z19" s="140">
        <v>-5.18</v>
      </c>
      <c r="AA19" s="62">
        <v>1122582000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4914332</v>
      </c>
      <c r="D22" s="155"/>
      <c r="E22" s="59">
        <v>2636954</v>
      </c>
      <c r="F22" s="60">
        <v>5160048</v>
      </c>
      <c r="G22" s="60">
        <v>4914331</v>
      </c>
      <c r="H22" s="60">
        <v>4914331</v>
      </c>
      <c r="I22" s="60">
        <v>4914331</v>
      </c>
      <c r="J22" s="60">
        <v>4914331</v>
      </c>
      <c r="K22" s="60">
        <v>4914331</v>
      </c>
      <c r="L22" s="60">
        <v>4914331</v>
      </c>
      <c r="M22" s="60">
        <v>4914331</v>
      </c>
      <c r="N22" s="60">
        <v>4914331</v>
      </c>
      <c r="O22" s="60">
        <v>4914331</v>
      </c>
      <c r="P22" s="60">
        <v>4914331</v>
      </c>
      <c r="Q22" s="60">
        <v>4914331</v>
      </c>
      <c r="R22" s="60">
        <v>4914331</v>
      </c>
      <c r="S22" s="60">
        <v>4914331</v>
      </c>
      <c r="T22" s="60">
        <v>4914331</v>
      </c>
      <c r="U22" s="60">
        <v>4914331</v>
      </c>
      <c r="V22" s="60">
        <v>4914331</v>
      </c>
      <c r="W22" s="60">
        <v>4914331</v>
      </c>
      <c r="X22" s="60">
        <v>5160048</v>
      </c>
      <c r="Y22" s="60">
        <v>-245717</v>
      </c>
      <c r="Z22" s="140">
        <v>-4.76</v>
      </c>
      <c r="AA22" s="62">
        <v>5160048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1049069046</v>
      </c>
      <c r="D24" s="168">
        <f>SUM(D15:D23)</f>
        <v>0</v>
      </c>
      <c r="E24" s="76">
        <f t="shared" si="1"/>
        <v>1291300269</v>
      </c>
      <c r="F24" s="77">
        <f t="shared" si="1"/>
        <v>1247571752</v>
      </c>
      <c r="G24" s="77">
        <f t="shared" si="1"/>
        <v>1046899909</v>
      </c>
      <c r="H24" s="77">
        <f t="shared" si="1"/>
        <v>1060734782</v>
      </c>
      <c r="I24" s="77">
        <f t="shared" si="1"/>
        <v>1068701407</v>
      </c>
      <c r="J24" s="77">
        <f t="shared" si="1"/>
        <v>1068701407</v>
      </c>
      <c r="K24" s="77">
        <f t="shared" si="1"/>
        <v>1108174196</v>
      </c>
      <c r="L24" s="77">
        <f t="shared" si="1"/>
        <v>1105901308</v>
      </c>
      <c r="M24" s="77">
        <f t="shared" si="1"/>
        <v>1117505286</v>
      </c>
      <c r="N24" s="77">
        <f t="shared" si="1"/>
        <v>1117505286</v>
      </c>
      <c r="O24" s="77">
        <f t="shared" si="1"/>
        <v>1120650208</v>
      </c>
      <c r="P24" s="77">
        <f t="shared" si="1"/>
        <v>1129320530</v>
      </c>
      <c r="Q24" s="77">
        <f t="shared" si="1"/>
        <v>1137164260</v>
      </c>
      <c r="R24" s="77">
        <f t="shared" si="1"/>
        <v>1137164260</v>
      </c>
      <c r="S24" s="77">
        <f t="shared" si="1"/>
        <v>1157941147</v>
      </c>
      <c r="T24" s="77">
        <f t="shared" si="1"/>
        <v>1165058533</v>
      </c>
      <c r="U24" s="77">
        <f t="shared" si="1"/>
        <v>1190345018</v>
      </c>
      <c r="V24" s="77">
        <f t="shared" si="1"/>
        <v>1190345018</v>
      </c>
      <c r="W24" s="77">
        <f t="shared" si="1"/>
        <v>1190345018</v>
      </c>
      <c r="X24" s="77">
        <f t="shared" si="1"/>
        <v>1247571752</v>
      </c>
      <c r="Y24" s="77">
        <f t="shared" si="1"/>
        <v>-57226734</v>
      </c>
      <c r="Z24" s="212">
        <f>+IF(X24&lt;&gt;0,+(Y24/X24)*100,0)</f>
        <v>-4.587049515048655</v>
      </c>
      <c r="AA24" s="79">
        <f>SUM(AA15:AA23)</f>
        <v>1247571752</v>
      </c>
    </row>
    <row r="25" spans="1:27" ht="13.5">
      <c r="A25" s="250" t="s">
        <v>159</v>
      </c>
      <c r="B25" s="251"/>
      <c r="C25" s="168">
        <f aca="true" t="shared" si="2" ref="C25:Y25">+C12+C24</f>
        <v>1575434777</v>
      </c>
      <c r="D25" s="168">
        <f>+D12+D24</f>
        <v>0</v>
      </c>
      <c r="E25" s="72">
        <f t="shared" si="2"/>
        <v>1747664594</v>
      </c>
      <c r="F25" s="73">
        <f t="shared" si="2"/>
        <v>1849949255</v>
      </c>
      <c r="G25" s="73">
        <f t="shared" si="2"/>
        <v>1623196540</v>
      </c>
      <c r="H25" s="73">
        <f t="shared" si="2"/>
        <v>1565644510</v>
      </c>
      <c r="I25" s="73">
        <f t="shared" si="2"/>
        <v>1573385226</v>
      </c>
      <c r="J25" s="73">
        <f t="shared" si="2"/>
        <v>1573385226</v>
      </c>
      <c r="K25" s="73">
        <f t="shared" si="2"/>
        <v>1632482474</v>
      </c>
      <c r="L25" s="73">
        <f t="shared" si="2"/>
        <v>1642505972</v>
      </c>
      <c r="M25" s="73">
        <f t="shared" si="2"/>
        <v>1690656360</v>
      </c>
      <c r="N25" s="73">
        <f t="shared" si="2"/>
        <v>1690656360</v>
      </c>
      <c r="O25" s="73">
        <f t="shared" si="2"/>
        <v>1753653921</v>
      </c>
      <c r="P25" s="73">
        <f t="shared" si="2"/>
        <v>1768739100</v>
      </c>
      <c r="Q25" s="73">
        <f t="shared" si="2"/>
        <v>1924876024</v>
      </c>
      <c r="R25" s="73">
        <f t="shared" si="2"/>
        <v>1924876024</v>
      </c>
      <c r="S25" s="73">
        <f t="shared" si="2"/>
        <v>1937257182</v>
      </c>
      <c r="T25" s="73">
        <f t="shared" si="2"/>
        <v>1933754896</v>
      </c>
      <c r="U25" s="73">
        <f t="shared" si="2"/>
        <v>1934399280</v>
      </c>
      <c r="V25" s="73">
        <f t="shared" si="2"/>
        <v>1934399280</v>
      </c>
      <c r="W25" s="73">
        <f t="shared" si="2"/>
        <v>1934399280</v>
      </c>
      <c r="X25" s="73">
        <f t="shared" si="2"/>
        <v>1849949255</v>
      </c>
      <c r="Y25" s="73">
        <f t="shared" si="2"/>
        <v>84450025</v>
      </c>
      <c r="Z25" s="170">
        <f>+IF(X25&lt;&gt;0,+(Y25/X25)*100,0)</f>
        <v>4.5649914326974335</v>
      </c>
      <c r="AA25" s="74">
        <f>+AA12+AA24</f>
        <v>1849949255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11645158</v>
      </c>
      <c r="D29" s="155"/>
      <c r="E29" s="59">
        <v>8730658</v>
      </c>
      <c r="F29" s="60">
        <v>11994513</v>
      </c>
      <c r="G29" s="60"/>
      <c r="H29" s="60"/>
      <c r="I29" s="60">
        <v>774014</v>
      </c>
      <c r="J29" s="60">
        <v>774014</v>
      </c>
      <c r="K29" s="60"/>
      <c r="L29" s="60">
        <v>-15221515</v>
      </c>
      <c r="M29" s="60"/>
      <c r="N29" s="60"/>
      <c r="O29" s="60">
        <v>-43287905</v>
      </c>
      <c r="P29" s="60">
        <v>-42983339</v>
      </c>
      <c r="Q29" s="60"/>
      <c r="R29" s="60"/>
      <c r="S29" s="60"/>
      <c r="T29" s="60"/>
      <c r="U29" s="60">
        <v>10294049</v>
      </c>
      <c r="V29" s="60">
        <v>10294049</v>
      </c>
      <c r="W29" s="60">
        <v>10294049</v>
      </c>
      <c r="X29" s="60">
        <v>11994513</v>
      </c>
      <c r="Y29" s="60">
        <v>-1700464</v>
      </c>
      <c r="Z29" s="140">
        <v>-14.18</v>
      </c>
      <c r="AA29" s="62">
        <v>11994513</v>
      </c>
    </row>
    <row r="30" spans="1:27" ht="13.5">
      <c r="A30" s="249" t="s">
        <v>52</v>
      </c>
      <c r="B30" s="182"/>
      <c r="C30" s="155">
        <v>18349899</v>
      </c>
      <c r="D30" s="155"/>
      <c r="E30" s="59">
        <v>19112540</v>
      </c>
      <c r="F30" s="60">
        <v>15115287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15115287</v>
      </c>
      <c r="Y30" s="60">
        <v>-15115287</v>
      </c>
      <c r="Z30" s="140">
        <v>-100</v>
      </c>
      <c r="AA30" s="62">
        <v>15115287</v>
      </c>
    </row>
    <row r="31" spans="1:27" ht="13.5">
      <c r="A31" s="249" t="s">
        <v>163</v>
      </c>
      <c r="B31" s="182"/>
      <c r="C31" s="155">
        <v>14098382</v>
      </c>
      <c r="D31" s="155"/>
      <c r="E31" s="59">
        <v>13825688</v>
      </c>
      <c r="F31" s="60">
        <v>15508220</v>
      </c>
      <c r="G31" s="60">
        <v>14231937</v>
      </c>
      <c r="H31" s="60">
        <v>14297941</v>
      </c>
      <c r="I31" s="60">
        <v>14526822</v>
      </c>
      <c r="J31" s="60">
        <v>14526822</v>
      </c>
      <c r="K31" s="60">
        <v>14638506</v>
      </c>
      <c r="L31" s="60">
        <v>14686803</v>
      </c>
      <c r="M31" s="60">
        <v>14734706</v>
      </c>
      <c r="N31" s="60">
        <v>14734706</v>
      </c>
      <c r="O31" s="60">
        <v>14792187</v>
      </c>
      <c r="P31" s="60">
        <v>14849227</v>
      </c>
      <c r="Q31" s="60">
        <v>15089327</v>
      </c>
      <c r="R31" s="60">
        <v>15089327</v>
      </c>
      <c r="S31" s="60">
        <v>15138545</v>
      </c>
      <c r="T31" s="60">
        <v>15243995</v>
      </c>
      <c r="U31" s="60">
        <v>15370692</v>
      </c>
      <c r="V31" s="60">
        <v>15370692</v>
      </c>
      <c r="W31" s="60">
        <v>15370692</v>
      </c>
      <c r="X31" s="60">
        <v>15508220</v>
      </c>
      <c r="Y31" s="60">
        <v>-137528</v>
      </c>
      <c r="Z31" s="140">
        <v>-0.89</v>
      </c>
      <c r="AA31" s="62">
        <v>15508220</v>
      </c>
    </row>
    <row r="32" spans="1:27" ht="13.5">
      <c r="A32" s="249" t="s">
        <v>164</v>
      </c>
      <c r="B32" s="182"/>
      <c r="C32" s="155">
        <v>147402739</v>
      </c>
      <c r="D32" s="155"/>
      <c r="E32" s="59">
        <v>140815758</v>
      </c>
      <c r="F32" s="60">
        <v>151522401</v>
      </c>
      <c r="G32" s="60">
        <v>73671591</v>
      </c>
      <c r="H32" s="60">
        <v>74998159</v>
      </c>
      <c r="I32" s="60">
        <v>81319767</v>
      </c>
      <c r="J32" s="60">
        <v>81319767</v>
      </c>
      <c r="K32" s="60">
        <v>100010962</v>
      </c>
      <c r="L32" s="60">
        <v>127154842</v>
      </c>
      <c r="M32" s="60">
        <v>126907974</v>
      </c>
      <c r="N32" s="60">
        <v>126907974</v>
      </c>
      <c r="O32" s="60">
        <v>173624512</v>
      </c>
      <c r="P32" s="60">
        <v>165846971</v>
      </c>
      <c r="Q32" s="60">
        <v>201130240</v>
      </c>
      <c r="R32" s="60">
        <v>201130240</v>
      </c>
      <c r="S32" s="60">
        <v>206051568</v>
      </c>
      <c r="T32" s="60">
        <v>205565177</v>
      </c>
      <c r="U32" s="60">
        <v>205491695</v>
      </c>
      <c r="V32" s="60">
        <v>205491695</v>
      </c>
      <c r="W32" s="60">
        <v>205491695</v>
      </c>
      <c r="X32" s="60">
        <v>151522401</v>
      </c>
      <c r="Y32" s="60">
        <v>53969294</v>
      </c>
      <c r="Z32" s="140">
        <v>35.62</v>
      </c>
      <c r="AA32" s="62">
        <v>151522401</v>
      </c>
    </row>
    <row r="33" spans="1:27" ht="13.5">
      <c r="A33" s="249" t="s">
        <v>165</v>
      </c>
      <c r="B33" s="182"/>
      <c r="C33" s="155">
        <v>5209361</v>
      </c>
      <c r="D33" s="155"/>
      <c r="E33" s="59">
        <v>5357161</v>
      </c>
      <c r="F33" s="60">
        <v>5652157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5652157</v>
      </c>
      <c r="Y33" s="60">
        <v>-5652157</v>
      </c>
      <c r="Z33" s="140">
        <v>-100</v>
      </c>
      <c r="AA33" s="62">
        <v>5652157</v>
      </c>
    </row>
    <row r="34" spans="1:27" ht="13.5">
      <c r="A34" s="250" t="s">
        <v>58</v>
      </c>
      <c r="B34" s="251"/>
      <c r="C34" s="168">
        <f aca="true" t="shared" si="3" ref="C34:Y34">SUM(C29:C33)</f>
        <v>196705539</v>
      </c>
      <c r="D34" s="168">
        <f>SUM(D29:D33)</f>
        <v>0</v>
      </c>
      <c r="E34" s="72">
        <f t="shared" si="3"/>
        <v>187841805</v>
      </c>
      <c r="F34" s="73">
        <f t="shared" si="3"/>
        <v>199792578</v>
      </c>
      <c r="G34" s="73">
        <f t="shared" si="3"/>
        <v>87903528</v>
      </c>
      <c r="H34" s="73">
        <f t="shared" si="3"/>
        <v>89296100</v>
      </c>
      <c r="I34" s="73">
        <f t="shared" si="3"/>
        <v>96620603</v>
      </c>
      <c r="J34" s="73">
        <f t="shared" si="3"/>
        <v>96620603</v>
      </c>
      <c r="K34" s="73">
        <f t="shared" si="3"/>
        <v>114649468</v>
      </c>
      <c r="L34" s="73">
        <f t="shared" si="3"/>
        <v>126620130</v>
      </c>
      <c r="M34" s="73">
        <f t="shared" si="3"/>
        <v>141642680</v>
      </c>
      <c r="N34" s="73">
        <f t="shared" si="3"/>
        <v>141642680</v>
      </c>
      <c r="O34" s="73">
        <f t="shared" si="3"/>
        <v>145128794</v>
      </c>
      <c r="P34" s="73">
        <f t="shared" si="3"/>
        <v>137712859</v>
      </c>
      <c r="Q34" s="73">
        <f t="shared" si="3"/>
        <v>216219567</v>
      </c>
      <c r="R34" s="73">
        <f t="shared" si="3"/>
        <v>216219567</v>
      </c>
      <c r="S34" s="73">
        <f t="shared" si="3"/>
        <v>221190113</v>
      </c>
      <c r="T34" s="73">
        <f t="shared" si="3"/>
        <v>220809172</v>
      </c>
      <c r="U34" s="73">
        <f t="shared" si="3"/>
        <v>231156436</v>
      </c>
      <c r="V34" s="73">
        <f t="shared" si="3"/>
        <v>231156436</v>
      </c>
      <c r="W34" s="73">
        <f t="shared" si="3"/>
        <v>231156436</v>
      </c>
      <c r="X34" s="73">
        <f t="shared" si="3"/>
        <v>199792578</v>
      </c>
      <c r="Y34" s="73">
        <f t="shared" si="3"/>
        <v>31363858</v>
      </c>
      <c r="Z34" s="170">
        <f>+IF(X34&lt;&gt;0,+(Y34/X34)*100,0)</f>
        <v>15.69820977033491</v>
      </c>
      <c r="AA34" s="74">
        <f>SUM(AA29:AA33)</f>
        <v>199792578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156561723</v>
      </c>
      <c r="D37" s="155"/>
      <c r="E37" s="59">
        <v>271878071</v>
      </c>
      <c r="F37" s="60">
        <v>221247805</v>
      </c>
      <c r="G37" s="60">
        <v>189333391</v>
      </c>
      <c r="H37" s="60">
        <v>189333391</v>
      </c>
      <c r="I37" s="60">
        <v>189333391</v>
      </c>
      <c r="J37" s="60">
        <v>189333391</v>
      </c>
      <c r="K37" s="60">
        <v>225090308</v>
      </c>
      <c r="L37" s="60">
        <v>218668539</v>
      </c>
      <c r="M37" s="60">
        <v>213360985</v>
      </c>
      <c r="N37" s="60">
        <v>213360985</v>
      </c>
      <c r="O37" s="60">
        <v>217381968</v>
      </c>
      <c r="P37" s="60">
        <v>224098111</v>
      </c>
      <c r="Q37" s="60">
        <v>224098111</v>
      </c>
      <c r="R37" s="60">
        <v>224098111</v>
      </c>
      <c r="S37" s="60">
        <v>224098111</v>
      </c>
      <c r="T37" s="60">
        <v>224098111</v>
      </c>
      <c r="U37" s="60">
        <v>215661404</v>
      </c>
      <c r="V37" s="60">
        <v>215661404</v>
      </c>
      <c r="W37" s="60">
        <v>215661404</v>
      </c>
      <c r="X37" s="60">
        <v>221247805</v>
      </c>
      <c r="Y37" s="60">
        <v>-5586401</v>
      </c>
      <c r="Z37" s="140">
        <v>-2.52</v>
      </c>
      <c r="AA37" s="62">
        <v>221247805</v>
      </c>
    </row>
    <row r="38" spans="1:27" ht="13.5">
      <c r="A38" s="249" t="s">
        <v>165</v>
      </c>
      <c r="B38" s="182"/>
      <c r="C38" s="155">
        <v>196306236</v>
      </c>
      <c r="D38" s="155"/>
      <c r="E38" s="59">
        <v>212141441</v>
      </c>
      <c r="F38" s="60">
        <v>230511069</v>
      </c>
      <c r="G38" s="60">
        <v>201515597</v>
      </c>
      <c r="H38" s="60">
        <v>201515597</v>
      </c>
      <c r="I38" s="60">
        <v>201515597</v>
      </c>
      <c r="J38" s="60">
        <v>201515597</v>
      </c>
      <c r="K38" s="60">
        <v>201515597</v>
      </c>
      <c r="L38" s="60">
        <v>201515597</v>
      </c>
      <c r="M38" s="60">
        <v>201515597</v>
      </c>
      <c r="N38" s="60">
        <v>201515597</v>
      </c>
      <c r="O38" s="60">
        <v>201515597</v>
      </c>
      <c r="P38" s="60">
        <v>201515597</v>
      </c>
      <c r="Q38" s="60">
        <v>201515597</v>
      </c>
      <c r="R38" s="60">
        <v>201515597</v>
      </c>
      <c r="S38" s="60">
        <v>201515597</v>
      </c>
      <c r="T38" s="60">
        <v>201515597</v>
      </c>
      <c r="U38" s="60">
        <v>201515597</v>
      </c>
      <c r="V38" s="60">
        <v>201515597</v>
      </c>
      <c r="W38" s="60">
        <v>201515597</v>
      </c>
      <c r="X38" s="60">
        <v>230511069</v>
      </c>
      <c r="Y38" s="60">
        <v>-28995472</v>
      </c>
      <c r="Z38" s="140">
        <v>-12.58</v>
      </c>
      <c r="AA38" s="62">
        <v>230511069</v>
      </c>
    </row>
    <row r="39" spans="1:27" ht="13.5">
      <c r="A39" s="250" t="s">
        <v>59</v>
      </c>
      <c r="B39" s="253"/>
      <c r="C39" s="168">
        <f aca="true" t="shared" si="4" ref="C39:Y39">SUM(C37:C38)</f>
        <v>352867959</v>
      </c>
      <c r="D39" s="168">
        <f>SUM(D37:D38)</f>
        <v>0</v>
      </c>
      <c r="E39" s="76">
        <f t="shared" si="4"/>
        <v>484019512</v>
      </c>
      <c r="F39" s="77">
        <f t="shared" si="4"/>
        <v>451758874</v>
      </c>
      <c r="G39" s="77">
        <f t="shared" si="4"/>
        <v>390848988</v>
      </c>
      <c r="H39" s="77">
        <f t="shared" si="4"/>
        <v>390848988</v>
      </c>
      <c r="I39" s="77">
        <f t="shared" si="4"/>
        <v>390848988</v>
      </c>
      <c r="J39" s="77">
        <f t="shared" si="4"/>
        <v>390848988</v>
      </c>
      <c r="K39" s="77">
        <f t="shared" si="4"/>
        <v>426605905</v>
      </c>
      <c r="L39" s="77">
        <f t="shared" si="4"/>
        <v>420184136</v>
      </c>
      <c r="M39" s="77">
        <f t="shared" si="4"/>
        <v>414876582</v>
      </c>
      <c r="N39" s="77">
        <f t="shared" si="4"/>
        <v>414876582</v>
      </c>
      <c r="O39" s="77">
        <f t="shared" si="4"/>
        <v>418897565</v>
      </c>
      <c r="P39" s="77">
        <f t="shared" si="4"/>
        <v>425613708</v>
      </c>
      <c r="Q39" s="77">
        <f t="shared" si="4"/>
        <v>425613708</v>
      </c>
      <c r="R39" s="77">
        <f t="shared" si="4"/>
        <v>425613708</v>
      </c>
      <c r="S39" s="77">
        <f t="shared" si="4"/>
        <v>425613708</v>
      </c>
      <c r="T39" s="77">
        <f t="shared" si="4"/>
        <v>425613708</v>
      </c>
      <c r="U39" s="77">
        <f t="shared" si="4"/>
        <v>417177001</v>
      </c>
      <c r="V39" s="77">
        <f t="shared" si="4"/>
        <v>417177001</v>
      </c>
      <c r="W39" s="77">
        <f t="shared" si="4"/>
        <v>417177001</v>
      </c>
      <c r="X39" s="77">
        <f t="shared" si="4"/>
        <v>451758874</v>
      </c>
      <c r="Y39" s="77">
        <f t="shared" si="4"/>
        <v>-34581873</v>
      </c>
      <c r="Z39" s="212">
        <f>+IF(X39&lt;&gt;0,+(Y39/X39)*100,0)</f>
        <v>-7.65494049819152</v>
      </c>
      <c r="AA39" s="79">
        <f>SUM(AA37:AA38)</f>
        <v>451758874</v>
      </c>
    </row>
    <row r="40" spans="1:27" ht="13.5">
      <c r="A40" s="250" t="s">
        <v>167</v>
      </c>
      <c r="B40" s="251"/>
      <c r="C40" s="168">
        <f aca="true" t="shared" si="5" ref="C40:Y40">+C34+C39</f>
        <v>549573498</v>
      </c>
      <c r="D40" s="168">
        <f>+D34+D39</f>
        <v>0</v>
      </c>
      <c r="E40" s="72">
        <f t="shared" si="5"/>
        <v>671861317</v>
      </c>
      <c r="F40" s="73">
        <f t="shared" si="5"/>
        <v>651551452</v>
      </c>
      <c r="G40" s="73">
        <f t="shared" si="5"/>
        <v>478752516</v>
      </c>
      <c r="H40" s="73">
        <f t="shared" si="5"/>
        <v>480145088</v>
      </c>
      <c r="I40" s="73">
        <f t="shared" si="5"/>
        <v>487469591</v>
      </c>
      <c r="J40" s="73">
        <f t="shared" si="5"/>
        <v>487469591</v>
      </c>
      <c r="K40" s="73">
        <f t="shared" si="5"/>
        <v>541255373</v>
      </c>
      <c r="L40" s="73">
        <f t="shared" si="5"/>
        <v>546804266</v>
      </c>
      <c r="M40" s="73">
        <f t="shared" si="5"/>
        <v>556519262</v>
      </c>
      <c r="N40" s="73">
        <f t="shared" si="5"/>
        <v>556519262</v>
      </c>
      <c r="O40" s="73">
        <f t="shared" si="5"/>
        <v>564026359</v>
      </c>
      <c r="P40" s="73">
        <f t="shared" si="5"/>
        <v>563326567</v>
      </c>
      <c r="Q40" s="73">
        <f t="shared" si="5"/>
        <v>641833275</v>
      </c>
      <c r="R40" s="73">
        <f t="shared" si="5"/>
        <v>641833275</v>
      </c>
      <c r="S40" s="73">
        <f t="shared" si="5"/>
        <v>646803821</v>
      </c>
      <c r="T40" s="73">
        <f t="shared" si="5"/>
        <v>646422880</v>
      </c>
      <c r="U40" s="73">
        <f t="shared" si="5"/>
        <v>648333437</v>
      </c>
      <c r="V40" s="73">
        <f t="shared" si="5"/>
        <v>648333437</v>
      </c>
      <c r="W40" s="73">
        <f t="shared" si="5"/>
        <v>648333437</v>
      </c>
      <c r="X40" s="73">
        <f t="shared" si="5"/>
        <v>651551452</v>
      </c>
      <c r="Y40" s="73">
        <f t="shared" si="5"/>
        <v>-3218015</v>
      </c>
      <c r="Z40" s="170">
        <f>+IF(X40&lt;&gt;0,+(Y40/X40)*100,0)</f>
        <v>-0.493900365062804</v>
      </c>
      <c r="AA40" s="74">
        <f>+AA34+AA39</f>
        <v>651551452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1025861279</v>
      </c>
      <c r="D42" s="257">
        <f>+D25-D40</f>
        <v>0</v>
      </c>
      <c r="E42" s="258">
        <f t="shared" si="6"/>
        <v>1075803277</v>
      </c>
      <c r="F42" s="259">
        <f t="shared" si="6"/>
        <v>1198397803</v>
      </c>
      <c r="G42" s="259">
        <f t="shared" si="6"/>
        <v>1144444024</v>
      </c>
      <c r="H42" s="259">
        <f t="shared" si="6"/>
        <v>1085499422</v>
      </c>
      <c r="I42" s="259">
        <f t="shared" si="6"/>
        <v>1085915635</v>
      </c>
      <c r="J42" s="259">
        <f t="shared" si="6"/>
        <v>1085915635</v>
      </c>
      <c r="K42" s="259">
        <f t="shared" si="6"/>
        <v>1091227101</v>
      </c>
      <c r="L42" s="259">
        <f t="shared" si="6"/>
        <v>1095701706</v>
      </c>
      <c r="M42" s="259">
        <f t="shared" si="6"/>
        <v>1134137098</v>
      </c>
      <c r="N42" s="259">
        <f t="shared" si="6"/>
        <v>1134137098</v>
      </c>
      <c r="O42" s="259">
        <f t="shared" si="6"/>
        <v>1189627562</v>
      </c>
      <c r="P42" s="259">
        <f t="shared" si="6"/>
        <v>1205412533</v>
      </c>
      <c r="Q42" s="259">
        <f t="shared" si="6"/>
        <v>1283042749</v>
      </c>
      <c r="R42" s="259">
        <f t="shared" si="6"/>
        <v>1283042749</v>
      </c>
      <c r="S42" s="259">
        <f t="shared" si="6"/>
        <v>1290453361</v>
      </c>
      <c r="T42" s="259">
        <f t="shared" si="6"/>
        <v>1287332016</v>
      </c>
      <c r="U42" s="259">
        <f t="shared" si="6"/>
        <v>1286065843</v>
      </c>
      <c r="V42" s="259">
        <f t="shared" si="6"/>
        <v>1286065843</v>
      </c>
      <c r="W42" s="259">
        <f t="shared" si="6"/>
        <v>1286065843</v>
      </c>
      <c r="X42" s="259">
        <f t="shared" si="6"/>
        <v>1198397803</v>
      </c>
      <c r="Y42" s="259">
        <f t="shared" si="6"/>
        <v>87668040</v>
      </c>
      <c r="Z42" s="260">
        <f>+IF(X42&lt;&gt;0,+(Y42/X42)*100,0)</f>
        <v>7.315437309759487</v>
      </c>
      <c r="AA42" s="261">
        <f>+AA25-AA40</f>
        <v>1198397803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980625622</v>
      </c>
      <c r="D45" s="155"/>
      <c r="E45" s="59">
        <v>1046143277</v>
      </c>
      <c r="F45" s="60">
        <v>1096252146</v>
      </c>
      <c r="G45" s="60">
        <v>1099208367</v>
      </c>
      <c r="H45" s="60">
        <v>1040263766</v>
      </c>
      <c r="I45" s="60">
        <v>1040679979</v>
      </c>
      <c r="J45" s="60">
        <v>1040679979</v>
      </c>
      <c r="K45" s="60">
        <v>1045991445</v>
      </c>
      <c r="L45" s="60">
        <v>1050466050</v>
      </c>
      <c r="M45" s="60">
        <v>1088901442</v>
      </c>
      <c r="N45" s="60">
        <v>1088901442</v>
      </c>
      <c r="O45" s="60">
        <v>1144391905</v>
      </c>
      <c r="P45" s="60">
        <v>1160176877</v>
      </c>
      <c r="Q45" s="60">
        <v>1237807092</v>
      </c>
      <c r="R45" s="60">
        <v>1237807092</v>
      </c>
      <c r="S45" s="60">
        <v>1245217705</v>
      </c>
      <c r="T45" s="60">
        <v>1242096361</v>
      </c>
      <c r="U45" s="60">
        <v>1240830185</v>
      </c>
      <c r="V45" s="60">
        <v>1240830185</v>
      </c>
      <c r="W45" s="60">
        <v>1240830185</v>
      </c>
      <c r="X45" s="60">
        <v>1096252146</v>
      </c>
      <c r="Y45" s="60">
        <v>144578039</v>
      </c>
      <c r="Z45" s="139">
        <v>13.19</v>
      </c>
      <c r="AA45" s="62">
        <v>1096252146</v>
      </c>
    </row>
    <row r="46" spans="1:27" ht="13.5">
      <c r="A46" s="249" t="s">
        <v>171</v>
      </c>
      <c r="B46" s="182"/>
      <c r="C46" s="155">
        <v>45235657</v>
      </c>
      <c r="D46" s="155"/>
      <c r="E46" s="59">
        <v>29660000</v>
      </c>
      <c r="F46" s="60">
        <v>102145657</v>
      </c>
      <c r="G46" s="60">
        <v>45235658</v>
      </c>
      <c r="H46" s="60">
        <v>45235658</v>
      </c>
      <c r="I46" s="60">
        <v>45235658</v>
      </c>
      <c r="J46" s="60">
        <v>45235658</v>
      </c>
      <c r="K46" s="60">
        <v>45235658</v>
      </c>
      <c r="L46" s="60">
        <v>45235658</v>
      </c>
      <c r="M46" s="60">
        <v>45235658</v>
      </c>
      <c r="N46" s="60">
        <v>45235658</v>
      </c>
      <c r="O46" s="60">
        <v>45235658</v>
      </c>
      <c r="P46" s="60">
        <v>45235658</v>
      </c>
      <c r="Q46" s="60">
        <v>45235658</v>
      </c>
      <c r="R46" s="60">
        <v>45235658</v>
      </c>
      <c r="S46" s="60">
        <v>45235658</v>
      </c>
      <c r="T46" s="60">
        <v>45235658</v>
      </c>
      <c r="U46" s="60">
        <v>45235658</v>
      </c>
      <c r="V46" s="60">
        <v>45235658</v>
      </c>
      <c r="W46" s="60">
        <v>45235658</v>
      </c>
      <c r="X46" s="60">
        <v>102145657</v>
      </c>
      <c r="Y46" s="60">
        <v>-56909999</v>
      </c>
      <c r="Z46" s="139">
        <v>-55.71</v>
      </c>
      <c r="AA46" s="62">
        <v>102145657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1025861279</v>
      </c>
      <c r="D48" s="217">
        <f>SUM(D45:D47)</f>
        <v>0</v>
      </c>
      <c r="E48" s="264">
        <f t="shared" si="7"/>
        <v>1075803277</v>
      </c>
      <c r="F48" s="219">
        <f t="shared" si="7"/>
        <v>1198397803</v>
      </c>
      <c r="G48" s="219">
        <f t="shared" si="7"/>
        <v>1144444025</v>
      </c>
      <c r="H48" s="219">
        <f t="shared" si="7"/>
        <v>1085499424</v>
      </c>
      <c r="I48" s="219">
        <f t="shared" si="7"/>
        <v>1085915637</v>
      </c>
      <c r="J48" s="219">
        <f t="shared" si="7"/>
        <v>1085915637</v>
      </c>
      <c r="K48" s="219">
        <f t="shared" si="7"/>
        <v>1091227103</v>
      </c>
      <c r="L48" s="219">
        <f t="shared" si="7"/>
        <v>1095701708</v>
      </c>
      <c r="M48" s="219">
        <f t="shared" si="7"/>
        <v>1134137100</v>
      </c>
      <c r="N48" s="219">
        <f t="shared" si="7"/>
        <v>1134137100</v>
      </c>
      <c r="O48" s="219">
        <f t="shared" si="7"/>
        <v>1189627563</v>
      </c>
      <c r="P48" s="219">
        <f t="shared" si="7"/>
        <v>1205412535</v>
      </c>
      <c r="Q48" s="219">
        <f t="shared" si="7"/>
        <v>1283042750</v>
      </c>
      <c r="R48" s="219">
        <f t="shared" si="7"/>
        <v>1283042750</v>
      </c>
      <c r="S48" s="219">
        <f t="shared" si="7"/>
        <v>1290453363</v>
      </c>
      <c r="T48" s="219">
        <f t="shared" si="7"/>
        <v>1287332019</v>
      </c>
      <c r="U48" s="219">
        <f t="shared" si="7"/>
        <v>1286065843</v>
      </c>
      <c r="V48" s="219">
        <f t="shared" si="7"/>
        <v>1286065843</v>
      </c>
      <c r="W48" s="219">
        <f t="shared" si="7"/>
        <v>1286065843</v>
      </c>
      <c r="X48" s="219">
        <f t="shared" si="7"/>
        <v>1198397803</v>
      </c>
      <c r="Y48" s="219">
        <f t="shared" si="7"/>
        <v>87668040</v>
      </c>
      <c r="Z48" s="265">
        <f>+IF(X48&lt;&gt;0,+(Y48/X48)*100,0)</f>
        <v>7.315437309759487</v>
      </c>
      <c r="AA48" s="232">
        <f>SUM(AA45:AA47)</f>
        <v>1198397803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875440046</v>
      </c>
      <c r="D6" s="155"/>
      <c r="E6" s="59">
        <v>1023419200</v>
      </c>
      <c r="F6" s="60">
        <v>1023419199</v>
      </c>
      <c r="G6" s="60">
        <v>83538309</v>
      </c>
      <c r="H6" s="60">
        <v>125226578</v>
      </c>
      <c r="I6" s="60">
        <v>85869028</v>
      </c>
      <c r="J6" s="60">
        <v>294633915</v>
      </c>
      <c r="K6" s="60">
        <v>91025972</v>
      </c>
      <c r="L6" s="60">
        <v>80029627</v>
      </c>
      <c r="M6" s="60">
        <v>55634144</v>
      </c>
      <c r="N6" s="60">
        <v>226689743</v>
      </c>
      <c r="O6" s="60">
        <v>73801436</v>
      </c>
      <c r="P6" s="60">
        <v>103897137</v>
      </c>
      <c r="Q6" s="60">
        <v>86345083</v>
      </c>
      <c r="R6" s="60">
        <v>264043656</v>
      </c>
      <c r="S6" s="60">
        <v>84013765</v>
      </c>
      <c r="T6" s="60">
        <v>75072149</v>
      </c>
      <c r="U6" s="60">
        <v>87919951</v>
      </c>
      <c r="V6" s="60">
        <v>247005865</v>
      </c>
      <c r="W6" s="60">
        <v>1032373179</v>
      </c>
      <c r="X6" s="60">
        <v>1023419199</v>
      </c>
      <c r="Y6" s="60">
        <v>8953980</v>
      </c>
      <c r="Z6" s="140">
        <v>0.87</v>
      </c>
      <c r="AA6" s="62">
        <v>1023419199</v>
      </c>
    </row>
    <row r="7" spans="1:27" ht="13.5">
      <c r="A7" s="249" t="s">
        <v>178</v>
      </c>
      <c r="B7" s="182"/>
      <c r="C7" s="155">
        <v>154481684</v>
      </c>
      <c r="D7" s="155"/>
      <c r="E7" s="59">
        <v>165146000</v>
      </c>
      <c r="F7" s="60">
        <v>165146000</v>
      </c>
      <c r="G7" s="60">
        <v>63059833</v>
      </c>
      <c r="H7" s="60">
        <v>210417</v>
      </c>
      <c r="I7" s="60"/>
      <c r="J7" s="60">
        <v>63270250</v>
      </c>
      <c r="K7" s="60">
        <v>420833</v>
      </c>
      <c r="L7" s="60"/>
      <c r="M7" s="60">
        <v>49021417</v>
      </c>
      <c r="N7" s="60">
        <v>49442250</v>
      </c>
      <c r="O7" s="60">
        <v>857917</v>
      </c>
      <c r="P7" s="60"/>
      <c r="Q7" s="60">
        <v>37063833</v>
      </c>
      <c r="R7" s="60">
        <v>37921750</v>
      </c>
      <c r="S7" s="60"/>
      <c r="T7" s="60">
        <v>857917</v>
      </c>
      <c r="U7" s="60"/>
      <c r="V7" s="60">
        <v>857917</v>
      </c>
      <c r="W7" s="60">
        <v>151492167</v>
      </c>
      <c r="X7" s="60">
        <v>165146000</v>
      </c>
      <c r="Y7" s="60">
        <v>-13653833</v>
      </c>
      <c r="Z7" s="140">
        <v>-8.27</v>
      </c>
      <c r="AA7" s="62">
        <v>165146000</v>
      </c>
    </row>
    <row r="8" spans="1:27" ht="13.5">
      <c r="A8" s="249" t="s">
        <v>179</v>
      </c>
      <c r="B8" s="182"/>
      <c r="C8" s="155">
        <v>98078170</v>
      </c>
      <c r="D8" s="155"/>
      <c r="E8" s="59">
        <v>148110000</v>
      </c>
      <c r="F8" s="60">
        <v>148110000</v>
      </c>
      <c r="G8" s="60">
        <v>8333853</v>
      </c>
      <c r="H8" s="60">
        <v>3800000</v>
      </c>
      <c r="I8" s="60">
        <v>7063000</v>
      </c>
      <c r="J8" s="60">
        <v>19196853</v>
      </c>
      <c r="K8" s="60">
        <v>17095000</v>
      </c>
      <c r="L8" s="60">
        <v>27565000</v>
      </c>
      <c r="M8" s="60"/>
      <c r="N8" s="60">
        <v>44660000</v>
      </c>
      <c r="O8" s="60">
        <v>48034908</v>
      </c>
      <c r="P8" s="60">
        <v>13023701</v>
      </c>
      <c r="Q8" s="60">
        <v>29271000</v>
      </c>
      <c r="R8" s="60">
        <v>90329609</v>
      </c>
      <c r="S8" s="60">
        <v>11244954</v>
      </c>
      <c r="T8" s="60"/>
      <c r="U8" s="60">
        <v>2336465</v>
      </c>
      <c r="V8" s="60">
        <v>13581419</v>
      </c>
      <c r="W8" s="60">
        <v>167767881</v>
      </c>
      <c r="X8" s="60">
        <v>148110000</v>
      </c>
      <c r="Y8" s="60">
        <v>19657881</v>
      </c>
      <c r="Z8" s="140">
        <v>13.27</v>
      </c>
      <c r="AA8" s="62">
        <v>148110000</v>
      </c>
    </row>
    <row r="9" spans="1:27" ht="13.5">
      <c r="A9" s="249" t="s">
        <v>180</v>
      </c>
      <c r="B9" s="182"/>
      <c r="C9" s="155">
        <v>38950774</v>
      </c>
      <c r="D9" s="155"/>
      <c r="E9" s="59">
        <v>34416001</v>
      </c>
      <c r="F9" s="60">
        <v>34416000</v>
      </c>
      <c r="G9" s="60">
        <v>-82210</v>
      </c>
      <c r="H9" s="60">
        <v>1045676</v>
      </c>
      <c r="I9" s="60">
        <v>560842</v>
      </c>
      <c r="J9" s="60">
        <v>1524308</v>
      </c>
      <c r="K9" s="60">
        <v>1445171</v>
      </c>
      <c r="L9" s="60">
        <v>1046110</v>
      </c>
      <c r="M9" s="60">
        <v>3198155</v>
      </c>
      <c r="N9" s="60">
        <v>5689436</v>
      </c>
      <c r="O9" s="60">
        <v>3697408</v>
      </c>
      <c r="P9" s="60">
        <v>1567747</v>
      </c>
      <c r="Q9" s="60">
        <v>5030470</v>
      </c>
      <c r="R9" s="60">
        <v>10295625</v>
      </c>
      <c r="S9" s="60">
        <v>3589354</v>
      </c>
      <c r="T9" s="60">
        <v>4068535</v>
      </c>
      <c r="U9" s="60">
        <v>19782553</v>
      </c>
      <c r="V9" s="60">
        <v>27440442</v>
      </c>
      <c r="W9" s="60">
        <v>44949811</v>
      </c>
      <c r="X9" s="60">
        <v>34416000</v>
      </c>
      <c r="Y9" s="60">
        <v>10533811</v>
      </c>
      <c r="Z9" s="140">
        <v>30.61</v>
      </c>
      <c r="AA9" s="62">
        <v>34416000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-982361315</v>
      </c>
      <c r="D12" s="155"/>
      <c r="E12" s="59">
        <v>-1114258827</v>
      </c>
      <c r="F12" s="60">
        <v>-1114258827</v>
      </c>
      <c r="G12" s="60">
        <v>-84248054</v>
      </c>
      <c r="H12" s="60">
        <v>-118116603</v>
      </c>
      <c r="I12" s="60">
        <v>-95437468</v>
      </c>
      <c r="J12" s="60">
        <v>-297802125</v>
      </c>
      <c r="K12" s="60">
        <v>-77516158</v>
      </c>
      <c r="L12" s="60">
        <v>-85184634</v>
      </c>
      <c r="M12" s="60">
        <v>-93676994</v>
      </c>
      <c r="N12" s="60">
        <v>-256377786</v>
      </c>
      <c r="O12" s="60">
        <v>-70178951</v>
      </c>
      <c r="P12" s="60">
        <v>-81771016</v>
      </c>
      <c r="Q12" s="60">
        <v>-88342732</v>
      </c>
      <c r="R12" s="60">
        <v>-240292699</v>
      </c>
      <c r="S12" s="60">
        <v>-81525965</v>
      </c>
      <c r="T12" s="60">
        <v>-98378273</v>
      </c>
      <c r="U12" s="60">
        <v>-104461731</v>
      </c>
      <c r="V12" s="60">
        <v>-284365969</v>
      </c>
      <c r="W12" s="60">
        <v>-1078838579</v>
      </c>
      <c r="X12" s="60">
        <v>-1114258827</v>
      </c>
      <c r="Y12" s="60">
        <v>35420248</v>
      </c>
      <c r="Z12" s="140">
        <v>-3.18</v>
      </c>
      <c r="AA12" s="62">
        <v>-1114258827</v>
      </c>
    </row>
    <row r="13" spans="1:27" ht="13.5">
      <c r="A13" s="249" t="s">
        <v>40</v>
      </c>
      <c r="B13" s="182"/>
      <c r="C13" s="155">
        <v>-17095166</v>
      </c>
      <c r="D13" s="155"/>
      <c r="E13" s="59">
        <v>-37755035</v>
      </c>
      <c r="F13" s="60">
        <v>-37755035</v>
      </c>
      <c r="G13" s="60">
        <v>-53433</v>
      </c>
      <c r="H13" s="60">
        <v>-77800</v>
      </c>
      <c r="I13" s="60">
        <v>-76832</v>
      </c>
      <c r="J13" s="60">
        <v>-208065</v>
      </c>
      <c r="K13" s="60">
        <v>-75881</v>
      </c>
      <c r="L13" s="60">
        <v>-446</v>
      </c>
      <c r="M13" s="60">
        <v>-11399634</v>
      </c>
      <c r="N13" s="60">
        <v>-11475961</v>
      </c>
      <c r="O13" s="60">
        <v>-81296</v>
      </c>
      <c r="P13" s="60">
        <v>-106154</v>
      </c>
      <c r="Q13" s="60">
        <v>-58422</v>
      </c>
      <c r="R13" s="60">
        <v>-245872</v>
      </c>
      <c r="S13" s="60"/>
      <c r="T13" s="60">
        <v>-95241</v>
      </c>
      <c r="U13" s="60">
        <v>-12950043</v>
      </c>
      <c r="V13" s="60">
        <v>-13045284</v>
      </c>
      <c r="W13" s="60">
        <v>-24975182</v>
      </c>
      <c r="X13" s="60">
        <v>-37755035</v>
      </c>
      <c r="Y13" s="60">
        <v>12779853</v>
      </c>
      <c r="Z13" s="140">
        <v>-33.85</v>
      </c>
      <c r="AA13" s="62">
        <v>-37755035</v>
      </c>
    </row>
    <row r="14" spans="1:27" ht="13.5">
      <c r="A14" s="249" t="s">
        <v>42</v>
      </c>
      <c r="B14" s="182"/>
      <c r="C14" s="155">
        <v>-2907000</v>
      </c>
      <c r="D14" s="155"/>
      <c r="E14" s="59">
        <v>-3650000</v>
      </c>
      <c r="F14" s="60">
        <v>-3650000</v>
      </c>
      <c r="G14" s="60">
        <v>-1000000</v>
      </c>
      <c r="H14" s="60">
        <v>-827000</v>
      </c>
      <c r="I14" s="60"/>
      <c r="J14" s="60">
        <v>-1827000</v>
      </c>
      <c r="K14" s="60"/>
      <c r="L14" s="60"/>
      <c r="M14" s="60">
        <v>-675586</v>
      </c>
      <c r="N14" s="60">
        <v>-675586</v>
      </c>
      <c r="O14" s="60"/>
      <c r="P14" s="60"/>
      <c r="Q14" s="60">
        <v>-120000</v>
      </c>
      <c r="R14" s="60">
        <v>-120000</v>
      </c>
      <c r="S14" s="60"/>
      <c r="T14" s="60"/>
      <c r="U14" s="60"/>
      <c r="V14" s="60"/>
      <c r="W14" s="60">
        <v>-2622586</v>
      </c>
      <c r="X14" s="60">
        <v>-3650000</v>
      </c>
      <c r="Y14" s="60">
        <v>1027414</v>
      </c>
      <c r="Z14" s="140">
        <v>-28.15</v>
      </c>
      <c r="AA14" s="62">
        <v>-3650000</v>
      </c>
    </row>
    <row r="15" spans="1:27" ht="13.5">
      <c r="A15" s="250" t="s">
        <v>184</v>
      </c>
      <c r="B15" s="251"/>
      <c r="C15" s="168">
        <f aca="true" t="shared" si="0" ref="C15:Y15">SUM(C6:C14)</f>
        <v>164587193</v>
      </c>
      <c r="D15" s="168">
        <f>SUM(D6:D14)</f>
        <v>0</v>
      </c>
      <c r="E15" s="72">
        <f t="shared" si="0"/>
        <v>215427339</v>
      </c>
      <c r="F15" s="73">
        <f t="shared" si="0"/>
        <v>215427337</v>
      </c>
      <c r="G15" s="73">
        <f t="shared" si="0"/>
        <v>69548298</v>
      </c>
      <c r="H15" s="73">
        <f t="shared" si="0"/>
        <v>11261268</v>
      </c>
      <c r="I15" s="73">
        <f t="shared" si="0"/>
        <v>-2021430</v>
      </c>
      <c r="J15" s="73">
        <f t="shared" si="0"/>
        <v>78788136</v>
      </c>
      <c r="K15" s="73">
        <f t="shared" si="0"/>
        <v>32394937</v>
      </c>
      <c r="L15" s="73">
        <f t="shared" si="0"/>
        <v>23455657</v>
      </c>
      <c r="M15" s="73">
        <f t="shared" si="0"/>
        <v>2101502</v>
      </c>
      <c r="N15" s="73">
        <f t="shared" si="0"/>
        <v>57952096</v>
      </c>
      <c r="O15" s="73">
        <f t="shared" si="0"/>
        <v>56131422</v>
      </c>
      <c r="P15" s="73">
        <f t="shared" si="0"/>
        <v>36611415</v>
      </c>
      <c r="Q15" s="73">
        <f t="shared" si="0"/>
        <v>69189232</v>
      </c>
      <c r="R15" s="73">
        <f t="shared" si="0"/>
        <v>161932069</v>
      </c>
      <c r="S15" s="73">
        <f t="shared" si="0"/>
        <v>17322108</v>
      </c>
      <c r="T15" s="73">
        <f t="shared" si="0"/>
        <v>-18474913</v>
      </c>
      <c r="U15" s="73">
        <f t="shared" si="0"/>
        <v>-7372805</v>
      </c>
      <c r="V15" s="73">
        <f t="shared" si="0"/>
        <v>-8525610</v>
      </c>
      <c r="W15" s="73">
        <f t="shared" si="0"/>
        <v>290146691</v>
      </c>
      <c r="X15" s="73">
        <f t="shared" si="0"/>
        <v>215427337</v>
      </c>
      <c r="Y15" s="73">
        <f t="shared" si="0"/>
        <v>74719354</v>
      </c>
      <c r="Z15" s="170">
        <f>+IF(X15&lt;&gt;0,+(Y15/X15)*100,0)</f>
        <v>34.684249009678844</v>
      </c>
      <c r="AA15" s="74">
        <f>SUM(AA6:AA14)</f>
        <v>215427337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-131390481</v>
      </c>
      <c r="D24" s="155"/>
      <c r="E24" s="59">
        <v>-285010000</v>
      </c>
      <c r="F24" s="60"/>
      <c r="G24" s="60"/>
      <c r="H24" s="60">
        <v>-11671979</v>
      </c>
      <c r="I24" s="60">
        <v>-7967224</v>
      </c>
      <c r="J24" s="60">
        <v>-19639203</v>
      </c>
      <c r="K24" s="60">
        <v>-39472791</v>
      </c>
      <c r="L24" s="60">
        <v>-11474010</v>
      </c>
      <c r="M24" s="60">
        <v>-26418745</v>
      </c>
      <c r="N24" s="60">
        <v>-77365546</v>
      </c>
      <c r="O24" s="60">
        <v>-3587608</v>
      </c>
      <c r="P24" s="60">
        <v>-10683235</v>
      </c>
      <c r="Q24" s="60">
        <v>-7152748</v>
      </c>
      <c r="R24" s="60">
        <v>-21423591</v>
      </c>
      <c r="S24" s="60">
        <v>-21009739</v>
      </c>
      <c r="T24" s="60">
        <v>-7117386</v>
      </c>
      <c r="U24" s="60">
        <v>-28049983</v>
      </c>
      <c r="V24" s="60">
        <v>-56177108</v>
      </c>
      <c r="W24" s="60">
        <v>-174605448</v>
      </c>
      <c r="X24" s="60"/>
      <c r="Y24" s="60">
        <v>-174605448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-131390481</v>
      </c>
      <c r="D25" s="168">
        <f>SUM(D19:D24)</f>
        <v>0</v>
      </c>
      <c r="E25" s="72">
        <f t="shared" si="1"/>
        <v>-285010000</v>
      </c>
      <c r="F25" s="73">
        <f t="shared" si="1"/>
        <v>0</v>
      </c>
      <c r="G25" s="73">
        <f t="shared" si="1"/>
        <v>0</v>
      </c>
      <c r="H25" s="73">
        <f t="shared" si="1"/>
        <v>-11671979</v>
      </c>
      <c r="I25" s="73">
        <f t="shared" si="1"/>
        <v>-7967224</v>
      </c>
      <c r="J25" s="73">
        <f t="shared" si="1"/>
        <v>-19639203</v>
      </c>
      <c r="K25" s="73">
        <f t="shared" si="1"/>
        <v>-39472791</v>
      </c>
      <c r="L25" s="73">
        <f t="shared" si="1"/>
        <v>-11474010</v>
      </c>
      <c r="M25" s="73">
        <f t="shared" si="1"/>
        <v>-26418745</v>
      </c>
      <c r="N25" s="73">
        <f t="shared" si="1"/>
        <v>-77365546</v>
      </c>
      <c r="O25" s="73">
        <f t="shared" si="1"/>
        <v>-3587608</v>
      </c>
      <c r="P25" s="73">
        <f t="shared" si="1"/>
        <v>-10683235</v>
      </c>
      <c r="Q25" s="73">
        <f t="shared" si="1"/>
        <v>-7152748</v>
      </c>
      <c r="R25" s="73">
        <f t="shared" si="1"/>
        <v>-21423591</v>
      </c>
      <c r="S25" s="73">
        <f t="shared" si="1"/>
        <v>-21009739</v>
      </c>
      <c r="T25" s="73">
        <f t="shared" si="1"/>
        <v>-7117386</v>
      </c>
      <c r="U25" s="73">
        <f t="shared" si="1"/>
        <v>-28049983</v>
      </c>
      <c r="V25" s="73">
        <f t="shared" si="1"/>
        <v>-56177108</v>
      </c>
      <c r="W25" s="73">
        <f t="shared" si="1"/>
        <v>-174605448</v>
      </c>
      <c r="X25" s="73">
        <f t="shared" si="1"/>
        <v>0</v>
      </c>
      <c r="Y25" s="73">
        <f t="shared" si="1"/>
        <v>-174605448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73315711</v>
      </c>
      <c r="D30" s="155"/>
      <c r="E30" s="59">
        <v>124900000</v>
      </c>
      <c r="F30" s="60">
        <v>124900000</v>
      </c>
      <c r="G30" s="60"/>
      <c r="H30" s="60"/>
      <c r="I30" s="60"/>
      <c r="J30" s="60"/>
      <c r="K30" s="60">
        <v>35756917</v>
      </c>
      <c r="L30" s="60">
        <v>8000000</v>
      </c>
      <c r="M30" s="60">
        <v>2578758</v>
      </c>
      <c r="N30" s="60">
        <v>46335675</v>
      </c>
      <c r="O30" s="60">
        <v>4020984</v>
      </c>
      <c r="P30" s="60">
        <v>6716142</v>
      </c>
      <c r="Q30" s="60"/>
      <c r="R30" s="60">
        <v>10737126</v>
      </c>
      <c r="S30" s="60"/>
      <c r="T30" s="60"/>
      <c r="U30" s="60"/>
      <c r="V30" s="60"/>
      <c r="W30" s="60">
        <v>57072801</v>
      </c>
      <c r="X30" s="60">
        <v>124900000</v>
      </c>
      <c r="Y30" s="60">
        <v>-67827199</v>
      </c>
      <c r="Z30" s="140">
        <v>-54.31</v>
      </c>
      <c r="AA30" s="62">
        <v>124900000</v>
      </c>
    </row>
    <row r="31" spans="1:27" ht="13.5">
      <c r="A31" s="249" t="s">
        <v>195</v>
      </c>
      <c r="B31" s="182"/>
      <c r="C31" s="155"/>
      <c r="D31" s="155"/>
      <c r="E31" s="59">
        <v>783000</v>
      </c>
      <c r="F31" s="60">
        <v>783000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783000</v>
      </c>
      <c r="Y31" s="60">
        <v>-783000</v>
      </c>
      <c r="Z31" s="140">
        <v>-100</v>
      </c>
      <c r="AA31" s="62">
        <v>783000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-6798420</v>
      </c>
      <c r="D33" s="155"/>
      <c r="E33" s="59">
        <v>-15986000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>
        <v>-8436707</v>
      </c>
      <c r="V33" s="60">
        <v>-8436707</v>
      </c>
      <c r="W33" s="60">
        <v>-8436707</v>
      </c>
      <c r="X33" s="60"/>
      <c r="Y33" s="60">
        <v>-8436707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66517291</v>
      </c>
      <c r="D34" s="168">
        <f>SUM(D29:D33)</f>
        <v>0</v>
      </c>
      <c r="E34" s="72">
        <f t="shared" si="2"/>
        <v>109697000</v>
      </c>
      <c r="F34" s="73">
        <f t="shared" si="2"/>
        <v>125683000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35756917</v>
      </c>
      <c r="L34" s="73">
        <f t="shared" si="2"/>
        <v>8000000</v>
      </c>
      <c r="M34" s="73">
        <f t="shared" si="2"/>
        <v>2578758</v>
      </c>
      <c r="N34" s="73">
        <f t="shared" si="2"/>
        <v>46335675</v>
      </c>
      <c r="O34" s="73">
        <f t="shared" si="2"/>
        <v>4020984</v>
      </c>
      <c r="P34" s="73">
        <f t="shared" si="2"/>
        <v>6716142</v>
      </c>
      <c r="Q34" s="73">
        <f t="shared" si="2"/>
        <v>0</v>
      </c>
      <c r="R34" s="73">
        <f t="shared" si="2"/>
        <v>10737126</v>
      </c>
      <c r="S34" s="73">
        <f t="shared" si="2"/>
        <v>0</v>
      </c>
      <c r="T34" s="73">
        <f t="shared" si="2"/>
        <v>0</v>
      </c>
      <c r="U34" s="73">
        <f t="shared" si="2"/>
        <v>-8436707</v>
      </c>
      <c r="V34" s="73">
        <f t="shared" si="2"/>
        <v>-8436707</v>
      </c>
      <c r="W34" s="73">
        <f t="shared" si="2"/>
        <v>48636094</v>
      </c>
      <c r="X34" s="73">
        <f t="shared" si="2"/>
        <v>125683000</v>
      </c>
      <c r="Y34" s="73">
        <f t="shared" si="2"/>
        <v>-77046906</v>
      </c>
      <c r="Z34" s="170">
        <f>+IF(X34&lt;&gt;0,+(Y34/X34)*100,0)</f>
        <v>-61.30256757079319</v>
      </c>
      <c r="AA34" s="74">
        <f>SUM(AA29:AA33)</f>
        <v>125683000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99714003</v>
      </c>
      <c r="D36" s="153">
        <f>+D15+D25+D34</f>
        <v>0</v>
      </c>
      <c r="E36" s="99">
        <f t="shared" si="3"/>
        <v>40114339</v>
      </c>
      <c r="F36" s="100">
        <f t="shared" si="3"/>
        <v>341110337</v>
      </c>
      <c r="G36" s="100">
        <f t="shared" si="3"/>
        <v>69548298</v>
      </c>
      <c r="H36" s="100">
        <f t="shared" si="3"/>
        <v>-410711</v>
      </c>
      <c r="I36" s="100">
        <f t="shared" si="3"/>
        <v>-9988654</v>
      </c>
      <c r="J36" s="100">
        <f t="shared" si="3"/>
        <v>59148933</v>
      </c>
      <c r="K36" s="100">
        <f t="shared" si="3"/>
        <v>28679063</v>
      </c>
      <c r="L36" s="100">
        <f t="shared" si="3"/>
        <v>19981647</v>
      </c>
      <c r="M36" s="100">
        <f t="shared" si="3"/>
        <v>-21738485</v>
      </c>
      <c r="N36" s="100">
        <f t="shared" si="3"/>
        <v>26922225</v>
      </c>
      <c r="O36" s="100">
        <f t="shared" si="3"/>
        <v>56564798</v>
      </c>
      <c r="P36" s="100">
        <f t="shared" si="3"/>
        <v>32644322</v>
      </c>
      <c r="Q36" s="100">
        <f t="shared" si="3"/>
        <v>62036484</v>
      </c>
      <c r="R36" s="100">
        <f t="shared" si="3"/>
        <v>151245604</v>
      </c>
      <c r="S36" s="100">
        <f t="shared" si="3"/>
        <v>-3687631</v>
      </c>
      <c r="T36" s="100">
        <f t="shared" si="3"/>
        <v>-25592299</v>
      </c>
      <c r="U36" s="100">
        <f t="shared" si="3"/>
        <v>-43859495</v>
      </c>
      <c r="V36" s="100">
        <f t="shared" si="3"/>
        <v>-73139425</v>
      </c>
      <c r="W36" s="100">
        <f t="shared" si="3"/>
        <v>164177337</v>
      </c>
      <c r="X36" s="100">
        <f t="shared" si="3"/>
        <v>341110337</v>
      </c>
      <c r="Y36" s="100">
        <f t="shared" si="3"/>
        <v>-176933000</v>
      </c>
      <c r="Z36" s="137">
        <f>+IF(X36&lt;&gt;0,+(Y36/X36)*100,0)</f>
        <v>-51.86972683269929</v>
      </c>
      <c r="AA36" s="102">
        <f>+AA15+AA25+AA34</f>
        <v>341110337</v>
      </c>
    </row>
    <row r="37" spans="1:27" ht="13.5">
      <c r="A37" s="249" t="s">
        <v>199</v>
      </c>
      <c r="B37" s="182"/>
      <c r="C37" s="153">
        <v>60571429</v>
      </c>
      <c r="D37" s="153"/>
      <c r="E37" s="99">
        <v>110000000</v>
      </c>
      <c r="F37" s="100">
        <v>110000000</v>
      </c>
      <c r="G37" s="100">
        <v>160285432</v>
      </c>
      <c r="H37" s="100">
        <v>229833730</v>
      </c>
      <c r="I37" s="100">
        <v>229423019</v>
      </c>
      <c r="J37" s="100">
        <v>160285432</v>
      </c>
      <c r="K37" s="100">
        <v>219434365</v>
      </c>
      <c r="L37" s="100">
        <v>248113428</v>
      </c>
      <c r="M37" s="100">
        <v>268095075</v>
      </c>
      <c r="N37" s="100">
        <v>219434365</v>
      </c>
      <c r="O37" s="100">
        <v>246356590</v>
      </c>
      <c r="P37" s="100">
        <v>302921388</v>
      </c>
      <c r="Q37" s="100">
        <v>335565710</v>
      </c>
      <c r="R37" s="100">
        <v>246356590</v>
      </c>
      <c r="S37" s="100">
        <v>397602194</v>
      </c>
      <c r="T37" s="100">
        <v>393914563</v>
      </c>
      <c r="U37" s="100">
        <v>368322264</v>
      </c>
      <c r="V37" s="100">
        <v>397602194</v>
      </c>
      <c r="W37" s="100">
        <v>160285432</v>
      </c>
      <c r="X37" s="100">
        <v>110000000</v>
      </c>
      <c r="Y37" s="100">
        <v>50285432</v>
      </c>
      <c r="Z37" s="137">
        <v>45.71</v>
      </c>
      <c r="AA37" s="102">
        <v>110000000</v>
      </c>
    </row>
    <row r="38" spans="1:27" ht="13.5">
      <c r="A38" s="269" t="s">
        <v>200</v>
      </c>
      <c r="B38" s="256"/>
      <c r="C38" s="257">
        <v>160285432</v>
      </c>
      <c r="D38" s="257"/>
      <c r="E38" s="258">
        <v>150114339</v>
      </c>
      <c r="F38" s="259">
        <v>451110337</v>
      </c>
      <c r="G38" s="259">
        <v>229833730</v>
      </c>
      <c r="H38" s="259">
        <v>229423019</v>
      </c>
      <c r="I38" s="259">
        <v>219434365</v>
      </c>
      <c r="J38" s="259">
        <v>219434365</v>
      </c>
      <c r="K38" s="259">
        <v>248113428</v>
      </c>
      <c r="L38" s="259">
        <v>268095075</v>
      </c>
      <c r="M38" s="259">
        <v>246356590</v>
      </c>
      <c r="N38" s="259">
        <v>246356590</v>
      </c>
      <c r="O38" s="259">
        <v>302921388</v>
      </c>
      <c r="P38" s="259">
        <v>335565710</v>
      </c>
      <c r="Q38" s="259">
        <v>397602194</v>
      </c>
      <c r="R38" s="259">
        <v>302921388</v>
      </c>
      <c r="S38" s="259">
        <v>393914563</v>
      </c>
      <c r="T38" s="259">
        <v>368322264</v>
      </c>
      <c r="U38" s="259">
        <v>324462769</v>
      </c>
      <c r="V38" s="259">
        <v>324462769</v>
      </c>
      <c r="W38" s="259">
        <v>324462769</v>
      </c>
      <c r="X38" s="259">
        <v>451110337</v>
      </c>
      <c r="Y38" s="259">
        <v>-126647568</v>
      </c>
      <c r="Z38" s="260">
        <v>-28.07</v>
      </c>
      <c r="AA38" s="261">
        <v>451110337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124297475</v>
      </c>
      <c r="D5" s="200">
        <f t="shared" si="0"/>
        <v>0</v>
      </c>
      <c r="E5" s="106">
        <f t="shared" si="0"/>
        <v>256910000</v>
      </c>
      <c r="F5" s="106">
        <f t="shared" si="0"/>
        <v>217120000</v>
      </c>
      <c r="G5" s="106">
        <f t="shared" si="0"/>
        <v>-2169136</v>
      </c>
      <c r="H5" s="106">
        <f t="shared" si="0"/>
        <v>13841116</v>
      </c>
      <c r="I5" s="106">
        <f t="shared" si="0"/>
        <v>7967224</v>
      </c>
      <c r="J5" s="106">
        <f t="shared" si="0"/>
        <v>19639204</v>
      </c>
      <c r="K5" s="106">
        <f t="shared" si="0"/>
        <v>39472791</v>
      </c>
      <c r="L5" s="106">
        <f t="shared" si="0"/>
        <v>11474010</v>
      </c>
      <c r="M5" s="106">
        <f t="shared" si="0"/>
        <v>26418745</v>
      </c>
      <c r="N5" s="106">
        <f t="shared" si="0"/>
        <v>77365546</v>
      </c>
      <c r="O5" s="106">
        <f t="shared" si="0"/>
        <v>3587607</v>
      </c>
      <c r="P5" s="106">
        <f t="shared" si="0"/>
        <v>10683234</v>
      </c>
      <c r="Q5" s="106">
        <f t="shared" si="0"/>
        <v>7152748</v>
      </c>
      <c r="R5" s="106">
        <f t="shared" si="0"/>
        <v>21423589</v>
      </c>
      <c r="S5" s="106">
        <f t="shared" si="0"/>
        <v>21009739</v>
      </c>
      <c r="T5" s="106">
        <f t="shared" si="0"/>
        <v>7117386</v>
      </c>
      <c r="U5" s="106">
        <f t="shared" si="0"/>
        <v>28049982</v>
      </c>
      <c r="V5" s="106">
        <f t="shared" si="0"/>
        <v>56177107</v>
      </c>
      <c r="W5" s="106">
        <f t="shared" si="0"/>
        <v>174605446</v>
      </c>
      <c r="X5" s="106">
        <f t="shared" si="0"/>
        <v>217120000</v>
      </c>
      <c r="Y5" s="106">
        <f t="shared" si="0"/>
        <v>-42514554</v>
      </c>
      <c r="Z5" s="201">
        <f>+IF(X5&lt;&gt;0,+(Y5/X5)*100,0)</f>
        <v>-19.58113209285188</v>
      </c>
      <c r="AA5" s="199">
        <f>SUM(AA11:AA18)</f>
        <v>217120000</v>
      </c>
    </row>
    <row r="6" spans="1:27" ht="13.5">
      <c r="A6" s="291" t="s">
        <v>204</v>
      </c>
      <c r="B6" s="142"/>
      <c r="C6" s="62">
        <v>52838</v>
      </c>
      <c r="D6" s="156"/>
      <c r="E6" s="60"/>
      <c r="F6" s="60"/>
      <c r="G6" s="60"/>
      <c r="H6" s="60"/>
      <c r="I6" s="60"/>
      <c r="J6" s="60"/>
      <c r="K6" s="60"/>
      <c r="L6" s="60"/>
      <c r="M6" s="60">
        <v>290674</v>
      </c>
      <c r="N6" s="60">
        <v>290674</v>
      </c>
      <c r="O6" s="60"/>
      <c r="P6" s="60"/>
      <c r="Q6" s="60"/>
      <c r="R6" s="60"/>
      <c r="S6" s="60"/>
      <c r="T6" s="60">
        <v>546312</v>
      </c>
      <c r="U6" s="60">
        <v>7543402</v>
      </c>
      <c r="V6" s="60">
        <v>8089714</v>
      </c>
      <c r="W6" s="60">
        <v>8380388</v>
      </c>
      <c r="X6" s="60"/>
      <c r="Y6" s="60">
        <v>8380388</v>
      </c>
      <c r="Z6" s="140"/>
      <c r="AA6" s="155"/>
    </row>
    <row r="7" spans="1:27" ht="13.5">
      <c r="A7" s="291" t="s">
        <v>205</v>
      </c>
      <c r="B7" s="142"/>
      <c r="C7" s="62">
        <v>13179830</v>
      </c>
      <c r="D7" s="156"/>
      <c r="E7" s="60">
        <v>45021000</v>
      </c>
      <c r="F7" s="60">
        <v>55021000</v>
      </c>
      <c r="G7" s="60">
        <v>618</v>
      </c>
      <c r="H7" s="60">
        <v>64314</v>
      </c>
      <c r="I7" s="60">
        <v>3884079</v>
      </c>
      <c r="J7" s="60">
        <v>3949011</v>
      </c>
      <c r="K7" s="60">
        <v>21352398</v>
      </c>
      <c r="L7" s="60">
        <v>8689921</v>
      </c>
      <c r="M7" s="60">
        <v>661709</v>
      </c>
      <c r="N7" s="60">
        <v>30704028</v>
      </c>
      <c r="O7" s="60">
        <v>248645</v>
      </c>
      <c r="P7" s="60">
        <v>3081253</v>
      </c>
      <c r="Q7" s="60">
        <v>1861830</v>
      </c>
      <c r="R7" s="60">
        <v>5191728</v>
      </c>
      <c r="S7" s="60">
        <v>8764197</v>
      </c>
      <c r="T7" s="60">
        <v>622246</v>
      </c>
      <c r="U7" s="60">
        <v>5117626</v>
      </c>
      <c r="V7" s="60">
        <v>14504069</v>
      </c>
      <c r="W7" s="60">
        <v>54348836</v>
      </c>
      <c r="X7" s="60">
        <v>55021000</v>
      </c>
      <c r="Y7" s="60">
        <v>-672164</v>
      </c>
      <c r="Z7" s="140">
        <v>-1.22</v>
      </c>
      <c r="AA7" s="155">
        <v>55021000</v>
      </c>
    </row>
    <row r="8" spans="1:27" ht="13.5">
      <c r="A8" s="291" t="s">
        <v>206</v>
      </c>
      <c r="B8" s="142"/>
      <c r="C8" s="62">
        <v>9888598</v>
      </c>
      <c r="D8" s="156"/>
      <c r="E8" s="60">
        <v>6000000</v>
      </c>
      <c r="F8" s="60">
        <v>10000000</v>
      </c>
      <c r="G8" s="60"/>
      <c r="H8" s="60"/>
      <c r="I8" s="60">
        <v>324323</v>
      </c>
      <c r="J8" s="60">
        <v>324323</v>
      </c>
      <c r="K8" s="60">
        <v>3809438</v>
      </c>
      <c r="L8" s="60">
        <v>281060</v>
      </c>
      <c r="M8" s="60">
        <v>4920783</v>
      </c>
      <c r="N8" s="60">
        <v>9011281</v>
      </c>
      <c r="O8" s="60">
        <v>1074</v>
      </c>
      <c r="P8" s="60">
        <v>1657019</v>
      </c>
      <c r="Q8" s="60">
        <v>-575749</v>
      </c>
      <c r="R8" s="60">
        <v>1082344</v>
      </c>
      <c r="S8" s="60">
        <v>500638</v>
      </c>
      <c r="T8" s="60">
        <v>113</v>
      </c>
      <c r="U8" s="60">
        <v>2451205</v>
      </c>
      <c r="V8" s="60">
        <v>2951956</v>
      </c>
      <c r="W8" s="60">
        <v>13369904</v>
      </c>
      <c r="X8" s="60">
        <v>10000000</v>
      </c>
      <c r="Y8" s="60">
        <v>3369904</v>
      </c>
      <c r="Z8" s="140">
        <v>33.7</v>
      </c>
      <c r="AA8" s="155">
        <v>10000000</v>
      </c>
    </row>
    <row r="9" spans="1:27" ht="13.5">
      <c r="A9" s="291" t="s">
        <v>207</v>
      </c>
      <c r="B9" s="142"/>
      <c r="C9" s="62">
        <v>78306065</v>
      </c>
      <c r="D9" s="156"/>
      <c r="E9" s="60">
        <v>171989000</v>
      </c>
      <c r="F9" s="60">
        <v>128868000</v>
      </c>
      <c r="G9" s="60">
        <v>-2756070</v>
      </c>
      <c r="H9" s="60">
        <v>6910287</v>
      </c>
      <c r="I9" s="60">
        <v>2590237</v>
      </c>
      <c r="J9" s="60">
        <v>6744454</v>
      </c>
      <c r="K9" s="60">
        <v>7128049</v>
      </c>
      <c r="L9" s="60">
        <v>803696</v>
      </c>
      <c r="M9" s="60">
        <v>18593168</v>
      </c>
      <c r="N9" s="60">
        <v>26524913</v>
      </c>
      <c r="O9" s="60">
        <v>715461</v>
      </c>
      <c r="P9" s="60">
        <v>2239317</v>
      </c>
      <c r="Q9" s="60">
        <v>866987</v>
      </c>
      <c r="R9" s="60">
        <v>3821765</v>
      </c>
      <c r="S9" s="60">
        <v>5542199</v>
      </c>
      <c r="T9" s="60">
        <v>3801611</v>
      </c>
      <c r="U9" s="60">
        <v>8834664</v>
      </c>
      <c r="V9" s="60">
        <v>18178474</v>
      </c>
      <c r="W9" s="60">
        <v>55269606</v>
      </c>
      <c r="X9" s="60">
        <v>128868000</v>
      </c>
      <c r="Y9" s="60">
        <v>-73598394</v>
      </c>
      <c r="Z9" s="140">
        <v>-57.11</v>
      </c>
      <c r="AA9" s="155">
        <v>128868000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>
        <v>463668</v>
      </c>
      <c r="H10" s="60">
        <v>3867948</v>
      </c>
      <c r="I10" s="60">
        <v>987716</v>
      </c>
      <c r="J10" s="60">
        <v>5319332</v>
      </c>
      <c r="K10" s="60">
        <v>644057</v>
      </c>
      <c r="L10" s="60">
        <v>163089</v>
      </c>
      <c r="M10" s="60">
        <v>60</v>
      </c>
      <c r="N10" s="60">
        <v>807206</v>
      </c>
      <c r="O10" s="60">
        <v>42900</v>
      </c>
      <c r="P10" s="60">
        <v>1340240</v>
      </c>
      <c r="Q10" s="60">
        <v>119784</v>
      </c>
      <c r="R10" s="60">
        <v>1502924</v>
      </c>
      <c r="S10" s="60">
        <v>133843</v>
      </c>
      <c r="T10" s="60">
        <v>57867</v>
      </c>
      <c r="U10" s="60">
        <v>165572</v>
      </c>
      <c r="V10" s="60">
        <v>357282</v>
      </c>
      <c r="W10" s="60">
        <v>7986744</v>
      </c>
      <c r="X10" s="60"/>
      <c r="Y10" s="60">
        <v>7986744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101427331</v>
      </c>
      <c r="D11" s="294">
        <f t="shared" si="1"/>
        <v>0</v>
      </c>
      <c r="E11" s="295">
        <f t="shared" si="1"/>
        <v>223010000</v>
      </c>
      <c r="F11" s="295">
        <f t="shared" si="1"/>
        <v>193889000</v>
      </c>
      <c r="G11" s="295">
        <f t="shared" si="1"/>
        <v>-2291784</v>
      </c>
      <c r="H11" s="295">
        <f t="shared" si="1"/>
        <v>10842549</v>
      </c>
      <c r="I11" s="295">
        <f t="shared" si="1"/>
        <v>7786355</v>
      </c>
      <c r="J11" s="295">
        <f t="shared" si="1"/>
        <v>16337120</v>
      </c>
      <c r="K11" s="295">
        <f t="shared" si="1"/>
        <v>32933942</v>
      </c>
      <c r="L11" s="295">
        <f t="shared" si="1"/>
        <v>9937766</v>
      </c>
      <c r="M11" s="295">
        <f t="shared" si="1"/>
        <v>24466394</v>
      </c>
      <c r="N11" s="295">
        <f t="shared" si="1"/>
        <v>67338102</v>
      </c>
      <c r="O11" s="295">
        <f t="shared" si="1"/>
        <v>1008080</v>
      </c>
      <c r="P11" s="295">
        <f t="shared" si="1"/>
        <v>8317829</v>
      </c>
      <c r="Q11" s="295">
        <f t="shared" si="1"/>
        <v>2272852</v>
      </c>
      <c r="R11" s="295">
        <f t="shared" si="1"/>
        <v>11598761</v>
      </c>
      <c r="S11" s="295">
        <f t="shared" si="1"/>
        <v>14940877</v>
      </c>
      <c r="T11" s="295">
        <f t="shared" si="1"/>
        <v>5028149</v>
      </c>
      <c r="U11" s="295">
        <f t="shared" si="1"/>
        <v>24112469</v>
      </c>
      <c r="V11" s="295">
        <f t="shared" si="1"/>
        <v>44081495</v>
      </c>
      <c r="W11" s="295">
        <f t="shared" si="1"/>
        <v>139355478</v>
      </c>
      <c r="X11" s="295">
        <f t="shared" si="1"/>
        <v>193889000</v>
      </c>
      <c r="Y11" s="295">
        <f t="shared" si="1"/>
        <v>-54533522</v>
      </c>
      <c r="Z11" s="296">
        <f>+IF(X11&lt;&gt;0,+(Y11/X11)*100,0)</f>
        <v>-28.126155687016798</v>
      </c>
      <c r="AA11" s="297">
        <f>SUM(AA6:AA10)</f>
        <v>193889000</v>
      </c>
    </row>
    <row r="12" spans="1:27" ht="13.5">
      <c r="A12" s="298" t="s">
        <v>210</v>
      </c>
      <c r="B12" s="136"/>
      <c r="C12" s="62">
        <v>10810721</v>
      </c>
      <c r="D12" s="156"/>
      <c r="E12" s="60"/>
      <c r="F12" s="60">
        <v>4463000</v>
      </c>
      <c r="G12" s="60">
        <v>122648</v>
      </c>
      <c r="H12" s="60">
        <v>282847</v>
      </c>
      <c r="I12" s="60">
        <v>156144</v>
      </c>
      <c r="J12" s="60">
        <v>561639</v>
      </c>
      <c r="K12" s="60">
        <v>769142</v>
      </c>
      <c r="L12" s="60">
        <v>182828</v>
      </c>
      <c r="M12" s="60">
        <v>112059</v>
      </c>
      <c r="N12" s="60">
        <v>1064029</v>
      </c>
      <c r="O12" s="60">
        <v>3524</v>
      </c>
      <c r="P12" s="60">
        <v>122099</v>
      </c>
      <c r="Q12" s="60">
        <v>-465477</v>
      </c>
      <c r="R12" s="60">
        <v>-339854</v>
      </c>
      <c r="S12" s="60">
        <v>431515</v>
      </c>
      <c r="T12" s="60">
        <v>205432</v>
      </c>
      <c r="U12" s="60">
        <v>955362</v>
      </c>
      <c r="V12" s="60">
        <v>1592309</v>
      </c>
      <c r="W12" s="60">
        <v>2878123</v>
      </c>
      <c r="X12" s="60">
        <v>4463000</v>
      </c>
      <c r="Y12" s="60">
        <v>-1584877</v>
      </c>
      <c r="Z12" s="140">
        <v>-35.51</v>
      </c>
      <c r="AA12" s="155">
        <v>4463000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12059423</v>
      </c>
      <c r="D15" s="156"/>
      <c r="E15" s="60">
        <v>33900000</v>
      </c>
      <c r="F15" s="60">
        <v>18768000</v>
      </c>
      <c r="G15" s="60"/>
      <c r="H15" s="60">
        <v>2715720</v>
      </c>
      <c r="I15" s="60">
        <v>24725</v>
      </c>
      <c r="J15" s="60">
        <v>2740445</v>
      </c>
      <c r="K15" s="60">
        <v>5769707</v>
      </c>
      <c r="L15" s="60">
        <v>1353416</v>
      </c>
      <c r="M15" s="60">
        <v>1840292</v>
      </c>
      <c r="N15" s="60">
        <v>8963415</v>
      </c>
      <c r="O15" s="60">
        <v>2576003</v>
      </c>
      <c r="P15" s="60">
        <v>2243306</v>
      </c>
      <c r="Q15" s="60">
        <v>5345373</v>
      </c>
      <c r="R15" s="60">
        <v>10164682</v>
      </c>
      <c r="S15" s="60">
        <v>5637347</v>
      </c>
      <c r="T15" s="60">
        <v>1883805</v>
      </c>
      <c r="U15" s="60">
        <v>2982151</v>
      </c>
      <c r="V15" s="60">
        <v>10503303</v>
      </c>
      <c r="W15" s="60">
        <v>32371845</v>
      </c>
      <c r="X15" s="60">
        <v>18768000</v>
      </c>
      <c r="Y15" s="60">
        <v>13603845</v>
      </c>
      <c r="Z15" s="140">
        <v>72.48</v>
      </c>
      <c r="AA15" s="155">
        <v>18768000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7093000</v>
      </c>
      <c r="D20" s="154">
        <f t="shared" si="2"/>
        <v>0</v>
      </c>
      <c r="E20" s="100">
        <f t="shared" si="2"/>
        <v>28100000</v>
      </c>
      <c r="F20" s="100">
        <f t="shared" si="2"/>
        <v>41350181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41350181</v>
      </c>
      <c r="Y20" s="100">
        <f t="shared" si="2"/>
        <v>-41350181</v>
      </c>
      <c r="Z20" s="137">
        <f>+IF(X20&lt;&gt;0,+(Y20/X20)*100,0)</f>
        <v>-100</v>
      </c>
      <c r="AA20" s="153">
        <f>SUM(AA26:AA33)</f>
        <v>41350181</v>
      </c>
    </row>
    <row r="21" spans="1:27" ht="13.5">
      <c r="A21" s="291" t="s">
        <v>204</v>
      </c>
      <c r="B21" s="142"/>
      <c r="C21" s="62"/>
      <c r="D21" s="156"/>
      <c r="E21" s="60"/>
      <c r="F21" s="60">
        <v>10692000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10692000</v>
      </c>
      <c r="Y21" s="60">
        <v>-10692000</v>
      </c>
      <c r="Z21" s="140">
        <v>-100</v>
      </c>
      <c r="AA21" s="155">
        <v>10692000</v>
      </c>
    </row>
    <row r="22" spans="1:27" ht="13.5">
      <c r="A22" s="291" t="s">
        <v>205</v>
      </c>
      <c r="B22" s="142"/>
      <c r="C22" s="62"/>
      <c r="D22" s="156"/>
      <c r="E22" s="60">
        <v>21100000</v>
      </c>
      <c r="F22" s="60">
        <v>8155000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8155000</v>
      </c>
      <c r="Y22" s="60">
        <v>-8155000</v>
      </c>
      <c r="Z22" s="140">
        <v>-100</v>
      </c>
      <c r="AA22" s="155">
        <v>8155000</v>
      </c>
    </row>
    <row r="23" spans="1:27" ht="13.5">
      <c r="A23" s="291" t="s">
        <v>206</v>
      </c>
      <c r="B23" s="142"/>
      <c r="C23" s="62">
        <v>6733000</v>
      </c>
      <c r="D23" s="156"/>
      <c r="E23" s="60">
        <v>6000000</v>
      </c>
      <c r="F23" s="60">
        <v>6000000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6000000</v>
      </c>
      <c r="Y23" s="60">
        <v>-6000000</v>
      </c>
      <c r="Z23" s="140">
        <v>-100</v>
      </c>
      <c r="AA23" s="155">
        <v>6000000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>
        <v>15251700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15251700</v>
      </c>
      <c r="Y25" s="60">
        <v>-15251700</v>
      </c>
      <c r="Z25" s="140">
        <v>-100</v>
      </c>
      <c r="AA25" s="155">
        <v>15251700</v>
      </c>
    </row>
    <row r="26" spans="1:27" ht="13.5">
      <c r="A26" s="292" t="s">
        <v>209</v>
      </c>
      <c r="B26" s="302"/>
      <c r="C26" s="293">
        <f aca="true" t="shared" si="3" ref="C26:Y26">SUM(C21:C25)</f>
        <v>6733000</v>
      </c>
      <c r="D26" s="294">
        <f t="shared" si="3"/>
        <v>0</v>
      </c>
      <c r="E26" s="295">
        <f t="shared" si="3"/>
        <v>27100000</v>
      </c>
      <c r="F26" s="295">
        <f t="shared" si="3"/>
        <v>40098700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40098700</v>
      </c>
      <c r="Y26" s="295">
        <f t="shared" si="3"/>
        <v>-40098700</v>
      </c>
      <c r="Z26" s="296">
        <f>+IF(X26&lt;&gt;0,+(Y26/X26)*100,0)</f>
        <v>-100</v>
      </c>
      <c r="AA26" s="297">
        <f>SUM(AA21:AA25)</f>
        <v>40098700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360000</v>
      </c>
      <c r="D30" s="156"/>
      <c r="E30" s="60">
        <v>1000000</v>
      </c>
      <c r="F30" s="60">
        <v>1251481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1251481</v>
      </c>
      <c r="Y30" s="60">
        <v>-1251481</v>
      </c>
      <c r="Z30" s="140">
        <v>-100</v>
      </c>
      <c r="AA30" s="155">
        <v>1251481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52838</v>
      </c>
      <c r="D36" s="156">
        <f t="shared" si="4"/>
        <v>0</v>
      </c>
      <c r="E36" s="60">
        <f t="shared" si="4"/>
        <v>0</v>
      </c>
      <c r="F36" s="60">
        <f t="shared" si="4"/>
        <v>10692000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290674</v>
      </c>
      <c r="N36" s="60">
        <f t="shared" si="4"/>
        <v>290674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546312</v>
      </c>
      <c r="U36" s="60">
        <f t="shared" si="4"/>
        <v>7543402</v>
      </c>
      <c r="V36" s="60">
        <f t="shared" si="4"/>
        <v>8089714</v>
      </c>
      <c r="W36" s="60">
        <f t="shared" si="4"/>
        <v>8380388</v>
      </c>
      <c r="X36" s="60">
        <f t="shared" si="4"/>
        <v>10692000</v>
      </c>
      <c r="Y36" s="60">
        <f t="shared" si="4"/>
        <v>-2311612</v>
      </c>
      <c r="Z36" s="140">
        <f aca="true" t="shared" si="5" ref="Z36:Z49">+IF(X36&lt;&gt;0,+(Y36/X36)*100,0)</f>
        <v>-21.620014964459408</v>
      </c>
      <c r="AA36" s="155">
        <f>AA6+AA21</f>
        <v>10692000</v>
      </c>
    </row>
    <row r="37" spans="1:27" ht="13.5">
      <c r="A37" s="291" t="s">
        <v>205</v>
      </c>
      <c r="B37" s="142"/>
      <c r="C37" s="62">
        <f t="shared" si="4"/>
        <v>13179830</v>
      </c>
      <c r="D37" s="156">
        <f t="shared" si="4"/>
        <v>0</v>
      </c>
      <c r="E37" s="60">
        <f t="shared" si="4"/>
        <v>66121000</v>
      </c>
      <c r="F37" s="60">
        <f t="shared" si="4"/>
        <v>63176000</v>
      </c>
      <c r="G37" s="60">
        <f t="shared" si="4"/>
        <v>618</v>
      </c>
      <c r="H37" s="60">
        <f t="shared" si="4"/>
        <v>64314</v>
      </c>
      <c r="I37" s="60">
        <f t="shared" si="4"/>
        <v>3884079</v>
      </c>
      <c r="J37" s="60">
        <f t="shared" si="4"/>
        <v>3949011</v>
      </c>
      <c r="K37" s="60">
        <f t="shared" si="4"/>
        <v>21352398</v>
      </c>
      <c r="L37" s="60">
        <f t="shared" si="4"/>
        <v>8689921</v>
      </c>
      <c r="M37" s="60">
        <f t="shared" si="4"/>
        <v>661709</v>
      </c>
      <c r="N37" s="60">
        <f t="shared" si="4"/>
        <v>30704028</v>
      </c>
      <c r="O37" s="60">
        <f t="shared" si="4"/>
        <v>248645</v>
      </c>
      <c r="P37" s="60">
        <f t="shared" si="4"/>
        <v>3081253</v>
      </c>
      <c r="Q37" s="60">
        <f t="shared" si="4"/>
        <v>1861830</v>
      </c>
      <c r="R37" s="60">
        <f t="shared" si="4"/>
        <v>5191728</v>
      </c>
      <c r="S37" s="60">
        <f t="shared" si="4"/>
        <v>8764197</v>
      </c>
      <c r="T37" s="60">
        <f t="shared" si="4"/>
        <v>622246</v>
      </c>
      <c r="U37" s="60">
        <f t="shared" si="4"/>
        <v>5117626</v>
      </c>
      <c r="V37" s="60">
        <f t="shared" si="4"/>
        <v>14504069</v>
      </c>
      <c r="W37" s="60">
        <f t="shared" si="4"/>
        <v>54348836</v>
      </c>
      <c r="X37" s="60">
        <f t="shared" si="4"/>
        <v>63176000</v>
      </c>
      <c r="Y37" s="60">
        <f t="shared" si="4"/>
        <v>-8827164</v>
      </c>
      <c r="Z37" s="140">
        <f t="shared" si="5"/>
        <v>-13.972337596555654</v>
      </c>
      <c r="AA37" s="155">
        <f>AA7+AA22</f>
        <v>63176000</v>
      </c>
    </row>
    <row r="38" spans="1:27" ht="13.5">
      <c r="A38" s="291" t="s">
        <v>206</v>
      </c>
      <c r="B38" s="142"/>
      <c r="C38" s="62">
        <f t="shared" si="4"/>
        <v>16621598</v>
      </c>
      <c r="D38" s="156">
        <f t="shared" si="4"/>
        <v>0</v>
      </c>
      <c r="E38" s="60">
        <f t="shared" si="4"/>
        <v>12000000</v>
      </c>
      <c r="F38" s="60">
        <f t="shared" si="4"/>
        <v>16000000</v>
      </c>
      <c r="G38" s="60">
        <f t="shared" si="4"/>
        <v>0</v>
      </c>
      <c r="H38" s="60">
        <f t="shared" si="4"/>
        <v>0</v>
      </c>
      <c r="I38" s="60">
        <f t="shared" si="4"/>
        <v>324323</v>
      </c>
      <c r="J38" s="60">
        <f t="shared" si="4"/>
        <v>324323</v>
      </c>
      <c r="K38" s="60">
        <f t="shared" si="4"/>
        <v>3809438</v>
      </c>
      <c r="L38" s="60">
        <f t="shared" si="4"/>
        <v>281060</v>
      </c>
      <c r="M38" s="60">
        <f t="shared" si="4"/>
        <v>4920783</v>
      </c>
      <c r="N38" s="60">
        <f t="shared" si="4"/>
        <v>9011281</v>
      </c>
      <c r="O38" s="60">
        <f t="shared" si="4"/>
        <v>1074</v>
      </c>
      <c r="P38" s="60">
        <f t="shared" si="4"/>
        <v>1657019</v>
      </c>
      <c r="Q38" s="60">
        <f t="shared" si="4"/>
        <v>-575749</v>
      </c>
      <c r="R38" s="60">
        <f t="shared" si="4"/>
        <v>1082344</v>
      </c>
      <c r="S38" s="60">
        <f t="shared" si="4"/>
        <v>500638</v>
      </c>
      <c r="T38" s="60">
        <f t="shared" si="4"/>
        <v>113</v>
      </c>
      <c r="U38" s="60">
        <f t="shared" si="4"/>
        <v>2451205</v>
      </c>
      <c r="V38" s="60">
        <f t="shared" si="4"/>
        <v>2951956</v>
      </c>
      <c r="W38" s="60">
        <f t="shared" si="4"/>
        <v>13369904</v>
      </c>
      <c r="X38" s="60">
        <f t="shared" si="4"/>
        <v>16000000</v>
      </c>
      <c r="Y38" s="60">
        <f t="shared" si="4"/>
        <v>-2630096</v>
      </c>
      <c r="Z38" s="140">
        <f t="shared" si="5"/>
        <v>-16.4381</v>
      </c>
      <c r="AA38" s="155">
        <f>AA8+AA23</f>
        <v>16000000</v>
      </c>
    </row>
    <row r="39" spans="1:27" ht="13.5">
      <c r="A39" s="291" t="s">
        <v>207</v>
      </c>
      <c r="B39" s="142"/>
      <c r="C39" s="62">
        <f t="shared" si="4"/>
        <v>78306065</v>
      </c>
      <c r="D39" s="156">
        <f t="shared" si="4"/>
        <v>0</v>
      </c>
      <c r="E39" s="60">
        <f t="shared" si="4"/>
        <v>171989000</v>
      </c>
      <c r="F39" s="60">
        <f t="shared" si="4"/>
        <v>128868000</v>
      </c>
      <c r="G39" s="60">
        <f t="shared" si="4"/>
        <v>-2756070</v>
      </c>
      <c r="H39" s="60">
        <f t="shared" si="4"/>
        <v>6910287</v>
      </c>
      <c r="I39" s="60">
        <f t="shared" si="4"/>
        <v>2590237</v>
      </c>
      <c r="J39" s="60">
        <f t="shared" si="4"/>
        <v>6744454</v>
      </c>
      <c r="K39" s="60">
        <f t="shared" si="4"/>
        <v>7128049</v>
      </c>
      <c r="L39" s="60">
        <f t="shared" si="4"/>
        <v>803696</v>
      </c>
      <c r="M39" s="60">
        <f t="shared" si="4"/>
        <v>18593168</v>
      </c>
      <c r="N39" s="60">
        <f t="shared" si="4"/>
        <v>26524913</v>
      </c>
      <c r="O39" s="60">
        <f t="shared" si="4"/>
        <v>715461</v>
      </c>
      <c r="P39" s="60">
        <f t="shared" si="4"/>
        <v>2239317</v>
      </c>
      <c r="Q39" s="60">
        <f t="shared" si="4"/>
        <v>866987</v>
      </c>
      <c r="R39" s="60">
        <f t="shared" si="4"/>
        <v>3821765</v>
      </c>
      <c r="S39" s="60">
        <f t="shared" si="4"/>
        <v>5542199</v>
      </c>
      <c r="T39" s="60">
        <f t="shared" si="4"/>
        <v>3801611</v>
      </c>
      <c r="U39" s="60">
        <f t="shared" si="4"/>
        <v>8834664</v>
      </c>
      <c r="V39" s="60">
        <f t="shared" si="4"/>
        <v>18178474</v>
      </c>
      <c r="W39" s="60">
        <f t="shared" si="4"/>
        <v>55269606</v>
      </c>
      <c r="X39" s="60">
        <f t="shared" si="4"/>
        <v>128868000</v>
      </c>
      <c r="Y39" s="60">
        <f t="shared" si="4"/>
        <v>-73598394</v>
      </c>
      <c r="Z39" s="140">
        <f t="shared" si="5"/>
        <v>-57.111458236334855</v>
      </c>
      <c r="AA39" s="155">
        <f>AA9+AA24</f>
        <v>128868000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15251700</v>
      </c>
      <c r="G40" s="60">
        <f t="shared" si="4"/>
        <v>463668</v>
      </c>
      <c r="H40" s="60">
        <f t="shared" si="4"/>
        <v>3867948</v>
      </c>
      <c r="I40" s="60">
        <f t="shared" si="4"/>
        <v>987716</v>
      </c>
      <c r="J40" s="60">
        <f t="shared" si="4"/>
        <v>5319332</v>
      </c>
      <c r="K40" s="60">
        <f t="shared" si="4"/>
        <v>644057</v>
      </c>
      <c r="L40" s="60">
        <f t="shared" si="4"/>
        <v>163089</v>
      </c>
      <c r="M40" s="60">
        <f t="shared" si="4"/>
        <v>60</v>
      </c>
      <c r="N40" s="60">
        <f t="shared" si="4"/>
        <v>807206</v>
      </c>
      <c r="O40" s="60">
        <f t="shared" si="4"/>
        <v>42900</v>
      </c>
      <c r="P40" s="60">
        <f t="shared" si="4"/>
        <v>1340240</v>
      </c>
      <c r="Q40" s="60">
        <f t="shared" si="4"/>
        <v>119784</v>
      </c>
      <c r="R40" s="60">
        <f t="shared" si="4"/>
        <v>1502924</v>
      </c>
      <c r="S40" s="60">
        <f t="shared" si="4"/>
        <v>133843</v>
      </c>
      <c r="T40" s="60">
        <f t="shared" si="4"/>
        <v>57867</v>
      </c>
      <c r="U40" s="60">
        <f t="shared" si="4"/>
        <v>165572</v>
      </c>
      <c r="V40" s="60">
        <f t="shared" si="4"/>
        <v>357282</v>
      </c>
      <c r="W40" s="60">
        <f t="shared" si="4"/>
        <v>7986744</v>
      </c>
      <c r="X40" s="60">
        <f t="shared" si="4"/>
        <v>15251700</v>
      </c>
      <c r="Y40" s="60">
        <f t="shared" si="4"/>
        <v>-7264956</v>
      </c>
      <c r="Z40" s="140">
        <f t="shared" si="5"/>
        <v>-47.633745746375816</v>
      </c>
      <c r="AA40" s="155">
        <f>AA10+AA25</f>
        <v>15251700</v>
      </c>
    </row>
    <row r="41" spans="1:27" ht="13.5">
      <c r="A41" s="292" t="s">
        <v>209</v>
      </c>
      <c r="B41" s="142"/>
      <c r="C41" s="293">
        <f aca="true" t="shared" si="6" ref="C41:Y41">SUM(C36:C40)</f>
        <v>108160331</v>
      </c>
      <c r="D41" s="294">
        <f t="shared" si="6"/>
        <v>0</v>
      </c>
      <c r="E41" s="295">
        <f t="shared" si="6"/>
        <v>250110000</v>
      </c>
      <c r="F41" s="295">
        <f t="shared" si="6"/>
        <v>233987700</v>
      </c>
      <c r="G41" s="295">
        <f t="shared" si="6"/>
        <v>-2291784</v>
      </c>
      <c r="H41" s="295">
        <f t="shared" si="6"/>
        <v>10842549</v>
      </c>
      <c r="I41" s="295">
        <f t="shared" si="6"/>
        <v>7786355</v>
      </c>
      <c r="J41" s="295">
        <f t="shared" si="6"/>
        <v>16337120</v>
      </c>
      <c r="K41" s="295">
        <f t="shared" si="6"/>
        <v>32933942</v>
      </c>
      <c r="L41" s="295">
        <f t="shared" si="6"/>
        <v>9937766</v>
      </c>
      <c r="M41" s="295">
        <f t="shared" si="6"/>
        <v>24466394</v>
      </c>
      <c r="N41" s="295">
        <f t="shared" si="6"/>
        <v>67338102</v>
      </c>
      <c r="O41" s="295">
        <f t="shared" si="6"/>
        <v>1008080</v>
      </c>
      <c r="P41" s="295">
        <f t="shared" si="6"/>
        <v>8317829</v>
      </c>
      <c r="Q41" s="295">
        <f t="shared" si="6"/>
        <v>2272852</v>
      </c>
      <c r="R41" s="295">
        <f t="shared" si="6"/>
        <v>11598761</v>
      </c>
      <c r="S41" s="295">
        <f t="shared" si="6"/>
        <v>14940877</v>
      </c>
      <c r="T41" s="295">
        <f t="shared" si="6"/>
        <v>5028149</v>
      </c>
      <c r="U41" s="295">
        <f t="shared" si="6"/>
        <v>24112469</v>
      </c>
      <c r="V41" s="295">
        <f t="shared" si="6"/>
        <v>44081495</v>
      </c>
      <c r="W41" s="295">
        <f t="shared" si="6"/>
        <v>139355478</v>
      </c>
      <c r="X41" s="295">
        <f t="shared" si="6"/>
        <v>233987700</v>
      </c>
      <c r="Y41" s="295">
        <f t="shared" si="6"/>
        <v>-94632222</v>
      </c>
      <c r="Z41" s="296">
        <f t="shared" si="5"/>
        <v>-40.44324637577104</v>
      </c>
      <c r="AA41" s="297">
        <f>SUM(AA36:AA40)</f>
        <v>233987700</v>
      </c>
    </row>
    <row r="42" spans="1:27" ht="13.5">
      <c r="A42" s="298" t="s">
        <v>210</v>
      </c>
      <c r="B42" s="136"/>
      <c r="C42" s="95">
        <f aca="true" t="shared" si="7" ref="C42:Y48">C12+C27</f>
        <v>10810721</v>
      </c>
      <c r="D42" s="129">
        <f t="shared" si="7"/>
        <v>0</v>
      </c>
      <c r="E42" s="54">
        <f t="shared" si="7"/>
        <v>0</v>
      </c>
      <c r="F42" s="54">
        <f t="shared" si="7"/>
        <v>4463000</v>
      </c>
      <c r="G42" s="54">
        <f t="shared" si="7"/>
        <v>122648</v>
      </c>
      <c r="H42" s="54">
        <f t="shared" si="7"/>
        <v>282847</v>
      </c>
      <c r="I42" s="54">
        <f t="shared" si="7"/>
        <v>156144</v>
      </c>
      <c r="J42" s="54">
        <f t="shared" si="7"/>
        <v>561639</v>
      </c>
      <c r="K42" s="54">
        <f t="shared" si="7"/>
        <v>769142</v>
      </c>
      <c r="L42" s="54">
        <f t="shared" si="7"/>
        <v>182828</v>
      </c>
      <c r="M42" s="54">
        <f t="shared" si="7"/>
        <v>112059</v>
      </c>
      <c r="N42" s="54">
        <f t="shared" si="7"/>
        <v>1064029</v>
      </c>
      <c r="O42" s="54">
        <f t="shared" si="7"/>
        <v>3524</v>
      </c>
      <c r="P42" s="54">
        <f t="shared" si="7"/>
        <v>122099</v>
      </c>
      <c r="Q42" s="54">
        <f t="shared" si="7"/>
        <v>-465477</v>
      </c>
      <c r="R42" s="54">
        <f t="shared" si="7"/>
        <v>-339854</v>
      </c>
      <c r="S42" s="54">
        <f t="shared" si="7"/>
        <v>431515</v>
      </c>
      <c r="T42" s="54">
        <f t="shared" si="7"/>
        <v>205432</v>
      </c>
      <c r="U42" s="54">
        <f t="shared" si="7"/>
        <v>955362</v>
      </c>
      <c r="V42" s="54">
        <f t="shared" si="7"/>
        <v>1592309</v>
      </c>
      <c r="W42" s="54">
        <f t="shared" si="7"/>
        <v>2878123</v>
      </c>
      <c r="X42" s="54">
        <f t="shared" si="7"/>
        <v>4463000</v>
      </c>
      <c r="Y42" s="54">
        <f t="shared" si="7"/>
        <v>-1584877</v>
      </c>
      <c r="Z42" s="184">
        <f t="shared" si="5"/>
        <v>-35.51147210396594</v>
      </c>
      <c r="AA42" s="130">
        <f aca="true" t="shared" si="8" ref="AA42:AA48">AA12+AA27</f>
        <v>4463000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12419423</v>
      </c>
      <c r="D45" s="129">
        <f t="shared" si="7"/>
        <v>0</v>
      </c>
      <c r="E45" s="54">
        <f t="shared" si="7"/>
        <v>34900000</v>
      </c>
      <c r="F45" s="54">
        <f t="shared" si="7"/>
        <v>20019481</v>
      </c>
      <c r="G45" s="54">
        <f t="shared" si="7"/>
        <v>0</v>
      </c>
      <c r="H45" s="54">
        <f t="shared" si="7"/>
        <v>2715720</v>
      </c>
      <c r="I45" s="54">
        <f t="shared" si="7"/>
        <v>24725</v>
      </c>
      <c r="J45" s="54">
        <f t="shared" si="7"/>
        <v>2740445</v>
      </c>
      <c r="K45" s="54">
        <f t="shared" si="7"/>
        <v>5769707</v>
      </c>
      <c r="L45" s="54">
        <f t="shared" si="7"/>
        <v>1353416</v>
      </c>
      <c r="M45" s="54">
        <f t="shared" si="7"/>
        <v>1840292</v>
      </c>
      <c r="N45" s="54">
        <f t="shared" si="7"/>
        <v>8963415</v>
      </c>
      <c r="O45" s="54">
        <f t="shared" si="7"/>
        <v>2576003</v>
      </c>
      <c r="P45" s="54">
        <f t="shared" si="7"/>
        <v>2243306</v>
      </c>
      <c r="Q45" s="54">
        <f t="shared" si="7"/>
        <v>5345373</v>
      </c>
      <c r="R45" s="54">
        <f t="shared" si="7"/>
        <v>10164682</v>
      </c>
      <c r="S45" s="54">
        <f t="shared" si="7"/>
        <v>5637347</v>
      </c>
      <c r="T45" s="54">
        <f t="shared" si="7"/>
        <v>1883805</v>
      </c>
      <c r="U45" s="54">
        <f t="shared" si="7"/>
        <v>2982151</v>
      </c>
      <c r="V45" s="54">
        <f t="shared" si="7"/>
        <v>10503303</v>
      </c>
      <c r="W45" s="54">
        <f t="shared" si="7"/>
        <v>32371845</v>
      </c>
      <c r="X45" s="54">
        <f t="shared" si="7"/>
        <v>20019481</v>
      </c>
      <c r="Y45" s="54">
        <f t="shared" si="7"/>
        <v>12352364</v>
      </c>
      <c r="Z45" s="184">
        <f t="shared" si="5"/>
        <v>61.70171944017929</v>
      </c>
      <c r="AA45" s="130">
        <f t="shared" si="8"/>
        <v>20019481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131390475</v>
      </c>
      <c r="D49" s="218">
        <f t="shared" si="9"/>
        <v>0</v>
      </c>
      <c r="E49" s="220">
        <f t="shared" si="9"/>
        <v>285010000</v>
      </c>
      <c r="F49" s="220">
        <f t="shared" si="9"/>
        <v>258470181</v>
      </c>
      <c r="G49" s="220">
        <f t="shared" si="9"/>
        <v>-2169136</v>
      </c>
      <c r="H49" s="220">
        <f t="shared" si="9"/>
        <v>13841116</v>
      </c>
      <c r="I49" s="220">
        <f t="shared" si="9"/>
        <v>7967224</v>
      </c>
      <c r="J49" s="220">
        <f t="shared" si="9"/>
        <v>19639204</v>
      </c>
      <c r="K49" s="220">
        <f t="shared" si="9"/>
        <v>39472791</v>
      </c>
      <c r="L49" s="220">
        <f t="shared" si="9"/>
        <v>11474010</v>
      </c>
      <c r="M49" s="220">
        <f t="shared" si="9"/>
        <v>26418745</v>
      </c>
      <c r="N49" s="220">
        <f t="shared" si="9"/>
        <v>77365546</v>
      </c>
      <c r="O49" s="220">
        <f t="shared" si="9"/>
        <v>3587607</v>
      </c>
      <c r="P49" s="220">
        <f t="shared" si="9"/>
        <v>10683234</v>
      </c>
      <c r="Q49" s="220">
        <f t="shared" si="9"/>
        <v>7152748</v>
      </c>
      <c r="R49" s="220">
        <f t="shared" si="9"/>
        <v>21423589</v>
      </c>
      <c r="S49" s="220">
        <f t="shared" si="9"/>
        <v>21009739</v>
      </c>
      <c r="T49" s="220">
        <f t="shared" si="9"/>
        <v>7117386</v>
      </c>
      <c r="U49" s="220">
        <f t="shared" si="9"/>
        <v>28049982</v>
      </c>
      <c r="V49" s="220">
        <f t="shared" si="9"/>
        <v>56177107</v>
      </c>
      <c r="W49" s="220">
        <f t="shared" si="9"/>
        <v>174605446</v>
      </c>
      <c r="X49" s="220">
        <f t="shared" si="9"/>
        <v>258470181</v>
      </c>
      <c r="Y49" s="220">
        <f t="shared" si="9"/>
        <v>-83864735</v>
      </c>
      <c r="Z49" s="221">
        <f t="shared" si="5"/>
        <v>-32.446580365879804</v>
      </c>
      <c r="AA49" s="222">
        <f>SUM(AA41:AA48)</f>
        <v>258470181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65323000</v>
      </c>
      <c r="D51" s="129">
        <f t="shared" si="10"/>
        <v>0</v>
      </c>
      <c r="E51" s="54">
        <f t="shared" si="10"/>
        <v>61620000</v>
      </c>
      <c r="F51" s="54">
        <f t="shared" si="10"/>
        <v>76419000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76419000</v>
      </c>
      <c r="Y51" s="54">
        <f t="shared" si="10"/>
        <v>-76419000</v>
      </c>
      <c r="Z51" s="184">
        <f>+IF(X51&lt;&gt;0,+(Y51/X51)*100,0)</f>
        <v>-100</v>
      </c>
      <c r="AA51" s="130">
        <f>SUM(AA57:AA61)</f>
        <v>76419000</v>
      </c>
    </row>
    <row r="52" spans="1:27" ht="13.5">
      <c r="A52" s="310" t="s">
        <v>204</v>
      </c>
      <c r="B52" s="142"/>
      <c r="C52" s="62">
        <v>16896000</v>
      </c>
      <c r="D52" s="156"/>
      <c r="E52" s="60">
        <v>6350000</v>
      </c>
      <c r="F52" s="60">
        <v>12350000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12350000</v>
      </c>
      <c r="Y52" s="60">
        <v>-12350000</v>
      </c>
      <c r="Z52" s="140">
        <v>-100</v>
      </c>
      <c r="AA52" s="155">
        <v>12350000</v>
      </c>
    </row>
    <row r="53" spans="1:27" ht="13.5">
      <c r="A53" s="310" t="s">
        <v>205</v>
      </c>
      <c r="B53" s="142"/>
      <c r="C53" s="62">
        <v>20228000</v>
      </c>
      <c r="D53" s="156"/>
      <c r="E53" s="60">
        <v>14242000</v>
      </c>
      <c r="F53" s="60">
        <v>14242000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14242000</v>
      </c>
      <c r="Y53" s="60">
        <v>-14242000</v>
      </c>
      <c r="Z53" s="140">
        <v>-100</v>
      </c>
      <c r="AA53" s="155">
        <v>14242000</v>
      </c>
    </row>
    <row r="54" spans="1:27" ht="13.5">
      <c r="A54" s="310" t="s">
        <v>206</v>
      </c>
      <c r="B54" s="142"/>
      <c r="C54" s="62">
        <v>15300000</v>
      </c>
      <c r="D54" s="156"/>
      <c r="E54" s="60">
        <v>23087000</v>
      </c>
      <c r="F54" s="60">
        <v>23086000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23086000</v>
      </c>
      <c r="Y54" s="60">
        <v>-23086000</v>
      </c>
      <c r="Z54" s="140">
        <v>-100</v>
      </c>
      <c r="AA54" s="155">
        <v>23086000</v>
      </c>
    </row>
    <row r="55" spans="1:27" ht="13.5">
      <c r="A55" s="310" t="s">
        <v>207</v>
      </c>
      <c r="B55" s="142"/>
      <c r="C55" s="62"/>
      <c r="D55" s="156"/>
      <c r="E55" s="60">
        <v>5421000</v>
      </c>
      <c r="F55" s="60">
        <v>5421000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5421000</v>
      </c>
      <c r="Y55" s="60">
        <v>-5421000</v>
      </c>
      <c r="Z55" s="140">
        <v>-100</v>
      </c>
      <c r="AA55" s="155">
        <v>5421000</v>
      </c>
    </row>
    <row r="56" spans="1:27" ht="13.5">
      <c r="A56" s="310" t="s">
        <v>208</v>
      </c>
      <c r="B56" s="142"/>
      <c r="C56" s="62">
        <v>2592000</v>
      </c>
      <c r="D56" s="156"/>
      <c r="E56" s="60">
        <v>4350000</v>
      </c>
      <c r="F56" s="60">
        <v>10750000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10750000</v>
      </c>
      <c r="Y56" s="60">
        <v>-10750000</v>
      </c>
      <c r="Z56" s="140">
        <v>-100</v>
      </c>
      <c r="AA56" s="155">
        <v>10750000</v>
      </c>
    </row>
    <row r="57" spans="1:27" ht="13.5">
      <c r="A57" s="138" t="s">
        <v>209</v>
      </c>
      <c r="B57" s="142"/>
      <c r="C57" s="293">
        <f aca="true" t="shared" si="11" ref="C57:Y57">SUM(C52:C56)</f>
        <v>55016000</v>
      </c>
      <c r="D57" s="294">
        <f t="shared" si="11"/>
        <v>0</v>
      </c>
      <c r="E57" s="295">
        <f t="shared" si="11"/>
        <v>53450000</v>
      </c>
      <c r="F57" s="295">
        <f t="shared" si="11"/>
        <v>65849000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65849000</v>
      </c>
      <c r="Y57" s="295">
        <f t="shared" si="11"/>
        <v>-65849000</v>
      </c>
      <c r="Z57" s="296">
        <f>+IF(X57&lt;&gt;0,+(Y57/X57)*100,0)</f>
        <v>-100</v>
      </c>
      <c r="AA57" s="297">
        <f>SUM(AA52:AA56)</f>
        <v>65849000</v>
      </c>
    </row>
    <row r="58" spans="1:27" ht="13.5">
      <c r="A58" s="311" t="s">
        <v>210</v>
      </c>
      <c r="B58" s="136"/>
      <c r="C58" s="62">
        <v>6718000</v>
      </c>
      <c r="D58" s="156"/>
      <c r="E58" s="60">
        <v>4810000</v>
      </c>
      <c r="F58" s="60">
        <v>4660000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4660000</v>
      </c>
      <c r="Y58" s="60">
        <v>-4660000</v>
      </c>
      <c r="Z58" s="140">
        <v>-100</v>
      </c>
      <c r="AA58" s="155">
        <v>4660000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3589000</v>
      </c>
      <c r="D61" s="156"/>
      <c r="E61" s="60">
        <v>3360000</v>
      </c>
      <c r="F61" s="60">
        <v>5910000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5910000</v>
      </c>
      <c r="Y61" s="60">
        <v>-5910000</v>
      </c>
      <c r="Z61" s="140">
        <v>-100</v>
      </c>
      <c r="AA61" s="155">
        <v>5910000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65322981</v>
      </c>
      <c r="D66" s="274"/>
      <c r="E66" s="275">
        <v>61619709</v>
      </c>
      <c r="F66" s="275">
        <v>76419709</v>
      </c>
      <c r="G66" s="275">
        <v>3293955</v>
      </c>
      <c r="H66" s="275">
        <v>5624399</v>
      </c>
      <c r="I66" s="275">
        <v>5371381</v>
      </c>
      <c r="J66" s="275">
        <v>14289735</v>
      </c>
      <c r="K66" s="275">
        <v>4544031</v>
      </c>
      <c r="L66" s="275">
        <v>4511298</v>
      </c>
      <c r="M66" s="275">
        <v>5148561</v>
      </c>
      <c r="N66" s="275">
        <v>14203890</v>
      </c>
      <c r="O66" s="275">
        <v>3323936</v>
      </c>
      <c r="P66" s="275">
        <v>4933008</v>
      </c>
      <c r="Q66" s="275">
        <v>3684474</v>
      </c>
      <c r="R66" s="275">
        <v>11941418</v>
      </c>
      <c r="S66" s="275">
        <v>3313391</v>
      </c>
      <c r="T66" s="275">
        <v>5369215</v>
      </c>
      <c r="U66" s="275">
        <v>11085180</v>
      </c>
      <c r="V66" s="275">
        <v>19767786</v>
      </c>
      <c r="W66" s="275">
        <v>60202829</v>
      </c>
      <c r="X66" s="275">
        <v>76419709</v>
      </c>
      <c r="Y66" s="275">
        <v>-16216880</v>
      </c>
      <c r="Z66" s="140">
        <v>-21.22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567409</v>
      </c>
      <c r="H68" s="60">
        <v>1155672</v>
      </c>
      <c r="I68" s="60">
        <v>497760</v>
      </c>
      <c r="J68" s="60">
        <v>2220841</v>
      </c>
      <c r="K68" s="60">
        <v>557754</v>
      </c>
      <c r="L68" s="60">
        <v>1766075</v>
      </c>
      <c r="M68" s="60">
        <v>1599983</v>
      </c>
      <c r="N68" s="60">
        <v>3923812</v>
      </c>
      <c r="O68" s="60">
        <v>1544219</v>
      </c>
      <c r="P68" s="60">
        <v>829928</v>
      </c>
      <c r="Q68" s="60">
        <v>3349353</v>
      </c>
      <c r="R68" s="60">
        <v>5723500</v>
      </c>
      <c r="S68" s="60">
        <v>2271451</v>
      </c>
      <c r="T68" s="60">
        <v>-3626458</v>
      </c>
      <c r="U68" s="60">
        <v>259847</v>
      </c>
      <c r="V68" s="60">
        <v>-1095160</v>
      </c>
      <c r="W68" s="60">
        <v>10772993</v>
      </c>
      <c r="X68" s="60"/>
      <c r="Y68" s="60">
        <v>10772993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65322981</v>
      </c>
      <c r="D69" s="218">
        <f t="shared" si="12"/>
        <v>0</v>
      </c>
      <c r="E69" s="220">
        <f t="shared" si="12"/>
        <v>61619709</v>
      </c>
      <c r="F69" s="220">
        <f t="shared" si="12"/>
        <v>76419709</v>
      </c>
      <c r="G69" s="220">
        <f t="shared" si="12"/>
        <v>3861364</v>
      </c>
      <c r="H69" s="220">
        <f t="shared" si="12"/>
        <v>6780071</v>
      </c>
      <c r="I69" s="220">
        <f t="shared" si="12"/>
        <v>5869141</v>
      </c>
      <c r="J69" s="220">
        <f t="shared" si="12"/>
        <v>16510576</v>
      </c>
      <c r="K69" s="220">
        <f t="shared" si="12"/>
        <v>5101785</v>
      </c>
      <c r="L69" s="220">
        <f t="shared" si="12"/>
        <v>6277373</v>
      </c>
      <c r="M69" s="220">
        <f t="shared" si="12"/>
        <v>6748544</v>
      </c>
      <c r="N69" s="220">
        <f t="shared" si="12"/>
        <v>18127702</v>
      </c>
      <c r="O69" s="220">
        <f t="shared" si="12"/>
        <v>4868155</v>
      </c>
      <c r="P69" s="220">
        <f t="shared" si="12"/>
        <v>5762936</v>
      </c>
      <c r="Q69" s="220">
        <f t="shared" si="12"/>
        <v>7033827</v>
      </c>
      <c r="R69" s="220">
        <f t="shared" si="12"/>
        <v>17664918</v>
      </c>
      <c r="S69" s="220">
        <f t="shared" si="12"/>
        <v>5584842</v>
      </c>
      <c r="T69" s="220">
        <f t="shared" si="12"/>
        <v>1742757</v>
      </c>
      <c r="U69" s="220">
        <f t="shared" si="12"/>
        <v>11345027</v>
      </c>
      <c r="V69" s="220">
        <f t="shared" si="12"/>
        <v>18672626</v>
      </c>
      <c r="W69" s="220">
        <f t="shared" si="12"/>
        <v>70975822</v>
      </c>
      <c r="X69" s="220">
        <f t="shared" si="12"/>
        <v>76419709</v>
      </c>
      <c r="Y69" s="220">
        <f t="shared" si="12"/>
        <v>-5443887</v>
      </c>
      <c r="Z69" s="221">
        <f>+IF(X69&lt;&gt;0,+(Y69/X69)*100,0)</f>
        <v>-7.123668843072931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101427331</v>
      </c>
      <c r="D5" s="357">
        <f t="shared" si="0"/>
        <v>0</v>
      </c>
      <c r="E5" s="356">
        <f t="shared" si="0"/>
        <v>223010000</v>
      </c>
      <c r="F5" s="358">
        <f t="shared" si="0"/>
        <v>193889000</v>
      </c>
      <c r="G5" s="358">
        <f t="shared" si="0"/>
        <v>-2291784</v>
      </c>
      <c r="H5" s="356">
        <f t="shared" si="0"/>
        <v>10842549</v>
      </c>
      <c r="I5" s="356">
        <f t="shared" si="0"/>
        <v>7786355</v>
      </c>
      <c r="J5" s="358">
        <f t="shared" si="0"/>
        <v>8316206</v>
      </c>
      <c r="K5" s="358">
        <f t="shared" si="0"/>
        <v>32933942</v>
      </c>
      <c r="L5" s="356">
        <f t="shared" si="0"/>
        <v>9937766</v>
      </c>
      <c r="M5" s="356">
        <f t="shared" si="0"/>
        <v>24466394</v>
      </c>
      <c r="N5" s="358">
        <f t="shared" si="0"/>
        <v>66863564</v>
      </c>
      <c r="O5" s="358">
        <f t="shared" si="0"/>
        <v>1008080</v>
      </c>
      <c r="P5" s="356">
        <f t="shared" si="0"/>
        <v>8317829</v>
      </c>
      <c r="Q5" s="356">
        <f t="shared" si="0"/>
        <v>2272852</v>
      </c>
      <c r="R5" s="358">
        <f t="shared" si="0"/>
        <v>11585833</v>
      </c>
      <c r="S5" s="358">
        <f t="shared" si="0"/>
        <v>14940877</v>
      </c>
      <c r="T5" s="356">
        <f t="shared" si="0"/>
        <v>5028149</v>
      </c>
      <c r="U5" s="356">
        <f t="shared" si="0"/>
        <v>24112469</v>
      </c>
      <c r="V5" s="358">
        <f t="shared" si="0"/>
        <v>35991781</v>
      </c>
      <c r="W5" s="358">
        <f t="shared" si="0"/>
        <v>59508770</v>
      </c>
      <c r="X5" s="356">
        <f t="shared" si="0"/>
        <v>193889000</v>
      </c>
      <c r="Y5" s="358">
        <f t="shared" si="0"/>
        <v>-134380230</v>
      </c>
      <c r="Z5" s="359">
        <f>+IF(X5&lt;&gt;0,+(Y5/X5)*100,0)</f>
        <v>-69.30781529638091</v>
      </c>
      <c r="AA5" s="360">
        <f>+AA6+AA8+AA11+AA13+AA15</f>
        <v>193889000</v>
      </c>
    </row>
    <row r="6" spans="1:27" ht="13.5">
      <c r="A6" s="361" t="s">
        <v>204</v>
      </c>
      <c r="B6" s="142"/>
      <c r="C6" s="60">
        <f>+C7</f>
        <v>52838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290674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546312</v>
      </c>
      <c r="U6" s="60">
        <f t="shared" si="1"/>
        <v>7543402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52838</v>
      </c>
      <c r="D7" s="340"/>
      <c r="E7" s="60"/>
      <c r="F7" s="59"/>
      <c r="G7" s="59"/>
      <c r="H7" s="60"/>
      <c r="I7" s="60"/>
      <c r="J7" s="59"/>
      <c r="K7" s="59"/>
      <c r="L7" s="60"/>
      <c r="M7" s="60">
        <v>290674</v>
      </c>
      <c r="N7" s="59"/>
      <c r="O7" s="59"/>
      <c r="P7" s="60"/>
      <c r="Q7" s="60"/>
      <c r="R7" s="59"/>
      <c r="S7" s="59"/>
      <c r="T7" s="60">
        <v>546312</v>
      </c>
      <c r="U7" s="60">
        <v>7543402</v>
      </c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13179830</v>
      </c>
      <c r="D8" s="340">
        <f t="shared" si="2"/>
        <v>0</v>
      </c>
      <c r="E8" s="60">
        <f t="shared" si="2"/>
        <v>45021000</v>
      </c>
      <c r="F8" s="59">
        <f t="shared" si="2"/>
        <v>55021000</v>
      </c>
      <c r="G8" s="59">
        <f t="shared" si="2"/>
        <v>618</v>
      </c>
      <c r="H8" s="60">
        <f t="shared" si="2"/>
        <v>64314</v>
      </c>
      <c r="I8" s="60">
        <f t="shared" si="2"/>
        <v>3884079</v>
      </c>
      <c r="J8" s="59">
        <f t="shared" si="2"/>
        <v>0</v>
      </c>
      <c r="K8" s="59">
        <f t="shared" si="2"/>
        <v>21352398</v>
      </c>
      <c r="L8" s="60">
        <f t="shared" si="2"/>
        <v>8689921</v>
      </c>
      <c r="M8" s="60">
        <f t="shared" si="2"/>
        <v>661709</v>
      </c>
      <c r="N8" s="59">
        <f t="shared" si="2"/>
        <v>30520164</v>
      </c>
      <c r="O8" s="59">
        <f t="shared" si="2"/>
        <v>248645</v>
      </c>
      <c r="P8" s="60">
        <f t="shared" si="2"/>
        <v>3081253</v>
      </c>
      <c r="Q8" s="60">
        <f t="shared" si="2"/>
        <v>1861830</v>
      </c>
      <c r="R8" s="59">
        <f t="shared" si="2"/>
        <v>5178800</v>
      </c>
      <c r="S8" s="59">
        <f t="shared" si="2"/>
        <v>8764197</v>
      </c>
      <c r="T8" s="60">
        <f t="shared" si="2"/>
        <v>622246</v>
      </c>
      <c r="U8" s="60">
        <f t="shared" si="2"/>
        <v>5117626</v>
      </c>
      <c r="V8" s="59">
        <f t="shared" si="2"/>
        <v>14504069</v>
      </c>
      <c r="W8" s="59">
        <f t="shared" si="2"/>
        <v>0</v>
      </c>
      <c r="X8" s="60">
        <f t="shared" si="2"/>
        <v>55021000</v>
      </c>
      <c r="Y8" s="59">
        <f t="shared" si="2"/>
        <v>-55021000</v>
      </c>
      <c r="Z8" s="61">
        <f>+IF(X8&lt;&gt;0,+(Y8/X8)*100,0)</f>
        <v>-100</v>
      </c>
      <c r="AA8" s="62">
        <f>SUM(AA9:AA10)</f>
        <v>55021000</v>
      </c>
    </row>
    <row r="9" spans="1:27" ht="13.5">
      <c r="A9" s="291" t="s">
        <v>229</v>
      </c>
      <c r="B9" s="142"/>
      <c r="C9" s="60">
        <v>13179830</v>
      </c>
      <c r="D9" s="340"/>
      <c r="E9" s="60">
        <v>45021000</v>
      </c>
      <c r="F9" s="59">
        <v>55021000</v>
      </c>
      <c r="G9" s="59"/>
      <c r="H9" s="60">
        <v>64314</v>
      </c>
      <c r="I9" s="60">
        <v>3884079</v>
      </c>
      <c r="J9" s="59"/>
      <c r="K9" s="59">
        <v>21352398</v>
      </c>
      <c r="L9" s="60">
        <v>8689921</v>
      </c>
      <c r="M9" s="60">
        <v>477845</v>
      </c>
      <c r="N9" s="59">
        <v>30520164</v>
      </c>
      <c r="O9" s="59">
        <v>239622</v>
      </c>
      <c r="P9" s="60">
        <v>3077348</v>
      </c>
      <c r="Q9" s="60">
        <v>1861830</v>
      </c>
      <c r="R9" s="59">
        <v>5178800</v>
      </c>
      <c r="S9" s="59">
        <v>8192177</v>
      </c>
      <c r="T9" s="60">
        <v>597037</v>
      </c>
      <c r="U9" s="60">
        <v>4692965</v>
      </c>
      <c r="V9" s="59">
        <v>13482179</v>
      </c>
      <c r="W9" s="59"/>
      <c r="X9" s="60">
        <v>55021000</v>
      </c>
      <c r="Y9" s="59">
        <v>-55021000</v>
      </c>
      <c r="Z9" s="61">
        <v>-100</v>
      </c>
      <c r="AA9" s="62">
        <v>55021000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>
        <v>618</v>
      </c>
      <c r="H10" s="60"/>
      <c r="I10" s="60"/>
      <c r="J10" s="59"/>
      <c r="K10" s="59"/>
      <c r="L10" s="60"/>
      <c r="M10" s="60">
        <v>183864</v>
      </c>
      <c r="N10" s="59"/>
      <c r="O10" s="59">
        <v>9023</v>
      </c>
      <c r="P10" s="60">
        <v>3905</v>
      </c>
      <c r="Q10" s="60"/>
      <c r="R10" s="59"/>
      <c r="S10" s="59">
        <v>572020</v>
      </c>
      <c r="T10" s="60">
        <v>25209</v>
      </c>
      <c r="U10" s="60">
        <v>424661</v>
      </c>
      <c r="V10" s="59">
        <v>1021890</v>
      </c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9888598</v>
      </c>
      <c r="D11" s="363">
        <f aca="true" t="shared" si="3" ref="D11:AA11">+D12</f>
        <v>0</v>
      </c>
      <c r="E11" s="362">
        <f t="shared" si="3"/>
        <v>6000000</v>
      </c>
      <c r="F11" s="364">
        <f t="shared" si="3"/>
        <v>10000000</v>
      </c>
      <c r="G11" s="364">
        <f t="shared" si="3"/>
        <v>0</v>
      </c>
      <c r="H11" s="362">
        <f t="shared" si="3"/>
        <v>0</v>
      </c>
      <c r="I11" s="362">
        <f t="shared" si="3"/>
        <v>324323</v>
      </c>
      <c r="J11" s="364">
        <f t="shared" si="3"/>
        <v>0</v>
      </c>
      <c r="K11" s="364">
        <f t="shared" si="3"/>
        <v>3809438</v>
      </c>
      <c r="L11" s="362">
        <f t="shared" si="3"/>
        <v>281060</v>
      </c>
      <c r="M11" s="362">
        <f t="shared" si="3"/>
        <v>4920783</v>
      </c>
      <c r="N11" s="364">
        <f t="shared" si="3"/>
        <v>9011281</v>
      </c>
      <c r="O11" s="364">
        <f t="shared" si="3"/>
        <v>1074</v>
      </c>
      <c r="P11" s="362">
        <f t="shared" si="3"/>
        <v>1657019</v>
      </c>
      <c r="Q11" s="362">
        <f t="shared" si="3"/>
        <v>-575749</v>
      </c>
      <c r="R11" s="364">
        <f t="shared" si="3"/>
        <v>1082344</v>
      </c>
      <c r="S11" s="364">
        <f t="shared" si="3"/>
        <v>500638</v>
      </c>
      <c r="T11" s="362">
        <f t="shared" si="3"/>
        <v>113</v>
      </c>
      <c r="U11" s="362">
        <f t="shared" si="3"/>
        <v>2451205</v>
      </c>
      <c r="V11" s="364">
        <f t="shared" si="3"/>
        <v>2951956</v>
      </c>
      <c r="W11" s="364">
        <f t="shared" si="3"/>
        <v>0</v>
      </c>
      <c r="X11" s="362">
        <f t="shared" si="3"/>
        <v>10000000</v>
      </c>
      <c r="Y11" s="364">
        <f t="shared" si="3"/>
        <v>-10000000</v>
      </c>
      <c r="Z11" s="365">
        <f>+IF(X11&lt;&gt;0,+(Y11/X11)*100,0)</f>
        <v>-100</v>
      </c>
      <c r="AA11" s="366">
        <f t="shared" si="3"/>
        <v>10000000</v>
      </c>
    </row>
    <row r="12" spans="1:27" ht="13.5">
      <c r="A12" s="291" t="s">
        <v>231</v>
      </c>
      <c r="B12" s="136"/>
      <c r="C12" s="60">
        <v>9888598</v>
      </c>
      <c r="D12" s="340"/>
      <c r="E12" s="60">
        <v>6000000</v>
      </c>
      <c r="F12" s="59">
        <v>10000000</v>
      </c>
      <c r="G12" s="59"/>
      <c r="H12" s="60"/>
      <c r="I12" s="60">
        <v>324323</v>
      </c>
      <c r="J12" s="59"/>
      <c r="K12" s="59">
        <v>3809438</v>
      </c>
      <c r="L12" s="60">
        <v>281060</v>
      </c>
      <c r="M12" s="60">
        <v>4920783</v>
      </c>
      <c r="N12" s="59">
        <v>9011281</v>
      </c>
      <c r="O12" s="59">
        <v>1074</v>
      </c>
      <c r="P12" s="60">
        <v>1657019</v>
      </c>
      <c r="Q12" s="60">
        <v>-575749</v>
      </c>
      <c r="R12" s="59">
        <v>1082344</v>
      </c>
      <c r="S12" s="59">
        <v>500638</v>
      </c>
      <c r="T12" s="60">
        <v>113</v>
      </c>
      <c r="U12" s="60">
        <v>2451205</v>
      </c>
      <c r="V12" s="59">
        <v>2951956</v>
      </c>
      <c r="W12" s="59"/>
      <c r="X12" s="60">
        <v>10000000</v>
      </c>
      <c r="Y12" s="59">
        <v>-10000000</v>
      </c>
      <c r="Z12" s="61">
        <v>-100</v>
      </c>
      <c r="AA12" s="62">
        <v>10000000</v>
      </c>
    </row>
    <row r="13" spans="1:27" ht="13.5">
      <c r="A13" s="361" t="s">
        <v>207</v>
      </c>
      <c r="B13" s="136"/>
      <c r="C13" s="275">
        <f>+C14</f>
        <v>78306065</v>
      </c>
      <c r="D13" s="341">
        <f aca="true" t="shared" si="4" ref="D13:AA13">+D14</f>
        <v>0</v>
      </c>
      <c r="E13" s="275">
        <f t="shared" si="4"/>
        <v>171989000</v>
      </c>
      <c r="F13" s="342">
        <f t="shared" si="4"/>
        <v>128868000</v>
      </c>
      <c r="G13" s="342">
        <f t="shared" si="4"/>
        <v>-2756070</v>
      </c>
      <c r="H13" s="275">
        <f t="shared" si="4"/>
        <v>6910287</v>
      </c>
      <c r="I13" s="275">
        <f t="shared" si="4"/>
        <v>2590237</v>
      </c>
      <c r="J13" s="342">
        <f t="shared" si="4"/>
        <v>6744454</v>
      </c>
      <c r="K13" s="342">
        <f t="shared" si="4"/>
        <v>7128049</v>
      </c>
      <c r="L13" s="275">
        <f t="shared" si="4"/>
        <v>803696</v>
      </c>
      <c r="M13" s="275">
        <f t="shared" si="4"/>
        <v>18593168</v>
      </c>
      <c r="N13" s="342">
        <f t="shared" si="4"/>
        <v>26524913</v>
      </c>
      <c r="O13" s="342">
        <f t="shared" si="4"/>
        <v>715461</v>
      </c>
      <c r="P13" s="275">
        <f t="shared" si="4"/>
        <v>2239317</v>
      </c>
      <c r="Q13" s="275">
        <f t="shared" si="4"/>
        <v>866987</v>
      </c>
      <c r="R13" s="342">
        <f t="shared" si="4"/>
        <v>3821765</v>
      </c>
      <c r="S13" s="342">
        <f t="shared" si="4"/>
        <v>5542199</v>
      </c>
      <c r="T13" s="275">
        <f t="shared" si="4"/>
        <v>3801611</v>
      </c>
      <c r="U13" s="275">
        <f t="shared" si="4"/>
        <v>8834664</v>
      </c>
      <c r="V13" s="342">
        <f t="shared" si="4"/>
        <v>18178474</v>
      </c>
      <c r="W13" s="342">
        <f t="shared" si="4"/>
        <v>55269606</v>
      </c>
      <c r="X13" s="275">
        <f t="shared" si="4"/>
        <v>128868000</v>
      </c>
      <c r="Y13" s="342">
        <f t="shared" si="4"/>
        <v>-73598394</v>
      </c>
      <c r="Z13" s="335">
        <f>+IF(X13&lt;&gt;0,+(Y13/X13)*100,0)</f>
        <v>-57.111458236334855</v>
      </c>
      <c r="AA13" s="273">
        <f t="shared" si="4"/>
        <v>128868000</v>
      </c>
    </row>
    <row r="14" spans="1:27" ht="13.5">
      <c r="A14" s="291" t="s">
        <v>232</v>
      </c>
      <c r="B14" s="136"/>
      <c r="C14" s="60">
        <v>78306065</v>
      </c>
      <c r="D14" s="340"/>
      <c r="E14" s="60">
        <v>171989000</v>
      </c>
      <c r="F14" s="59">
        <v>128868000</v>
      </c>
      <c r="G14" s="59">
        <v>-2756070</v>
      </c>
      <c r="H14" s="60">
        <v>6910287</v>
      </c>
      <c r="I14" s="60">
        <v>2590237</v>
      </c>
      <c r="J14" s="59">
        <v>6744454</v>
      </c>
      <c r="K14" s="59">
        <v>7128049</v>
      </c>
      <c r="L14" s="60">
        <v>803696</v>
      </c>
      <c r="M14" s="60">
        <v>18593168</v>
      </c>
      <c r="N14" s="59">
        <v>26524913</v>
      </c>
      <c r="O14" s="59">
        <v>715461</v>
      </c>
      <c r="P14" s="60">
        <v>2239317</v>
      </c>
      <c r="Q14" s="60">
        <v>866987</v>
      </c>
      <c r="R14" s="59">
        <v>3821765</v>
      </c>
      <c r="S14" s="59">
        <v>5542199</v>
      </c>
      <c r="T14" s="60">
        <v>3801611</v>
      </c>
      <c r="U14" s="60">
        <v>8834664</v>
      </c>
      <c r="V14" s="59">
        <v>18178474</v>
      </c>
      <c r="W14" s="59">
        <v>55269606</v>
      </c>
      <c r="X14" s="60">
        <v>128868000</v>
      </c>
      <c r="Y14" s="59">
        <v>-73598394</v>
      </c>
      <c r="Z14" s="61">
        <v>-57.11</v>
      </c>
      <c r="AA14" s="62">
        <v>128868000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463668</v>
      </c>
      <c r="H15" s="60">
        <f t="shared" si="5"/>
        <v>3867948</v>
      </c>
      <c r="I15" s="60">
        <f t="shared" si="5"/>
        <v>987716</v>
      </c>
      <c r="J15" s="59">
        <f t="shared" si="5"/>
        <v>1571752</v>
      </c>
      <c r="K15" s="59">
        <f t="shared" si="5"/>
        <v>644057</v>
      </c>
      <c r="L15" s="60">
        <f t="shared" si="5"/>
        <v>163089</v>
      </c>
      <c r="M15" s="60">
        <f t="shared" si="5"/>
        <v>60</v>
      </c>
      <c r="N15" s="59">
        <f t="shared" si="5"/>
        <v>807206</v>
      </c>
      <c r="O15" s="59">
        <f t="shared" si="5"/>
        <v>42900</v>
      </c>
      <c r="P15" s="60">
        <f t="shared" si="5"/>
        <v>1340240</v>
      </c>
      <c r="Q15" s="60">
        <f t="shared" si="5"/>
        <v>119784</v>
      </c>
      <c r="R15" s="59">
        <f t="shared" si="5"/>
        <v>1502924</v>
      </c>
      <c r="S15" s="59">
        <f t="shared" si="5"/>
        <v>133843</v>
      </c>
      <c r="T15" s="60">
        <f t="shared" si="5"/>
        <v>57867</v>
      </c>
      <c r="U15" s="60">
        <f t="shared" si="5"/>
        <v>165572</v>
      </c>
      <c r="V15" s="59">
        <f t="shared" si="5"/>
        <v>357282</v>
      </c>
      <c r="W15" s="59">
        <f t="shared" si="5"/>
        <v>4239164</v>
      </c>
      <c r="X15" s="60">
        <f t="shared" si="5"/>
        <v>0</v>
      </c>
      <c r="Y15" s="59">
        <f t="shared" si="5"/>
        <v>4239164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>
        <v>434845</v>
      </c>
      <c r="H18" s="60">
        <v>149191</v>
      </c>
      <c r="I18" s="60">
        <v>987716</v>
      </c>
      <c r="J18" s="59">
        <v>1571752</v>
      </c>
      <c r="K18" s="59">
        <v>644057</v>
      </c>
      <c r="L18" s="60">
        <v>163089</v>
      </c>
      <c r="M18" s="60">
        <v>60</v>
      </c>
      <c r="N18" s="59">
        <v>807206</v>
      </c>
      <c r="O18" s="59">
        <v>42900</v>
      </c>
      <c r="P18" s="60">
        <v>1340240</v>
      </c>
      <c r="Q18" s="60">
        <v>119784</v>
      </c>
      <c r="R18" s="59">
        <v>1502924</v>
      </c>
      <c r="S18" s="59">
        <v>133843</v>
      </c>
      <c r="T18" s="60">
        <v>57867</v>
      </c>
      <c r="U18" s="60">
        <v>165572</v>
      </c>
      <c r="V18" s="59">
        <v>357282</v>
      </c>
      <c r="W18" s="59">
        <v>4239164</v>
      </c>
      <c r="X18" s="60"/>
      <c r="Y18" s="59">
        <v>4239164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>
        <v>28823</v>
      </c>
      <c r="H20" s="60">
        <v>3718757</v>
      </c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10810721</v>
      </c>
      <c r="D22" s="344">
        <f t="shared" si="6"/>
        <v>0</v>
      </c>
      <c r="E22" s="343">
        <f t="shared" si="6"/>
        <v>0</v>
      </c>
      <c r="F22" s="345">
        <f t="shared" si="6"/>
        <v>4463000</v>
      </c>
      <c r="G22" s="345">
        <f t="shared" si="6"/>
        <v>122648</v>
      </c>
      <c r="H22" s="343">
        <f t="shared" si="6"/>
        <v>282847</v>
      </c>
      <c r="I22" s="343">
        <f t="shared" si="6"/>
        <v>156144</v>
      </c>
      <c r="J22" s="345">
        <f t="shared" si="6"/>
        <v>561639</v>
      </c>
      <c r="K22" s="345">
        <f t="shared" si="6"/>
        <v>769142</v>
      </c>
      <c r="L22" s="343">
        <f t="shared" si="6"/>
        <v>182828</v>
      </c>
      <c r="M22" s="343">
        <f t="shared" si="6"/>
        <v>112059</v>
      </c>
      <c r="N22" s="345">
        <f t="shared" si="6"/>
        <v>1064029</v>
      </c>
      <c r="O22" s="345">
        <f t="shared" si="6"/>
        <v>3524</v>
      </c>
      <c r="P22" s="343">
        <f t="shared" si="6"/>
        <v>122099</v>
      </c>
      <c r="Q22" s="343">
        <f t="shared" si="6"/>
        <v>-465477</v>
      </c>
      <c r="R22" s="345">
        <f t="shared" si="6"/>
        <v>-339854</v>
      </c>
      <c r="S22" s="345">
        <f t="shared" si="6"/>
        <v>431515</v>
      </c>
      <c r="T22" s="343">
        <f t="shared" si="6"/>
        <v>205432</v>
      </c>
      <c r="U22" s="343">
        <f t="shared" si="6"/>
        <v>955362</v>
      </c>
      <c r="V22" s="345">
        <f t="shared" si="6"/>
        <v>1592309</v>
      </c>
      <c r="W22" s="345">
        <f t="shared" si="6"/>
        <v>2037186</v>
      </c>
      <c r="X22" s="343">
        <f t="shared" si="6"/>
        <v>4463000</v>
      </c>
      <c r="Y22" s="345">
        <f t="shared" si="6"/>
        <v>-2425814</v>
      </c>
      <c r="Z22" s="336">
        <f>+IF(X22&lt;&gt;0,+(Y22/X22)*100,0)</f>
        <v>-54.35388751960565</v>
      </c>
      <c r="AA22" s="350">
        <f>SUM(AA23:AA32)</f>
        <v>4463000</v>
      </c>
    </row>
    <row r="23" spans="1:27" ht="13.5">
      <c r="A23" s="361" t="s">
        <v>236</v>
      </c>
      <c r="B23" s="142"/>
      <c r="C23" s="60">
        <v>1117321</v>
      </c>
      <c r="D23" s="340"/>
      <c r="E23" s="60"/>
      <c r="F23" s="59"/>
      <c r="G23" s="59"/>
      <c r="H23" s="60"/>
      <c r="I23" s="60"/>
      <c r="J23" s="59"/>
      <c r="K23" s="59">
        <v>193903</v>
      </c>
      <c r="L23" s="60">
        <v>96974</v>
      </c>
      <c r="M23" s="60">
        <v>110550</v>
      </c>
      <c r="N23" s="59">
        <v>401427</v>
      </c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5378747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4314653</v>
      </c>
      <c r="D27" s="340"/>
      <c r="E27" s="60"/>
      <c r="F27" s="59"/>
      <c r="G27" s="59">
        <v>29698</v>
      </c>
      <c r="H27" s="60">
        <v>269195</v>
      </c>
      <c r="I27" s="60">
        <v>140617</v>
      </c>
      <c r="J27" s="59">
        <v>439510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4463000</v>
      </c>
      <c r="G32" s="59">
        <v>92950</v>
      </c>
      <c r="H32" s="60">
        <v>13652</v>
      </c>
      <c r="I32" s="60">
        <v>15527</v>
      </c>
      <c r="J32" s="59">
        <v>122129</v>
      </c>
      <c r="K32" s="59">
        <v>575239</v>
      </c>
      <c r="L32" s="60">
        <v>85854</v>
      </c>
      <c r="M32" s="60">
        <v>1509</v>
      </c>
      <c r="N32" s="59">
        <v>662602</v>
      </c>
      <c r="O32" s="59">
        <v>3524</v>
      </c>
      <c r="P32" s="60">
        <v>122099</v>
      </c>
      <c r="Q32" s="60">
        <v>-465477</v>
      </c>
      <c r="R32" s="59">
        <v>-339854</v>
      </c>
      <c r="S32" s="59">
        <v>431515</v>
      </c>
      <c r="T32" s="60">
        <v>205432</v>
      </c>
      <c r="U32" s="60">
        <v>955362</v>
      </c>
      <c r="V32" s="59">
        <v>1592309</v>
      </c>
      <c r="W32" s="59">
        <v>2037186</v>
      </c>
      <c r="X32" s="60">
        <v>4463000</v>
      </c>
      <c r="Y32" s="59">
        <v>-2425814</v>
      </c>
      <c r="Z32" s="61">
        <v>-54.35</v>
      </c>
      <c r="AA32" s="62">
        <v>4463000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12059423</v>
      </c>
      <c r="D40" s="344">
        <f t="shared" si="9"/>
        <v>0</v>
      </c>
      <c r="E40" s="343">
        <f t="shared" si="9"/>
        <v>33900000</v>
      </c>
      <c r="F40" s="345">
        <f t="shared" si="9"/>
        <v>18768000</v>
      </c>
      <c r="G40" s="345">
        <f t="shared" si="9"/>
        <v>0</v>
      </c>
      <c r="H40" s="343">
        <f t="shared" si="9"/>
        <v>2715720</v>
      </c>
      <c r="I40" s="343">
        <f t="shared" si="9"/>
        <v>24725</v>
      </c>
      <c r="J40" s="345">
        <f t="shared" si="9"/>
        <v>0</v>
      </c>
      <c r="K40" s="345">
        <f t="shared" si="9"/>
        <v>5769707</v>
      </c>
      <c r="L40" s="343">
        <f t="shared" si="9"/>
        <v>1353416</v>
      </c>
      <c r="M40" s="343">
        <f t="shared" si="9"/>
        <v>1840292</v>
      </c>
      <c r="N40" s="345">
        <f t="shared" si="9"/>
        <v>8963415</v>
      </c>
      <c r="O40" s="345">
        <f t="shared" si="9"/>
        <v>2576003</v>
      </c>
      <c r="P40" s="343">
        <f t="shared" si="9"/>
        <v>2243306</v>
      </c>
      <c r="Q40" s="343">
        <f t="shared" si="9"/>
        <v>5345373</v>
      </c>
      <c r="R40" s="345">
        <f t="shared" si="9"/>
        <v>10164682</v>
      </c>
      <c r="S40" s="345">
        <f t="shared" si="9"/>
        <v>5637347</v>
      </c>
      <c r="T40" s="343">
        <f t="shared" si="9"/>
        <v>1883805</v>
      </c>
      <c r="U40" s="343">
        <f t="shared" si="9"/>
        <v>2982151</v>
      </c>
      <c r="V40" s="345">
        <f t="shared" si="9"/>
        <v>10261796</v>
      </c>
      <c r="W40" s="345">
        <f t="shared" si="9"/>
        <v>0</v>
      </c>
      <c r="X40" s="343">
        <f t="shared" si="9"/>
        <v>18768000</v>
      </c>
      <c r="Y40" s="345">
        <f t="shared" si="9"/>
        <v>-18768000</v>
      </c>
      <c r="Z40" s="336">
        <f>+IF(X40&lt;&gt;0,+(Y40/X40)*100,0)</f>
        <v>-100</v>
      </c>
      <c r="AA40" s="350">
        <f>SUM(AA41:AA49)</f>
        <v>18768000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>
        <v>2712213</v>
      </c>
      <c r="I41" s="362">
        <v>2475</v>
      </c>
      <c r="J41" s="364"/>
      <c r="K41" s="364">
        <v>5879984</v>
      </c>
      <c r="L41" s="362">
        <v>1196637</v>
      </c>
      <c r="M41" s="362">
        <v>1471800</v>
      </c>
      <c r="N41" s="364">
        <v>8548421</v>
      </c>
      <c r="O41" s="364">
        <v>2495054</v>
      </c>
      <c r="P41" s="362">
        <v>2074464</v>
      </c>
      <c r="Q41" s="362">
        <v>5345273</v>
      </c>
      <c r="R41" s="364">
        <v>9914791</v>
      </c>
      <c r="S41" s="364">
        <v>5618363</v>
      </c>
      <c r="T41" s="362">
        <v>1499702</v>
      </c>
      <c r="U41" s="362">
        <v>1786299</v>
      </c>
      <c r="V41" s="364">
        <v>8904364</v>
      </c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>
        <v>23</v>
      </c>
      <c r="U43" s="305">
        <v>241484</v>
      </c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>
        <v>869000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869000</v>
      </c>
      <c r="Y44" s="53">
        <v>-869000</v>
      </c>
      <c r="Z44" s="94">
        <v>-100</v>
      </c>
      <c r="AA44" s="95">
        <v>869000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10572213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1487210</v>
      </c>
      <c r="D49" s="368"/>
      <c r="E49" s="54">
        <v>33900000</v>
      </c>
      <c r="F49" s="53">
        <v>17899000</v>
      </c>
      <c r="G49" s="53"/>
      <c r="H49" s="54">
        <v>3507</v>
      </c>
      <c r="I49" s="54">
        <v>22250</v>
      </c>
      <c r="J49" s="53"/>
      <c r="K49" s="53">
        <v>-110277</v>
      </c>
      <c r="L49" s="54">
        <v>156779</v>
      </c>
      <c r="M49" s="54">
        <v>368492</v>
      </c>
      <c r="N49" s="53">
        <v>414994</v>
      </c>
      <c r="O49" s="53">
        <v>80949</v>
      </c>
      <c r="P49" s="54">
        <v>168842</v>
      </c>
      <c r="Q49" s="54">
        <v>100</v>
      </c>
      <c r="R49" s="53">
        <v>249891</v>
      </c>
      <c r="S49" s="53">
        <v>18984</v>
      </c>
      <c r="T49" s="54">
        <v>384080</v>
      </c>
      <c r="U49" s="54">
        <v>954368</v>
      </c>
      <c r="V49" s="53">
        <v>1357432</v>
      </c>
      <c r="W49" s="53"/>
      <c r="X49" s="54">
        <v>17899000</v>
      </c>
      <c r="Y49" s="53">
        <v>-17899000</v>
      </c>
      <c r="Z49" s="94">
        <v>-100</v>
      </c>
      <c r="AA49" s="95">
        <v>17899000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124297475</v>
      </c>
      <c r="D60" s="346">
        <f t="shared" si="14"/>
        <v>0</v>
      </c>
      <c r="E60" s="219">
        <f t="shared" si="14"/>
        <v>256910000</v>
      </c>
      <c r="F60" s="264">
        <f t="shared" si="14"/>
        <v>217120000</v>
      </c>
      <c r="G60" s="264">
        <f t="shared" si="14"/>
        <v>-2169136</v>
      </c>
      <c r="H60" s="219">
        <f t="shared" si="14"/>
        <v>13841116</v>
      </c>
      <c r="I60" s="219">
        <f t="shared" si="14"/>
        <v>7967224</v>
      </c>
      <c r="J60" s="264">
        <f t="shared" si="14"/>
        <v>8877845</v>
      </c>
      <c r="K60" s="264">
        <f t="shared" si="14"/>
        <v>39472791</v>
      </c>
      <c r="L60" s="219">
        <f t="shared" si="14"/>
        <v>11474010</v>
      </c>
      <c r="M60" s="219">
        <f t="shared" si="14"/>
        <v>26418745</v>
      </c>
      <c r="N60" s="264">
        <f t="shared" si="14"/>
        <v>76891008</v>
      </c>
      <c r="O60" s="264">
        <f t="shared" si="14"/>
        <v>3587607</v>
      </c>
      <c r="P60" s="219">
        <f t="shared" si="14"/>
        <v>10683234</v>
      </c>
      <c r="Q60" s="219">
        <f t="shared" si="14"/>
        <v>7152748</v>
      </c>
      <c r="R60" s="264">
        <f t="shared" si="14"/>
        <v>21410661</v>
      </c>
      <c r="S60" s="264">
        <f t="shared" si="14"/>
        <v>21009739</v>
      </c>
      <c r="T60" s="219">
        <f t="shared" si="14"/>
        <v>7117386</v>
      </c>
      <c r="U60" s="219">
        <f t="shared" si="14"/>
        <v>28049982</v>
      </c>
      <c r="V60" s="264">
        <f t="shared" si="14"/>
        <v>47845886</v>
      </c>
      <c r="W60" s="264">
        <f t="shared" si="14"/>
        <v>61545956</v>
      </c>
      <c r="X60" s="219">
        <f t="shared" si="14"/>
        <v>217120000</v>
      </c>
      <c r="Y60" s="264">
        <f t="shared" si="14"/>
        <v>-155574044</v>
      </c>
      <c r="Z60" s="337">
        <f>+IF(X60&lt;&gt;0,+(Y60/X60)*100,0)</f>
        <v>-71.65348378776713</v>
      </c>
      <c r="AA60" s="232">
        <f>+AA57+AA54+AA51+AA40+AA37+AA34+AA22+AA5</f>
        <v>217120000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6733000</v>
      </c>
      <c r="D5" s="357">
        <f t="shared" si="0"/>
        <v>0</v>
      </c>
      <c r="E5" s="356">
        <f t="shared" si="0"/>
        <v>27100000</v>
      </c>
      <c r="F5" s="358">
        <f t="shared" si="0"/>
        <v>40098700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40098700</v>
      </c>
      <c r="Y5" s="358">
        <f t="shared" si="0"/>
        <v>-40098700</v>
      </c>
      <c r="Z5" s="359">
        <f>+IF(X5&lt;&gt;0,+(Y5/X5)*100,0)</f>
        <v>-100</v>
      </c>
      <c r="AA5" s="360">
        <f>+AA6+AA8+AA11+AA13+AA15</f>
        <v>40098700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10692000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10692000</v>
      </c>
      <c r="Y6" s="59">
        <f t="shared" si="1"/>
        <v>-10692000</v>
      </c>
      <c r="Z6" s="61">
        <f>+IF(X6&lt;&gt;0,+(Y6/X6)*100,0)</f>
        <v>-100</v>
      </c>
      <c r="AA6" s="62">
        <f t="shared" si="1"/>
        <v>10692000</v>
      </c>
    </row>
    <row r="7" spans="1:27" ht="13.5">
      <c r="A7" s="291" t="s">
        <v>228</v>
      </c>
      <c r="B7" s="142"/>
      <c r="C7" s="60"/>
      <c r="D7" s="340"/>
      <c r="E7" s="60"/>
      <c r="F7" s="59">
        <v>10692000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10692000</v>
      </c>
      <c r="Y7" s="59">
        <v>-10692000</v>
      </c>
      <c r="Z7" s="61">
        <v>-100</v>
      </c>
      <c r="AA7" s="62">
        <v>10692000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21100000</v>
      </c>
      <c r="F8" s="59">
        <f t="shared" si="2"/>
        <v>8155000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8155000</v>
      </c>
      <c r="Y8" s="59">
        <f t="shared" si="2"/>
        <v>-8155000</v>
      </c>
      <c r="Z8" s="61">
        <f>+IF(X8&lt;&gt;0,+(Y8/X8)*100,0)</f>
        <v>-100</v>
      </c>
      <c r="AA8" s="62">
        <f>SUM(AA9:AA10)</f>
        <v>8155000</v>
      </c>
    </row>
    <row r="9" spans="1:27" ht="13.5">
      <c r="A9" s="291" t="s">
        <v>229</v>
      </c>
      <c r="B9" s="142"/>
      <c r="C9" s="60"/>
      <c r="D9" s="340"/>
      <c r="E9" s="60">
        <v>21100000</v>
      </c>
      <c r="F9" s="59">
        <v>8155000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8155000</v>
      </c>
      <c r="Y9" s="59">
        <v>-8155000</v>
      </c>
      <c r="Z9" s="61">
        <v>-100</v>
      </c>
      <c r="AA9" s="62">
        <v>8155000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6733000</v>
      </c>
      <c r="D11" s="363">
        <f aca="true" t="shared" si="3" ref="D11:AA11">+D12</f>
        <v>0</v>
      </c>
      <c r="E11" s="362">
        <f t="shared" si="3"/>
        <v>6000000</v>
      </c>
      <c r="F11" s="364">
        <f t="shared" si="3"/>
        <v>6000000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6000000</v>
      </c>
      <c r="Y11" s="364">
        <f t="shared" si="3"/>
        <v>-6000000</v>
      </c>
      <c r="Z11" s="365">
        <f>+IF(X11&lt;&gt;0,+(Y11/X11)*100,0)</f>
        <v>-100</v>
      </c>
      <c r="AA11" s="366">
        <f t="shared" si="3"/>
        <v>6000000</v>
      </c>
    </row>
    <row r="12" spans="1:27" ht="13.5">
      <c r="A12" s="291" t="s">
        <v>231</v>
      </c>
      <c r="B12" s="136"/>
      <c r="C12" s="60">
        <v>6733000</v>
      </c>
      <c r="D12" s="340"/>
      <c r="E12" s="60">
        <v>6000000</v>
      </c>
      <c r="F12" s="59">
        <v>6000000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6000000</v>
      </c>
      <c r="Y12" s="59">
        <v>-6000000</v>
      </c>
      <c r="Z12" s="61">
        <v>-100</v>
      </c>
      <c r="AA12" s="62">
        <v>6000000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15251700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15251700</v>
      </c>
      <c r="Y15" s="59">
        <f t="shared" si="5"/>
        <v>-15251700</v>
      </c>
      <c r="Z15" s="61">
        <f>+IF(X15&lt;&gt;0,+(Y15/X15)*100,0)</f>
        <v>-100</v>
      </c>
      <c r="AA15" s="62">
        <f>SUM(AA16:AA20)</f>
        <v>15251700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15251700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15251700</v>
      </c>
      <c r="Y20" s="59">
        <v>-15251700</v>
      </c>
      <c r="Z20" s="61">
        <v>-100</v>
      </c>
      <c r="AA20" s="62">
        <v>15251700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360000</v>
      </c>
      <c r="D40" s="344">
        <f t="shared" si="9"/>
        <v>0</v>
      </c>
      <c r="E40" s="343">
        <f t="shared" si="9"/>
        <v>1000000</v>
      </c>
      <c r="F40" s="345">
        <f t="shared" si="9"/>
        <v>1251481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1251481</v>
      </c>
      <c r="Y40" s="345">
        <f t="shared" si="9"/>
        <v>-1251481</v>
      </c>
      <c r="Z40" s="336">
        <f>+IF(X40&lt;&gt;0,+(Y40/X40)*100,0)</f>
        <v>-100</v>
      </c>
      <c r="AA40" s="350">
        <f>SUM(AA41:AA49)</f>
        <v>1251481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360000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1000000</v>
      </c>
      <c r="F49" s="53">
        <v>1251481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1251481</v>
      </c>
      <c r="Y49" s="53">
        <v>-1251481</v>
      </c>
      <c r="Z49" s="94">
        <v>-100</v>
      </c>
      <c r="AA49" s="95">
        <v>1251481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7093000</v>
      </c>
      <c r="D60" s="346">
        <f t="shared" si="14"/>
        <v>0</v>
      </c>
      <c r="E60" s="219">
        <f t="shared" si="14"/>
        <v>28100000</v>
      </c>
      <c r="F60" s="264">
        <f t="shared" si="14"/>
        <v>41350181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41350181</v>
      </c>
      <c r="Y60" s="264">
        <f t="shared" si="14"/>
        <v>-41350181</v>
      </c>
      <c r="Z60" s="337">
        <f>+IF(X60&lt;&gt;0,+(Y60/X60)*100,0)</f>
        <v>-100</v>
      </c>
      <c r="AA60" s="232">
        <f>+AA57+AA54+AA51+AA40+AA37+AA34+AA22+AA5</f>
        <v>41350181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2013-08-28T14:33:09Z</dcterms:created>
  <dcterms:modified xsi:type="dcterms:W3CDTF">2013-08-28T14:33:13Z</dcterms:modified>
  <cp:category/>
  <cp:version/>
  <cp:contentType/>
  <cp:contentStatus/>
</cp:coreProperties>
</file>