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<sst xmlns="http://schemas.openxmlformats.org/spreadsheetml/2006/main" count="855" uniqueCount="302">
  <si>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Magareng(NC093)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</si>
  <si>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</si>
  <si>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</si>
  <si>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</si>
  <si>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</si>
  <si>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</si>
  <si>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</si>
  <si>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</si>
  <si>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</si>
  <si>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</si>
  <si>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</si>
  <si>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</si>
  <si>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</si>
  <si>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</si>
  <si>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</si>
  <si>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</si>
  <si>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</si>
  <si>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</si>
  <si>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</si>
  <si>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</si>
  <si>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</si>
  <si>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</si>
  <si>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</si>
  <si>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</si>
  <si>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</si>
  <si>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</si>
  <si>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</si>
  <si>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</si>
  <si>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</si>
  <si>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</si>
  <si>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</si>
  <si>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</si>
  <si>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</si>
  <si>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</si>
  <si>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</si>
  <si>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</si>
  <si>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</si>
  <si>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</si>
  <si>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</si>
  <si>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</si>
  <si>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</si>
  <si>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</si>
  <si>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</si>
  <si>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</si>
  <si>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</si>
  <si>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</si>
  <si>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</si>
  <si>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</si>
  <si>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</si>
  <si>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</si>
  <si>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</si>
  <si>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</si>
  <si>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</si>
  <si>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</si>
  <si>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</si>
  <si>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</si>
  <si>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</si>
  <si>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</si>
  <si>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</si>
  <si>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</si>
  <si>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</si>
  <si>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</si>
  <si>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</si>
  <si>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</si>
  <si>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</si>
  <si>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</si>
  <si>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</si>
  <si>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</si>
  <si>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</si>
  <si>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</si>
  <si>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Magareng(NC093)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</si>
  <si>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</si>
  <si>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</si>
  <si>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</si>
  <si>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</si>
  <si>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</si>
  <si>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</si>
  <si>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</si>
  <si>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</si>
  <si>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</si>
  <si>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</si>
  <si>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</si>
  <si>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</si>
  <si>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</si>
  <si>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</si>
  <si>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</si>
  <si>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</si>
  <si>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</si>
  <si>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</si>
  <si>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</si>
  <si>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</si>
  <si>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</si>
  <si>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</si>
  <si>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</si>
  <si>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</si>
  <si>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</si>
  <si>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</si>
  <si>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</si>
  <si>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</si>
  <si>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</si>
  <si>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Magareng(NC093)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</si>
  <si>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</si>
  <si>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</si>
  <si>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</si>
  <si>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</si>
  <si>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</si>
  <si>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</si>
  <si>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</si>
  <si>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</si>
  <si>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</si>
  <si>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</si>
  <si>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</si>
  <si>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</si>
  <si>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</si>
  <si>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</si>
  <si>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</si>
  <si>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</si>
  <si>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</si>
  <si>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</si>
  <si>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</si>
  <si>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</si>
  <si>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</si>
  <si>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</si>
  <si>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</si>
  <si>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</si>
  <si>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</si>
  <si>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</si>
  <si>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</si>
  <si>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</si>
  <si>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Magareng(NC093)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</si>
  <si>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</si>
  <si>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</si>
  <si>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</si>
  <si>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</si>
  <si>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</si>
  <si>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</si>
  <si>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</si>
  <si>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</si>
  <si>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</si>
  <si>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</si>
  <si>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Magareng(NC093)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</si>
  <si>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</si>
  <si>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</si>
  <si>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</si>
  <si>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</si>
  <si>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</si>
  <si>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</si>
  <si>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</si>
  <si>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</si>
  <si>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</si>
  <si>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</si>
  <si>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</si>
  <si>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</si>
  <si>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</si>
  <si>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</si>
  <si>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</si>
  <si>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</si>
  <si>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</si>
  <si>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</si>
  <si>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</si>
  <si>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</si>
  <si>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</si>
  <si>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</si>
  <si>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</si>
  <si>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</si>
  <si>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</si>
  <si>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</si>
  <si>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</si>
  <si>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</si>
  <si>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</si>
  <si>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</si>
  <si>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</si>
  <si>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</si>
  <si>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</si>
  <si>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Magareng(NC093)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</si>
  <si>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</si>
  <si>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</si>
  <si>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</si>
  <si>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</si>
  <si>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</si>
  <si>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</si>
  <si>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</si>
  <si>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</si>
  <si>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</si>
  <si>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</si>
  <si>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</si>
  <si>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</si>
  <si>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</si>
  <si>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</si>
  <si>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</si>
  <si>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</si>
  <si>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</si>
  <si>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</si>
  <si>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</si>
  <si>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</si>
  <si>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</si>
  <si>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</si>
  <si>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</si>
  <si>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</si>
  <si>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</si>
  <si>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</si>
  <si>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Magareng(NC093)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</si>
  <si>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</si>
  <si>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</si>
  <si>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</si>
  <si>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</si>
  <si>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</si>
  <si>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</si>
  <si>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</si>
  <si>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</si>
  <si>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</si>
  <si>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</si>
  <si>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</si>
  <si>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</si>
  <si>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</si>
  <si>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</si>
  <si>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</si>
  <si>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</si>
  <si>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</si>
  <si>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</si>
  <si>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</si>
  <si>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</si>
  <si>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</si>
  <si>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</si>
  <si>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</si>
  <si>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</si>
  <si>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Magareng(NC093)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</si>
  <si>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</si>
  <si>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</si>
  <si>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</si>
  <si>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</si>
  <si>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</si>
  <si>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</si>
  <si>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</si>
  <si>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</si>
  <si>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</si>
  <si>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</si>
  <si>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</si>
  <si>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</si>
  <si>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</si>
  <si>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</si>
  <si>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</si>
  <si>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</si>
  <si>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</si>
  <si>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</si>
  <si>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</si>
  <si>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</si>
  <si>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</si>
  <si>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</si>
  <si>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</si>
  <si>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</si>
  <si>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</si>
  <si>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</si>
  <si>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</si>
  <si>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</si>
  <si>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</si>
  <si>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</si>
  <si>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</si>
  <si>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</si>
  <si>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</si>
  <si>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</si>
  <si>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</si>
  <si>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Magareng(NC093)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</si>
  <si>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</si>
  <si>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</si>
  <si>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Magareng(NC093)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</si>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</sst>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3530073</v>
      </c>
      <c r="C5" s="19"/>
      <c r="D5" s="59">
        <v>5269402</v>
      </c>
      <c r="E5" s="60">
        <v>5269402</v>
      </c>
      <c r="F5" s="60">
        <v>488996</v>
      </c>
      <c r="G5" s="60">
        <v>562892</v>
      </c>
      <c r="H5" s="60">
        <v>567683</v>
      </c>
      <c r="I5" s="60">
        <v>1619571</v>
      </c>
      <c r="J5" s="60">
        <v>567738</v>
      </c>
      <c r="K5" s="60">
        <v>-3547</v>
      </c>
      <c r="L5" s="60">
        <v>1128554</v>
      </c>
      <c r="M5" s="60">
        <v>1692745</v>
      </c>
      <c r="N5" s="60">
        <v>574136</v>
      </c>
      <c r="O5" s="60">
        <v>574136</v>
      </c>
      <c r="P5" s="60">
        <v>578722</v>
      </c>
      <c r="Q5" s="60">
        <v>1726994</v>
      </c>
      <c r="R5" s="60">
        <v>579646</v>
      </c>
      <c r="S5" s="60">
        <v>586454</v>
      </c>
      <c r="T5" s="60">
        <v>-589495</v>
      </c>
      <c r="U5" s="60">
        <v>576605</v>
      </c>
      <c r="V5" s="60">
        <v>5615915</v>
      </c>
      <c r="W5" s="60">
        <v>5269402</v>
      </c>
      <c r="X5" s="60">
        <v>346513</v>
      </c>
      <c r="Y5" s="61">
        <v>6.58</v>
      </c>
      <c r="Z5" s="62">
        <v>5269402</v>
      </c>
    </row>
    <row r="6" spans="1:26" ht="13.5">
      <c r="A6" s="58" t="s">
        <v>32</v>
      </c>
      <c r="B6" s="19">
        <v>17865245</v>
      </c>
      <c r="C6" s="19"/>
      <c r="D6" s="59">
        <v>25816439</v>
      </c>
      <c r="E6" s="60">
        <v>25816439</v>
      </c>
      <c r="F6" s="60">
        <v>2369689</v>
      </c>
      <c r="G6" s="60">
        <v>2456322</v>
      </c>
      <c r="H6" s="60">
        <v>2328768</v>
      </c>
      <c r="I6" s="60">
        <v>7154779</v>
      </c>
      <c r="J6" s="60">
        <v>2413541</v>
      </c>
      <c r="K6" s="60">
        <v>167569</v>
      </c>
      <c r="L6" s="60">
        <v>4060408</v>
      </c>
      <c r="M6" s="60">
        <v>6641518</v>
      </c>
      <c r="N6" s="60">
        <v>2093436</v>
      </c>
      <c r="O6" s="60">
        <v>2093436</v>
      </c>
      <c r="P6" s="60">
        <v>1988033</v>
      </c>
      <c r="Q6" s="60">
        <v>6174905</v>
      </c>
      <c r="R6" s="60">
        <v>2619262</v>
      </c>
      <c r="S6" s="60">
        <v>2196035</v>
      </c>
      <c r="T6" s="60">
        <v>-3520619</v>
      </c>
      <c r="U6" s="60">
        <v>1294678</v>
      </c>
      <c r="V6" s="60">
        <v>21265880</v>
      </c>
      <c r="W6" s="60">
        <v>25816439</v>
      </c>
      <c r="X6" s="60">
        <v>-4550559</v>
      </c>
      <c r="Y6" s="61">
        <v>-17.63</v>
      </c>
      <c r="Z6" s="62">
        <v>25816439</v>
      </c>
    </row>
    <row r="7" spans="1:26" ht="13.5">
      <c r="A7" s="58" t="s">
        <v>33</v>
      </c>
      <c r="B7" s="19">
        <v>288343</v>
      </c>
      <c r="C7" s="19"/>
      <c r="D7" s="59">
        <v>52500</v>
      </c>
      <c r="E7" s="60">
        <v>52500</v>
      </c>
      <c r="F7" s="60">
        <v>0</v>
      </c>
      <c r="G7" s="60">
        <v>11035</v>
      </c>
      <c r="H7" s="60">
        <v>9</v>
      </c>
      <c r="I7" s="60">
        <v>11044</v>
      </c>
      <c r="J7" s="60">
        <v>1803</v>
      </c>
      <c r="K7" s="60">
        <v>14684</v>
      </c>
      <c r="L7" s="60">
        <v>0</v>
      </c>
      <c r="M7" s="60">
        <v>16487</v>
      </c>
      <c r="N7" s="60">
        <v>2535</v>
      </c>
      <c r="O7" s="60">
        <v>2535</v>
      </c>
      <c r="P7" s="60">
        <v>2953</v>
      </c>
      <c r="Q7" s="60">
        <v>8023</v>
      </c>
      <c r="R7" s="60">
        <v>-476</v>
      </c>
      <c r="S7" s="60">
        <v>4893</v>
      </c>
      <c r="T7" s="60">
        <v>14863</v>
      </c>
      <c r="U7" s="60">
        <v>19280</v>
      </c>
      <c r="V7" s="60">
        <v>54834</v>
      </c>
      <c r="W7" s="60">
        <v>52500</v>
      </c>
      <c r="X7" s="60">
        <v>2334</v>
      </c>
      <c r="Y7" s="61">
        <v>4.45</v>
      </c>
      <c r="Z7" s="62">
        <v>52500</v>
      </c>
    </row>
    <row r="8" spans="1:26" ht="13.5">
      <c r="A8" s="58" t="s">
        <v>34</v>
      </c>
      <c r="B8" s="19">
        <v>42468294</v>
      </c>
      <c r="C8" s="19"/>
      <c r="D8" s="59">
        <v>35112000</v>
      </c>
      <c r="E8" s="60">
        <v>35112000</v>
      </c>
      <c r="F8" s="60">
        <v>11960000</v>
      </c>
      <c r="G8" s="60">
        <v>0</v>
      </c>
      <c r="H8" s="60">
        <v>0</v>
      </c>
      <c r="I8" s="60">
        <v>11960000</v>
      </c>
      <c r="J8" s="60">
        <v>0</v>
      </c>
      <c r="K8" s="60">
        <v>11500000</v>
      </c>
      <c r="L8" s="60">
        <v>0</v>
      </c>
      <c r="M8" s="60">
        <v>11500000</v>
      </c>
      <c r="N8" s="60">
        <v>0</v>
      </c>
      <c r="O8" s="60">
        <v>0</v>
      </c>
      <c r="P8" s="60">
        <v>0</v>
      </c>
      <c r="Q8" s="60">
        <v>0</v>
      </c>
      <c r="R8" s="60">
        <v>7883160</v>
      </c>
      <c r="S8" s="60">
        <v>8376000</v>
      </c>
      <c r="T8" s="60">
        <v>18410285</v>
      </c>
      <c r="U8" s="60">
        <v>34669445</v>
      </c>
      <c r="V8" s="60">
        <v>58129445</v>
      </c>
      <c r="W8" s="60">
        <v>35112000</v>
      </c>
      <c r="X8" s="60">
        <v>23017445</v>
      </c>
      <c r="Y8" s="61">
        <v>65.55</v>
      </c>
      <c r="Z8" s="62">
        <v>35112000</v>
      </c>
    </row>
    <row r="9" spans="1:26" ht="13.5">
      <c r="A9" s="58" t="s">
        <v>35</v>
      </c>
      <c r="B9" s="19">
        <v>7478405</v>
      </c>
      <c r="C9" s="19"/>
      <c r="D9" s="59">
        <v>7524353</v>
      </c>
      <c r="E9" s="60">
        <v>7524353</v>
      </c>
      <c r="F9" s="60">
        <v>361330</v>
      </c>
      <c r="G9" s="60">
        <v>400104</v>
      </c>
      <c r="H9" s="60">
        <v>410662</v>
      </c>
      <c r="I9" s="60">
        <v>1172096</v>
      </c>
      <c r="J9" s="60">
        <v>445362</v>
      </c>
      <c r="K9" s="60">
        <v>166418</v>
      </c>
      <c r="L9" s="60">
        <v>635663</v>
      </c>
      <c r="M9" s="60">
        <v>1247443</v>
      </c>
      <c r="N9" s="60">
        <v>479862</v>
      </c>
      <c r="O9" s="60">
        <v>479862</v>
      </c>
      <c r="P9" s="60">
        <v>373560</v>
      </c>
      <c r="Q9" s="60">
        <v>1333284</v>
      </c>
      <c r="R9" s="60">
        <v>373325</v>
      </c>
      <c r="S9" s="60">
        <v>462898</v>
      </c>
      <c r="T9" s="60">
        <v>-429189</v>
      </c>
      <c r="U9" s="60">
        <v>407034</v>
      </c>
      <c r="V9" s="60">
        <v>4159857</v>
      </c>
      <c r="W9" s="60">
        <v>7524353</v>
      </c>
      <c r="X9" s="60">
        <v>-3364496</v>
      </c>
      <c r="Y9" s="61">
        <v>-44.71</v>
      </c>
      <c r="Z9" s="62">
        <v>7524353</v>
      </c>
    </row>
    <row r="10" spans="1:26" ht="25.5">
      <c r="A10" s="63" t="s">
        <v>277</v>
      </c>
      <c r="B10" s="64">
        <f>SUM(B5:B9)</f>
        <v>71630360</v>
      </c>
      <c r="C10" s="64">
        <f>SUM(C5:C9)</f>
        <v>0</v>
      </c>
      <c r="D10" s="65">
        <f aca="true" t="shared" si="0" ref="D10:Z10">SUM(D5:D9)</f>
        <v>73774694</v>
      </c>
      <c r="E10" s="66">
        <f t="shared" si="0"/>
        <v>73774694</v>
      </c>
      <c r="F10" s="66">
        <f t="shared" si="0"/>
        <v>15180015</v>
      </c>
      <c r="G10" s="66">
        <f t="shared" si="0"/>
        <v>3430353</v>
      </c>
      <c r="H10" s="66">
        <f t="shared" si="0"/>
        <v>3307122</v>
      </c>
      <c r="I10" s="66">
        <f t="shared" si="0"/>
        <v>21917490</v>
      </c>
      <c r="J10" s="66">
        <f t="shared" si="0"/>
        <v>3428444</v>
      </c>
      <c r="K10" s="66">
        <f t="shared" si="0"/>
        <v>11845124</v>
      </c>
      <c r="L10" s="66">
        <f t="shared" si="0"/>
        <v>5824625</v>
      </c>
      <c r="M10" s="66">
        <f t="shared" si="0"/>
        <v>21098193</v>
      </c>
      <c r="N10" s="66">
        <f t="shared" si="0"/>
        <v>3149969</v>
      </c>
      <c r="O10" s="66">
        <f t="shared" si="0"/>
        <v>3149969</v>
      </c>
      <c r="P10" s="66">
        <f t="shared" si="0"/>
        <v>2943268</v>
      </c>
      <c r="Q10" s="66">
        <f t="shared" si="0"/>
        <v>9243206</v>
      </c>
      <c r="R10" s="66">
        <f t="shared" si="0"/>
        <v>11454917</v>
      </c>
      <c r="S10" s="66">
        <f t="shared" si="0"/>
        <v>11626280</v>
      </c>
      <c r="T10" s="66">
        <f t="shared" si="0"/>
        <v>13885845</v>
      </c>
      <c r="U10" s="66">
        <f t="shared" si="0"/>
        <v>36967042</v>
      </c>
      <c r="V10" s="66">
        <f t="shared" si="0"/>
        <v>89225931</v>
      </c>
      <c r="W10" s="66">
        <f t="shared" si="0"/>
        <v>73774694</v>
      </c>
      <c r="X10" s="66">
        <f t="shared" si="0"/>
        <v>15451237</v>
      </c>
      <c r="Y10" s="67">
        <f>+IF(W10&lt;&gt;0,(X10/W10)*100,0)</f>
        <v>20.943817130573255</v>
      </c>
      <c r="Z10" s="68">
        <f t="shared" si="0"/>
        <v>73774694</v>
      </c>
    </row>
    <row r="11" spans="1:26" ht="13.5">
      <c r="A11" s="58" t="s">
        <v>37</v>
      </c>
      <c r="B11" s="19">
        <v>23029719</v>
      </c>
      <c r="C11" s="19"/>
      <c r="D11" s="59">
        <v>27030801</v>
      </c>
      <c r="E11" s="60">
        <v>27030801</v>
      </c>
      <c r="F11" s="60">
        <v>1810744</v>
      </c>
      <c r="G11" s="60">
        <v>2029937</v>
      </c>
      <c r="H11" s="60">
        <v>2965</v>
      </c>
      <c r="I11" s="60">
        <v>3843646</v>
      </c>
      <c r="J11" s="60">
        <v>3902740</v>
      </c>
      <c r="K11" s="60">
        <v>3154039</v>
      </c>
      <c r="L11" s="60">
        <v>1731501</v>
      </c>
      <c r="M11" s="60">
        <v>8788280</v>
      </c>
      <c r="N11" s="60">
        <v>1980165</v>
      </c>
      <c r="O11" s="60">
        <v>1980165</v>
      </c>
      <c r="P11" s="60">
        <v>1948656</v>
      </c>
      <c r="Q11" s="60">
        <v>5908986</v>
      </c>
      <c r="R11" s="60">
        <v>2063851</v>
      </c>
      <c r="S11" s="60">
        <v>1911825</v>
      </c>
      <c r="T11" s="60">
        <v>1842104</v>
      </c>
      <c r="U11" s="60">
        <v>5817780</v>
      </c>
      <c r="V11" s="60">
        <v>24358692</v>
      </c>
      <c r="W11" s="60">
        <v>27030801</v>
      </c>
      <c r="X11" s="60">
        <v>-2672109</v>
      </c>
      <c r="Y11" s="61">
        <v>-9.89</v>
      </c>
      <c r="Z11" s="62">
        <v>27030801</v>
      </c>
    </row>
    <row r="12" spans="1:26" ht="13.5">
      <c r="A12" s="58" t="s">
        <v>38</v>
      </c>
      <c r="B12" s="19">
        <v>2041827</v>
      </c>
      <c r="C12" s="19"/>
      <c r="D12" s="59">
        <v>2767978</v>
      </c>
      <c r="E12" s="60">
        <v>2767978</v>
      </c>
      <c r="F12" s="60">
        <v>165261</v>
      </c>
      <c r="G12" s="60">
        <v>165261</v>
      </c>
      <c r="H12" s="60">
        <v>-6556</v>
      </c>
      <c r="I12" s="60">
        <v>323966</v>
      </c>
      <c r="J12" s="60">
        <v>339217</v>
      </c>
      <c r="K12" s="60">
        <v>171816</v>
      </c>
      <c r="L12" s="60">
        <v>180242</v>
      </c>
      <c r="M12" s="60">
        <v>691275</v>
      </c>
      <c r="N12" s="60">
        <v>167578</v>
      </c>
      <c r="O12" s="60">
        <v>167578</v>
      </c>
      <c r="P12" s="60">
        <v>185423</v>
      </c>
      <c r="Q12" s="60">
        <v>520579</v>
      </c>
      <c r="R12" s="60">
        <v>185423</v>
      </c>
      <c r="S12" s="60">
        <v>185423</v>
      </c>
      <c r="T12" s="60">
        <v>187123</v>
      </c>
      <c r="U12" s="60">
        <v>557969</v>
      </c>
      <c r="V12" s="60">
        <v>2093789</v>
      </c>
      <c r="W12" s="60">
        <v>2767978</v>
      </c>
      <c r="X12" s="60">
        <v>-674189</v>
      </c>
      <c r="Y12" s="61">
        <v>-24.36</v>
      </c>
      <c r="Z12" s="62">
        <v>2767978</v>
      </c>
    </row>
    <row r="13" spans="1:26" ht="13.5">
      <c r="A13" s="58" t="s">
        <v>278</v>
      </c>
      <c r="B13" s="19">
        <v>10764131</v>
      </c>
      <c r="C13" s="19"/>
      <c r="D13" s="59">
        <v>10274888</v>
      </c>
      <c r="E13" s="60">
        <v>10274888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5137444</v>
      </c>
      <c r="M13" s="60">
        <v>5137444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2568722</v>
      </c>
      <c r="U13" s="60">
        <v>2568722</v>
      </c>
      <c r="V13" s="60">
        <v>7706166</v>
      </c>
      <c r="W13" s="60">
        <v>10274888</v>
      </c>
      <c r="X13" s="60">
        <v>-2568722</v>
      </c>
      <c r="Y13" s="61">
        <v>-25</v>
      </c>
      <c r="Z13" s="62">
        <v>10274888</v>
      </c>
    </row>
    <row r="14" spans="1:26" ht="13.5">
      <c r="A14" s="58" t="s">
        <v>40</v>
      </c>
      <c r="B14" s="19">
        <v>647150</v>
      </c>
      <c r="C14" s="19"/>
      <c r="D14" s="59">
        <v>160000</v>
      </c>
      <c r="E14" s="60">
        <v>160000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160000</v>
      </c>
      <c r="X14" s="60">
        <v>-160000</v>
      </c>
      <c r="Y14" s="61">
        <v>-100</v>
      </c>
      <c r="Z14" s="62">
        <v>160000</v>
      </c>
    </row>
    <row r="15" spans="1:26" ht="13.5">
      <c r="A15" s="58" t="s">
        <v>41</v>
      </c>
      <c r="B15" s="19">
        <v>15549691</v>
      </c>
      <c r="C15" s="19"/>
      <c r="D15" s="59">
        <v>15290741</v>
      </c>
      <c r="E15" s="60">
        <v>15290741</v>
      </c>
      <c r="F15" s="60">
        <v>0</v>
      </c>
      <c r="G15" s="60">
        <v>535260</v>
      </c>
      <c r="H15" s="60">
        <v>1305411</v>
      </c>
      <c r="I15" s="60">
        <v>1840671</v>
      </c>
      <c r="J15" s="60">
        <v>186471</v>
      </c>
      <c r="K15" s="60">
        <v>1344454</v>
      </c>
      <c r="L15" s="60">
        <v>1251224</v>
      </c>
      <c r="M15" s="60">
        <v>2782149</v>
      </c>
      <c r="N15" s="60">
        <v>1219039</v>
      </c>
      <c r="O15" s="60">
        <v>1219039</v>
      </c>
      <c r="P15" s="60">
        <v>1036250</v>
      </c>
      <c r="Q15" s="60">
        <v>3474328</v>
      </c>
      <c r="R15" s="60">
        <v>0</v>
      </c>
      <c r="S15" s="60">
        <v>522651</v>
      </c>
      <c r="T15" s="60">
        <v>567376</v>
      </c>
      <c r="U15" s="60">
        <v>1090027</v>
      </c>
      <c r="V15" s="60">
        <v>9187175</v>
      </c>
      <c r="W15" s="60">
        <v>15290741</v>
      </c>
      <c r="X15" s="60">
        <v>-6103566</v>
      </c>
      <c r="Y15" s="61">
        <v>-39.92</v>
      </c>
      <c r="Z15" s="62">
        <v>15290741</v>
      </c>
    </row>
    <row r="16" spans="1:26" ht="13.5">
      <c r="A16" s="69" t="s">
        <v>42</v>
      </c>
      <c r="B16" s="19">
        <v>2946872</v>
      </c>
      <c r="C16" s="19"/>
      <c r="D16" s="59">
        <v>16907000</v>
      </c>
      <c r="E16" s="60">
        <v>16907000</v>
      </c>
      <c r="F16" s="60">
        <v>172511</v>
      </c>
      <c r="G16" s="60">
        <v>3354446</v>
      </c>
      <c r="H16" s="60">
        <v>2402968</v>
      </c>
      <c r="I16" s="60">
        <v>5929925</v>
      </c>
      <c r="J16" s="60">
        <v>951748</v>
      </c>
      <c r="K16" s="60">
        <v>1298550</v>
      </c>
      <c r="L16" s="60">
        <v>4164550</v>
      </c>
      <c r="M16" s="60">
        <v>6414848</v>
      </c>
      <c r="N16" s="60">
        <v>12000</v>
      </c>
      <c r="O16" s="60">
        <v>12000</v>
      </c>
      <c r="P16" s="60">
        <v>451102</v>
      </c>
      <c r="Q16" s="60">
        <v>475102</v>
      </c>
      <c r="R16" s="60">
        <v>341002</v>
      </c>
      <c r="S16" s="60">
        <v>326087</v>
      </c>
      <c r="T16" s="60">
        <v>359579</v>
      </c>
      <c r="U16" s="60">
        <v>1026668</v>
      </c>
      <c r="V16" s="60">
        <v>13846543</v>
      </c>
      <c r="W16" s="60">
        <v>16907000</v>
      </c>
      <c r="X16" s="60">
        <v>-3060457</v>
      </c>
      <c r="Y16" s="61">
        <v>-18.1</v>
      </c>
      <c r="Z16" s="62">
        <v>16907000</v>
      </c>
    </row>
    <row r="17" spans="1:26" ht="13.5">
      <c r="A17" s="58" t="s">
        <v>43</v>
      </c>
      <c r="B17" s="19">
        <v>28984902</v>
      </c>
      <c r="C17" s="19"/>
      <c r="D17" s="59">
        <v>78584680</v>
      </c>
      <c r="E17" s="60">
        <v>78584680</v>
      </c>
      <c r="F17" s="60">
        <v>494749</v>
      </c>
      <c r="G17" s="60">
        <v>377486</v>
      </c>
      <c r="H17" s="60">
        <v>912474</v>
      </c>
      <c r="I17" s="60">
        <v>1784709</v>
      </c>
      <c r="J17" s="60">
        <v>999774</v>
      </c>
      <c r="K17" s="60">
        <v>981685</v>
      </c>
      <c r="L17" s="60">
        <v>29332280</v>
      </c>
      <c r="M17" s="60">
        <v>31313739</v>
      </c>
      <c r="N17" s="60">
        <v>23405334</v>
      </c>
      <c r="O17" s="60">
        <v>23405334</v>
      </c>
      <c r="P17" s="60">
        <v>963099</v>
      </c>
      <c r="Q17" s="60">
        <v>47773767</v>
      </c>
      <c r="R17" s="60">
        <v>1084145</v>
      </c>
      <c r="S17" s="60">
        <v>1176576</v>
      </c>
      <c r="T17" s="60">
        <v>14675196</v>
      </c>
      <c r="U17" s="60">
        <v>16935917</v>
      </c>
      <c r="V17" s="60">
        <v>97808132</v>
      </c>
      <c r="W17" s="60">
        <v>78584680</v>
      </c>
      <c r="X17" s="60">
        <v>19223452</v>
      </c>
      <c r="Y17" s="61">
        <v>24.46</v>
      </c>
      <c r="Z17" s="62">
        <v>78584680</v>
      </c>
    </row>
    <row r="18" spans="1:26" ht="13.5">
      <c r="A18" s="70" t="s">
        <v>44</v>
      </c>
      <c r="B18" s="71">
        <f>SUM(B11:B17)</f>
        <v>83964292</v>
      </c>
      <c r="C18" s="71">
        <f>SUM(C11:C17)</f>
        <v>0</v>
      </c>
      <c r="D18" s="72">
        <f aca="true" t="shared" si="1" ref="D18:Z18">SUM(D11:D17)</f>
        <v>151016088</v>
      </c>
      <c r="E18" s="73">
        <f t="shared" si="1"/>
        <v>151016088</v>
      </c>
      <c r="F18" s="73">
        <f t="shared" si="1"/>
        <v>2643265</v>
      </c>
      <c r="G18" s="73">
        <f t="shared" si="1"/>
        <v>6462390</v>
      </c>
      <c r="H18" s="73">
        <f t="shared" si="1"/>
        <v>4617262</v>
      </c>
      <c r="I18" s="73">
        <f t="shared" si="1"/>
        <v>13722917</v>
      </c>
      <c r="J18" s="73">
        <f t="shared" si="1"/>
        <v>6379950</v>
      </c>
      <c r="K18" s="73">
        <f t="shared" si="1"/>
        <v>6950544</v>
      </c>
      <c r="L18" s="73">
        <f t="shared" si="1"/>
        <v>41797241</v>
      </c>
      <c r="M18" s="73">
        <f t="shared" si="1"/>
        <v>55127735</v>
      </c>
      <c r="N18" s="73">
        <f t="shared" si="1"/>
        <v>26784116</v>
      </c>
      <c r="O18" s="73">
        <f t="shared" si="1"/>
        <v>26784116</v>
      </c>
      <c r="P18" s="73">
        <f t="shared" si="1"/>
        <v>4584530</v>
      </c>
      <c r="Q18" s="73">
        <f t="shared" si="1"/>
        <v>58152762</v>
      </c>
      <c r="R18" s="73">
        <f t="shared" si="1"/>
        <v>3674421</v>
      </c>
      <c r="S18" s="73">
        <f t="shared" si="1"/>
        <v>4122562</v>
      </c>
      <c r="T18" s="73">
        <f t="shared" si="1"/>
        <v>20200100</v>
      </c>
      <c r="U18" s="73">
        <f t="shared" si="1"/>
        <v>27997083</v>
      </c>
      <c r="V18" s="73">
        <f t="shared" si="1"/>
        <v>155000497</v>
      </c>
      <c r="W18" s="73">
        <f t="shared" si="1"/>
        <v>151016088</v>
      </c>
      <c r="X18" s="73">
        <f t="shared" si="1"/>
        <v>3984409</v>
      </c>
      <c r="Y18" s="67">
        <f>+IF(W18&lt;&gt;0,(X18/W18)*100,0)</f>
        <v>2.6384003537424436</v>
      </c>
      <c r="Z18" s="74">
        <f t="shared" si="1"/>
        <v>151016088</v>
      </c>
    </row>
    <row r="19" spans="1:26" ht="13.5">
      <c r="A19" s="70" t="s">
        <v>45</v>
      </c>
      <c r="B19" s="75">
        <f>+B10-B18</f>
        <v>-12333932</v>
      </c>
      <c r="C19" s="75">
        <f>+C10-C18</f>
        <v>0</v>
      </c>
      <c r="D19" s="76">
        <f aca="true" t="shared" si="2" ref="D19:Z19">+D10-D18</f>
        <v>-77241394</v>
      </c>
      <c r="E19" s="77">
        <f t="shared" si="2"/>
        <v>-77241394</v>
      </c>
      <c r="F19" s="77">
        <f t="shared" si="2"/>
        <v>12536750</v>
      </c>
      <c r="G19" s="77">
        <f t="shared" si="2"/>
        <v>-3032037</v>
      </c>
      <c r="H19" s="77">
        <f t="shared" si="2"/>
        <v>-1310140</v>
      </c>
      <c r="I19" s="77">
        <f t="shared" si="2"/>
        <v>8194573</v>
      </c>
      <c r="J19" s="77">
        <f t="shared" si="2"/>
        <v>-2951506</v>
      </c>
      <c r="K19" s="77">
        <f t="shared" si="2"/>
        <v>4894580</v>
      </c>
      <c r="L19" s="77">
        <f t="shared" si="2"/>
        <v>-35972616</v>
      </c>
      <c r="M19" s="77">
        <f t="shared" si="2"/>
        <v>-34029542</v>
      </c>
      <c r="N19" s="77">
        <f t="shared" si="2"/>
        <v>-23634147</v>
      </c>
      <c r="O19" s="77">
        <f t="shared" si="2"/>
        <v>-23634147</v>
      </c>
      <c r="P19" s="77">
        <f t="shared" si="2"/>
        <v>-1641262</v>
      </c>
      <c r="Q19" s="77">
        <f t="shared" si="2"/>
        <v>-48909556</v>
      </c>
      <c r="R19" s="77">
        <f t="shared" si="2"/>
        <v>7780496</v>
      </c>
      <c r="S19" s="77">
        <f t="shared" si="2"/>
        <v>7503718</v>
      </c>
      <c r="T19" s="77">
        <f t="shared" si="2"/>
        <v>-6314255</v>
      </c>
      <c r="U19" s="77">
        <f t="shared" si="2"/>
        <v>8969959</v>
      </c>
      <c r="V19" s="77">
        <f t="shared" si="2"/>
        <v>-65774566</v>
      </c>
      <c r="W19" s="77">
        <f>IF(E10=E18,0,W10-W18)</f>
        <v>-77241394</v>
      </c>
      <c r="X19" s="77">
        <f t="shared" si="2"/>
        <v>11466828</v>
      </c>
      <c r="Y19" s="78">
        <f>+IF(W19&lt;&gt;0,(X19/W19)*100,0)</f>
        <v>-14.845444141000355</v>
      </c>
      <c r="Z19" s="79">
        <f t="shared" si="2"/>
        <v>-77241394</v>
      </c>
    </row>
    <row r="20" spans="1:26" ht="13.5">
      <c r="A20" s="58" t="s">
        <v>46</v>
      </c>
      <c r="B20" s="19">
        <v>0</v>
      </c>
      <c r="C20" s="19"/>
      <c r="D20" s="59">
        <v>13099000</v>
      </c>
      <c r="E20" s="60">
        <v>13099000</v>
      </c>
      <c r="F20" s="60">
        <v>0</v>
      </c>
      <c r="G20" s="60">
        <v>10000000</v>
      </c>
      <c r="H20" s="60">
        <v>0</v>
      </c>
      <c r="I20" s="60">
        <v>10000000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10000000</v>
      </c>
      <c r="W20" s="60">
        <v>13099000</v>
      </c>
      <c r="X20" s="60">
        <v>-3099000</v>
      </c>
      <c r="Y20" s="61">
        <v>-23.66</v>
      </c>
      <c r="Z20" s="62">
        <v>13099000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-12333932</v>
      </c>
      <c r="C22" s="86">
        <f>SUM(C19:C21)</f>
        <v>0</v>
      </c>
      <c r="D22" s="87">
        <f aca="true" t="shared" si="3" ref="D22:Z22">SUM(D19:D21)</f>
        <v>-64142394</v>
      </c>
      <c r="E22" s="88">
        <f t="shared" si="3"/>
        <v>-64142394</v>
      </c>
      <c r="F22" s="88">
        <f t="shared" si="3"/>
        <v>12536750</v>
      </c>
      <c r="G22" s="88">
        <f t="shared" si="3"/>
        <v>6967963</v>
      </c>
      <c r="H22" s="88">
        <f t="shared" si="3"/>
        <v>-1310140</v>
      </c>
      <c r="I22" s="88">
        <f t="shared" si="3"/>
        <v>18194573</v>
      </c>
      <c r="J22" s="88">
        <f t="shared" si="3"/>
        <v>-2951506</v>
      </c>
      <c r="K22" s="88">
        <f t="shared" si="3"/>
        <v>4894580</v>
      </c>
      <c r="L22" s="88">
        <f t="shared" si="3"/>
        <v>-35972616</v>
      </c>
      <c r="M22" s="88">
        <f t="shared" si="3"/>
        <v>-34029542</v>
      </c>
      <c r="N22" s="88">
        <f t="shared" si="3"/>
        <v>-23634147</v>
      </c>
      <c r="O22" s="88">
        <f t="shared" si="3"/>
        <v>-23634147</v>
      </c>
      <c r="P22" s="88">
        <f t="shared" si="3"/>
        <v>-1641262</v>
      </c>
      <c r="Q22" s="88">
        <f t="shared" si="3"/>
        <v>-48909556</v>
      </c>
      <c r="R22" s="88">
        <f t="shared" si="3"/>
        <v>7780496</v>
      </c>
      <c r="S22" s="88">
        <f t="shared" si="3"/>
        <v>7503718</v>
      </c>
      <c r="T22" s="88">
        <f t="shared" si="3"/>
        <v>-6314255</v>
      </c>
      <c r="U22" s="88">
        <f t="shared" si="3"/>
        <v>8969959</v>
      </c>
      <c r="V22" s="88">
        <f t="shared" si="3"/>
        <v>-55774566</v>
      </c>
      <c r="W22" s="88">
        <f t="shared" si="3"/>
        <v>-64142394</v>
      </c>
      <c r="X22" s="88">
        <f t="shared" si="3"/>
        <v>8367828</v>
      </c>
      <c r="Y22" s="89">
        <f>+IF(W22&lt;&gt;0,(X22/W22)*100,0)</f>
        <v>-13.045705777679581</v>
      </c>
      <c r="Z22" s="90">
        <f t="shared" si="3"/>
        <v>-64142394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-12333932</v>
      </c>
      <c r="C24" s="75">
        <f>SUM(C22:C23)</f>
        <v>0</v>
      </c>
      <c r="D24" s="76">
        <f aca="true" t="shared" si="4" ref="D24:Z24">SUM(D22:D23)</f>
        <v>-64142394</v>
      </c>
      <c r="E24" s="77">
        <f t="shared" si="4"/>
        <v>-64142394</v>
      </c>
      <c r="F24" s="77">
        <f t="shared" si="4"/>
        <v>12536750</v>
      </c>
      <c r="G24" s="77">
        <f t="shared" si="4"/>
        <v>6967963</v>
      </c>
      <c r="H24" s="77">
        <f t="shared" si="4"/>
        <v>-1310140</v>
      </c>
      <c r="I24" s="77">
        <f t="shared" si="4"/>
        <v>18194573</v>
      </c>
      <c r="J24" s="77">
        <f t="shared" si="4"/>
        <v>-2951506</v>
      </c>
      <c r="K24" s="77">
        <f t="shared" si="4"/>
        <v>4894580</v>
      </c>
      <c r="L24" s="77">
        <f t="shared" si="4"/>
        <v>-35972616</v>
      </c>
      <c r="M24" s="77">
        <f t="shared" si="4"/>
        <v>-34029542</v>
      </c>
      <c r="N24" s="77">
        <f t="shared" si="4"/>
        <v>-23634147</v>
      </c>
      <c r="O24" s="77">
        <f t="shared" si="4"/>
        <v>-23634147</v>
      </c>
      <c r="P24" s="77">
        <f t="shared" si="4"/>
        <v>-1641262</v>
      </c>
      <c r="Q24" s="77">
        <f t="shared" si="4"/>
        <v>-48909556</v>
      </c>
      <c r="R24" s="77">
        <f t="shared" si="4"/>
        <v>7780496</v>
      </c>
      <c r="S24" s="77">
        <f t="shared" si="4"/>
        <v>7503718</v>
      </c>
      <c r="T24" s="77">
        <f t="shared" si="4"/>
        <v>-6314255</v>
      </c>
      <c r="U24" s="77">
        <f t="shared" si="4"/>
        <v>8969959</v>
      </c>
      <c r="V24" s="77">
        <f t="shared" si="4"/>
        <v>-55774566</v>
      </c>
      <c r="W24" s="77">
        <f t="shared" si="4"/>
        <v>-64142394</v>
      </c>
      <c r="X24" s="77">
        <f t="shared" si="4"/>
        <v>8367828</v>
      </c>
      <c r="Y24" s="78">
        <f>+IF(W24&lt;&gt;0,(X24/W24)*100,0)</f>
        <v>-13.045705777679581</v>
      </c>
      <c r="Z24" s="79">
        <f t="shared" si="4"/>
        <v>-64142394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11826657</v>
      </c>
      <c r="C27" s="22"/>
      <c r="D27" s="99">
        <v>0</v>
      </c>
      <c r="E27" s="100">
        <v>0</v>
      </c>
      <c r="F27" s="100">
        <v>118988</v>
      </c>
      <c r="G27" s="100">
        <v>3086678</v>
      </c>
      <c r="H27" s="100">
        <v>2262264</v>
      </c>
      <c r="I27" s="100">
        <v>5467930</v>
      </c>
      <c r="J27" s="100">
        <v>1230368</v>
      </c>
      <c r="K27" s="100">
        <v>147985</v>
      </c>
      <c r="L27" s="100">
        <v>3601744</v>
      </c>
      <c r="M27" s="100">
        <v>4980097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10448027</v>
      </c>
      <c r="W27" s="100">
        <v>0</v>
      </c>
      <c r="X27" s="100">
        <v>10448027</v>
      </c>
      <c r="Y27" s="101">
        <v>0</v>
      </c>
      <c r="Z27" s="102">
        <v>0</v>
      </c>
    </row>
    <row r="28" spans="1:26" ht="13.5">
      <c r="A28" s="103" t="s">
        <v>46</v>
      </c>
      <c r="B28" s="19">
        <v>11826657</v>
      </c>
      <c r="C28" s="19"/>
      <c r="D28" s="59">
        <v>0</v>
      </c>
      <c r="E28" s="60">
        <v>0</v>
      </c>
      <c r="F28" s="60">
        <v>118988</v>
      </c>
      <c r="G28" s="60">
        <v>3086678</v>
      </c>
      <c r="H28" s="60">
        <v>2262264</v>
      </c>
      <c r="I28" s="60">
        <v>5467930</v>
      </c>
      <c r="J28" s="60">
        <v>1230368</v>
      </c>
      <c r="K28" s="60">
        <v>147985</v>
      </c>
      <c r="L28" s="60">
        <v>3601744</v>
      </c>
      <c r="M28" s="60">
        <v>4980097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10448027</v>
      </c>
      <c r="W28" s="60">
        <v>0</v>
      </c>
      <c r="X28" s="60">
        <v>10448027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11826657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118988</v>
      </c>
      <c r="G32" s="100">
        <f t="shared" si="5"/>
        <v>3086678</v>
      </c>
      <c r="H32" s="100">
        <f t="shared" si="5"/>
        <v>2262264</v>
      </c>
      <c r="I32" s="100">
        <f t="shared" si="5"/>
        <v>5467930</v>
      </c>
      <c r="J32" s="100">
        <f t="shared" si="5"/>
        <v>1230368</v>
      </c>
      <c r="K32" s="100">
        <f t="shared" si="5"/>
        <v>147985</v>
      </c>
      <c r="L32" s="100">
        <f t="shared" si="5"/>
        <v>3601744</v>
      </c>
      <c r="M32" s="100">
        <f t="shared" si="5"/>
        <v>4980097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10448027</v>
      </c>
      <c r="W32" s="100">
        <f t="shared" si="5"/>
        <v>0</v>
      </c>
      <c r="X32" s="100">
        <f t="shared" si="5"/>
        <v>10448027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49618284</v>
      </c>
      <c r="C35" s="19"/>
      <c r="D35" s="59">
        <v>0</v>
      </c>
      <c r="E35" s="60">
        <v>0</v>
      </c>
      <c r="F35" s="60">
        <v>46606400</v>
      </c>
      <c r="G35" s="60">
        <v>47682125</v>
      </c>
      <c r="H35" s="60">
        <v>49660150</v>
      </c>
      <c r="I35" s="60">
        <v>49660150</v>
      </c>
      <c r="J35" s="60">
        <v>51397579</v>
      </c>
      <c r="K35" s="60">
        <v>0</v>
      </c>
      <c r="L35" s="60">
        <v>0</v>
      </c>
      <c r="M35" s="60">
        <v>0</v>
      </c>
      <c r="N35" s="60">
        <v>25219026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178980149</v>
      </c>
      <c r="C36" s="19"/>
      <c r="D36" s="59">
        <v>0</v>
      </c>
      <c r="E36" s="60">
        <v>0</v>
      </c>
      <c r="F36" s="60">
        <v>178980149</v>
      </c>
      <c r="G36" s="60">
        <v>178980149</v>
      </c>
      <c r="H36" s="60">
        <v>178980149</v>
      </c>
      <c r="I36" s="60">
        <v>178980149</v>
      </c>
      <c r="J36" s="60">
        <v>178980149</v>
      </c>
      <c r="K36" s="60">
        <v>0</v>
      </c>
      <c r="L36" s="60">
        <v>0</v>
      </c>
      <c r="M36" s="60">
        <v>0</v>
      </c>
      <c r="N36" s="60">
        <v>178980149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60297096</v>
      </c>
      <c r="C37" s="19"/>
      <c r="D37" s="59">
        <v>0</v>
      </c>
      <c r="E37" s="60">
        <v>0</v>
      </c>
      <c r="F37" s="60">
        <v>34093566</v>
      </c>
      <c r="G37" s="60">
        <v>35106136</v>
      </c>
      <c r="H37" s="60">
        <v>34600342</v>
      </c>
      <c r="I37" s="60">
        <v>34600342</v>
      </c>
      <c r="J37" s="60">
        <v>34475567</v>
      </c>
      <c r="K37" s="60">
        <v>0</v>
      </c>
      <c r="L37" s="60">
        <v>0</v>
      </c>
      <c r="M37" s="60">
        <v>0</v>
      </c>
      <c r="N37" s="60">
        <v>56887307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6731952</v>
      </c>
      <c r="C38" s="19"/>
      <c r="D38" s="59">
        <v>0</v>
      </c>
      <c r="E38" s="60">
        <v>0</v>
      </c>
      <c r="F38" s="60">
        <v>6731952</v>
      </c>
      <c r="G38" s="60">
        <v>6731952</v>
      </c>
      <c r="H38" s="60">
        <v>6731952</v>
      </c>
      <c r="I38" s="60">
        <v>6731952</v>
      </c>
      <c r="J38" s="60">
        <v>6731952</v>
      </c>
      <c r="K38" s="60">
        <v>0</v>
      </c>
      <c r="L38" s="60">
        <v>0</v>
      </c>
      <c r="M38" s="60">
        <v>0</v>
      </c>
      <c r="N38" s="60">
        <v>6731952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161569385</v>
      </c>
      <c r="C39" s="19"/>
      <c r="D39" s="59">
        <v>0</v>
      </c>
      <c r="E39" s="60">
        <v>0</v>
      </c>
      <c r="F39" s="60">
        <v>184761031</v>
      </c>
      <c r="G39" s="60">
        <v>184824186</v>
      </c>
      <c r="H39" s="60">
        <v>187308005</v>
      </c>
      <c r="I39" s="60">
        <v>187308005</v>
      </c>
      <c r="J39" s="60">
        <v>189170209</v>
      </c>
      <c r="K39" s="60">
        <v>0</v>
      </c>
      <c r="L39" s="60">
        <v>0</v>
      </c>
      <c r="M39" s="60">
        <v>0</v>
      </c>
      <c r="N39" s="60">
        <v>140579916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7261755</v>
      </c>
      <c r="C42" s="19"/>
      <c r="D42" s="59">
        <v>2851440</v>
      </c>
      <c r="E42" s="60">
        <v>2851440</v>
      </c>
      <c r="F42" s="60">
        <v>17087826</v>
      </c>
      <c r="G42" s="60">
        <v>8325948</v>
      </c>
      <c r="H42" s="60">
        <v>-408246</v>
      </c>
      <c r="I42" s="60">
        <v>25005528</v>
      </c>
      <c r="J42" s="60">
        <v>-4618632</v>
      </c>
      <c r="K42" s="60">
        <v>-5042721</v>
      </c>
      <c r="L42" s="60">
        <v>-4821310</v>
      </c>
      <c r="M42" s="60">
        <v>-14482663</v>
      </c>
      <c r="N42" s="60">
        <v>-3259570</v>
      </c>
      <c r="O42" s="60">
        <v>-2746214</v>
      </c>
      <c r="P42" s="60">
        <v>-3079422</v>
      </c>
      <c r="Q42" s="60">
        <v>-9085206</v>
      </c>
      <c r="R42" s="60">
        <v>5926990</v>
      </c>
      <c r="S42" s="60">
        <v>-2413851</v>
      </c>
      <c r="T42" s="60">
        <v>-1694057</v>
      </c>
      <c r="U42" s="60">
        <v>1819082</v>
      </c>
      <c r="V42" s="60">
        <v>3256741</v>
      </c>
      <c r="W42" s="60">
        <v>2851440</v>
      </c>
      <c r="X42" s="60">
        <v>405301</v>
      </c>
      <c r="Y42" s="61">
        <v>14.21</v>
      </c>
      <c r="Z42" s="62">
        <v>2851440</v>
      </c>
    </row>
    <row r="43" spans="1:26" ht="13.5">
      <c r="A43" s="58" t="s">
        <v>63</v>
      </c>
      <c r="B43" s="19">
        <v>-6423997</v>
      </c>
      <c r="C43" s="19"/>
      <c r="D43" s="59">
        <v>0</v>
      </c>
      <c r="E43" s="60">
        <v>0</v>
      </c>
      <c r="F43" s="60">
        <v>-118988</v>
      </c>
      <c r="G43" s="60">
        <v>-3086678</v>
      </c>
      <c r="H43" s="60">
        <v>-2262264</v>
      </c>
      <c r="I43" s="60">
        <v>-5467930</v>
      </c>
      <c r="J43" s="60">
        <v>-323776</v>
      </c>
      <c r="K43" s="60">
        <v>-147985</v>
      </c>
      <c r="L43" s="60">
        <v>-3601744</v>
      </c>
      <c r="M43" s="60">
        <v>-4073505</v>
      </c>
      <c r="N43" s="60">
        <v>0</v>
      </c>
      <c r="O43" s="60">
        <v>-397347</v>
      </c>
      <c r="P43" s="60">
        <v>-173872</v>
      </c>
      <c r="Q43" s="60">
        <v>-571219</v>
      </c>
      <c r="R43" s="60">
        <v>0</v>
      </c>
      <c r="S43" s="60">
        <v>0</v>
      </c>
      <c r="T43" s="60">
        <v>0</v>
      </c>
      <c r="U43" s="60">
        <v>0</v>
      </c>
      <c r="V43" s="60">
        <v>-10112654</v>
      </c>
      <c r="W43" s="60">
        <v>0</v>
      </c>
      <c r="X43" s="60">
        <v>-10112654</v>
      </c>
      <c r="Y43" s="61">
        <v>0</v>
      </c>
      <c r="Z43" s="62">
        <v>0</v>
      </c>
    </row>
    <row r="44" spans="1:26" ht="13.5">
      <c r="A44" s="58" t="s">
        <v>64</v>
      </c>
      <c r="B44" s="19">
        <v>37649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-379155</v>
      </c>
      <c r="C45" s="22"/>
      <c r="D45" s="99">
        <v>2851440</v>
      </c>
      <c r="E45" s="100">
        <v>2851440</v>
      </c>
      <c r="F45" s="100">
        <v>16968838</v>
      </c>
      <c r="G45" s="100">
        <v>22208108</v>
      </c>
      <c r="H45" s="100">
        <v>19537598</v>
      </c>
      <c r="I45" s="100">
        <v>19537598</v>
      </c>
      <c r="J45" s="100">
        <v>14595190</v>
      </c>
      <c r="K45" s="100">
        <v>9404484</v>
      </c>
      <c r="L45" s="100">
        <v>981430</v>
      </c>
      <c r="M45" s="100">
        <v>981430</v>
      </c>
      <c r="N45" s="100">
        <v>-2278140</v>
      </c>
      <c r="O45" s="100">
        <v>-5421701</v>
      </c>
      <c r="P45" s="100">
        <v>-8674995</v>
      </c>
      <c r="Q45" s="100">
        <v>-2278140</v>
      </c>
      <c r="R45" s="100">
        <v>-2748005</v>
      </c>
      <c r="S45" s="100">
        <v>-5161856</v>
      </c>
      <c r="T45" s="100">
        <v>-6855913</v>
      </c>
      <c r="U45" s="100">
        <v>-6855913</v>
      </c>
      <c r="V45" s="100">
        <v>-6855913</v>
      </c>
      <c r="W45" s="100">
        <v>2851440</v>
      </c>
      <c r="X45" s="100">
        <v>-9707353</v>
      </c>
      <c r="Y45" s="101">
        <v>-340.44</v>
      </c>
      <c r="Z45" s="102">
        <v>2851440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6259596</v>
      </c>
      <c r="C49" s="52"/>
      <c r="D49" s="129">
        <v>2236267</v>
      </c>
      <c r="E49" s="54">
        <v>1904636</v>
      </c>
      <c r="F49" s="54">
        <v>0</v>
      </c>
      <c r="G49" s="54">
        <v>0</v>
      </c>
      <c r="H49" s="54">
        <v>0</v>
      </c>
      <c r="I49" s="54">
        <v>1857209</v>
      </c>
      <c r="J49" s="54">
        <v>0</v>
      </c>
      <c r="K49" s="54">
        <v>0</v>
      </c>
      <c r="L49" s="54">
        <v>0</v>
      </c>
      <c r="M49" s="54">
        <v>1867863</v>
      </c>
      <c r="N49" s="54">
        <v>0</v>
      </c>
      <c r="O49" s="54">
        <v>0</v>
      </c>
      <c r="P49" s="54">
        <v>0</v>
      </c>
      <c r="Q49" s="54">
        <v>1747265</v>
      </c>
      <c r="R49" s="54">
        <v>0</v>
      </c>
      <c r="S49" s="54">
        <v>0</v>
      </c>
      <c r="T49" s="54">
        <v>0</v>
      </c>
      <c r="U49" s="54">
        <v>1560121</v>
      </c>
      <c r="V49" s="54">
        <v>60544131</v>
      </c>
      <c r="W49" s="54">
        <v>77977088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35.71818021427489</v>
      </c>
      <c r="C58" s="5">
        <f>IF(C67=0,0,+(C76/C67)*100)</f>
        <v>0</v>
      </c>
      <c r="D58" s="6">
        <f aca="true" t="shared" si="6" ref="D58:Z58">IF(D67=0,0,+(D76/D67)*100)</f>
        <v>100.00003031485475</v>
      </c>
      <c r="E58" s="7">
        <f t="shared" si="6"/>
        <v>100.00003031485475</v>
      </c>
      <c r="F58" s="7">
        <f t="shared" si="6"/>
        <v>47.43268253799917</v>
      </c>
      <c r="G58" s="7">
        <f t="shared" si="6"/>
        <v>1.1147074302897952</v>
      </c>
      <c r="H58" s="7">
        <f t="shared" si="6"/>
        <v>32.91198407073673</v>
      </c>
      <c r="I58" s="7">
        <f t="shared" si="6"/>
        <v>26.72314252507001</v>
      </c>
      <c r="J58" s="7">
        <f t="shared" si="6"/>
        <v>34.38887567590942</v>
      </c>
      <c r="K58" s="7">
        <f t="shared" si="6"/>
        <v>698.8825091813336</v>
      </c>
      <c r="L58" s="7">
        <f t="shared" si="6"/>
        <v>13.005482412650709</v>
      </c>
      <c r="M58" s="7">
        <f t="shared" si="6"/>
        <v>33.867087737639245</v>
      </c>
      <c r="N58" s="7">
        <f t="shared" si="6"/>
        <v>30.767575205254218</v>
      </c>
      <c r="O58" s="7">
        <f t="shared" si="6"/>
        <v>27.486457500678263</v>
      </c>
      <c r="P58" s="7">
        <f t="shared" si="6"/>
        <v>33.27633297797547</v>
      </c>
      <c r="Q58" s="7">
        <f t="shared" si="6"/>
        <v>30.479414014762057</v>
      </c>
      <c r="R58" s="7">
        <f t="shared" si="6"/>
        <v>46.016570093127534</v>
      </c>
      <c r="S58" s="7">
        <f t="shared" si="6"/>
        <v>41.3024866804313</v>
      </c>
      <c r="T58" s="7">
        <f t="shared" si="6"/>
        <v>-44.90894399485001</v>
      </c>
      <c r="U58" s="7">
        <f t="shared" si="6"/>
        <v>233.79527641176207</v>
      </c>
      <c r="V58" s="7">
        <f t="shared" si="6"/>
        <v>44.702355620020384</v>
      </c>
      <c r="W58" s="7">
        <f t="shared" si="6"/>
        <v>100.00003031485475</v>
      </c>
      <c r="X58" s="7">
        <f t="shared" si="6"/>
        <v>0</v>
      </c>
      <c r="Y58" s="7">
        <f t="shared" si="6"/>
        <v>0</v>
      </c>
      <c r="Z58" s="8">
        <f t="shared" si="6"/>
        <v>100.00003031485475</v>
      </c>
    </row>
    <row r="59" spans="1:26" ht="13.5">
      <c r="A59" s="37" t="s">
        <v>31</v>
      </c>
      <c r="B59" s="9">
        <f aca="true" t="shared" si="7" ref="B59:Z66">IF(B68=0,0,+(B77/B68)*100)</f>
        <v>34.9344050392159</v>
      </c>
      <c r="C59" s="9">
        <f t="shared" si="7"/>
        <v>0</v>
      </c>
      <c r="D59" s="2">
        <f t="shared" si="7"/>
        <v>100.00014053490396</v>
      </c>
      <c r="E59" s="10">
        <f t="shared" si="7"/>
        <v>100.00014053490396</v>
      </c>
      <c r="F59" s="10">
        <f t="shared" si="7"/>
        <v>61.810252879149964</v>
      </c>
      <c r="G59" s="10">
        <f t="shared" si="7"/>
        <v>1.7822477614746892</v>
      </c>
      <c r="H59" s="10">
        <f t="shared" si="7"/>
        <v>45.58595313690976</v>
      </c>
      <c r="I59" s="10">
        <f t="shared" si="7"/>
        <v>34.79628637254403</v>
      </c>
      <c r="J59" s="10">
        <f t="shared" si="7"/>
        <v>41.28945162619956</v>
      </c>
      <c r="K59" s="10">
        <f t="shared" si="7"/>
        <v>0</v>
      </c>
      <c r="L59" s="10">
        <f t="shared" si="7"/>
        <v>13.849523913435755</v>
      </c>
      <c r="M59" s="10">
        <f t="shared" si="7"/>
        <v>52.030513444161805</v>
      </c>
      <c r="N59" s="10">
        <f t="shared" si="7"/>
        <v>39.05302967288294</v>
      </c>
      <c r="O59" s="10">
        <f t="shared" si="7"/>
        <v>2.973665385703116</v>
      </c>
      <c r="P59" s="10">
        <f t="shared" si="7"/>
        <v>44.57257813923088</v>
      </c>
      <c r="Q59" s="10">
        <f t="shared" si="7"/>
        <v>29.04781480669444</v>
      </c>
      <c r="R59" s="10">
        <f t="shared" si="7"/>
        <v>71.89010155166063</v>
      </c>
      <c r="S59" s="10">
        <f t="shared" si="7"/>
        <v>43.76909046959808</v>
      </c>
      <c r="T59" s="10">
        <f t="shared" si="7"/>
        <v>-50.47091169272772</v>
      </c>
      <c r="U59" s="10">
        <f t="shared" si="7"/>
        <v>166.91740151548723</v>
      </c>
      <c r="V59" s="10">
        <f t="shared" si="7"/>
        <v>51.66500595549219</v>
      </c>
      <c r="W59" s="10">
        <f t="shared" si="7"/>
        <v>100.00014053490396</v>
      </c>
      <c r="X59" s="10">
        <f t="shared" si="7"/>
        <v>0</v>
      </c>
      <c r="Y59" s="10">
        <f t="shared" si="7"/>
        <v>0</v>
      </c>
      <c r="Z59" s="11">
        <f t="shared" si="7"/>
        <v>100.00014053490396</v>
      </c>
    </row>
    <row r="60" spans="1:26" ht="13.5">
      <c r="A60" s="38" t="s">
        <v>32</v>
      </c>
      <c r="B60" s="12">
        <f t="shared" si="7"/>
        <v>13.08802650061614</v>
      </c>
      <c r="C60" s="12">
        <f t="shared" si="7"/>
        <v>0</v>
      </c>
      <c r="D60" s="3">
        <f t="shared" si="7"/>
        <v>100.00000387350092</v>
      </c>
      <c r="E60" s="13">
        <f t="shared" si="7"/>
        <v>100.00000387350092</v>
      </c>
      <c r="F60" s="13">
        <f t="shared" si="7"/>
        <v>50.78202245104737</v>
      </c>
      <c r="G60" s="13">
        <f t="shared" si="7"/>
        <v>1.1353560323117247</v>
      </c>
      <c r="H60" s="13">
        <f t="shared" si="7"/>
        <v>34.73738045180971</v>
      </c>
      <c r="I60" s="13">
        <f t="shared" si="7"/>
        <v>28.515444013015635</v>
      </c>
      <c r="J60" s="13">
        <f t="shared" si="7"/>
        <v>37.30962100913139</v>
      </c>
      <c r="K60" s="13">
        <f t="shared" si="7"/>
        <v>503.27924616128286</v>
      </c>
      <c r="L60" s="13">
        <f t="shared" si="7"/>
        <v>14.681923589944656</v>
      </c>
      <c r="M60" s="13">
        <f t="shared" si="7"/>
        <v>35.23244234224766</v>
      </c>
      <c r="N60" s="13">
        <f t="shared" si="7"/>
        <v>33.62997483562908</v>
      </c>
      <c r="O60" s="13">
        <f t="shared" si="7"/>
        <v>35.54199889559557</v>
      </c>
      <c r="P60" s="13">
        <f t="shared" si="7"/>
        <v>36.07953187899798</v>
      </c>
      <c r="Q60" s="13">
        <f t="shared" si="7"/>
        <v>35.06683908497378</v>
      </c>
      <c r="R60" s="13">
        <f t="shared" si="7"/>
        <v>47.73302556216217</v>
      </c>
      <c r="S60" s="13">
        <f t="shared" si="7"/>
        <v>46.588601729935995</v>
      </c>
      <c r="T60" s="13">
        <f t="shared" si="7"/>
        <v>-48.20229056310836</v>
      </c>
      <c r="U60" s="13">
        <f t="shared" si="7"/>
        <v>306.6688396651523</v>
      </c>
      <c r="V60" s="13">
        <f t="shared" si="7"/>
        <v>49.449653623550965</v>
      </c>
      <c r="W60" s="13">
        <f t="shared" si="7"/>
        <v>100.00000387350092</v>
      </c>
      <c r="X60" s="13">
        <f t="shared" si="7"/>
        <v>0</v>
      </c>
      <c r="Y60" s="13">
        <f t="shared" si="7"/>
        <v>0</v>
      </c>
      <c r="Z60" s="14">
        <f t="shared" si="7"/>
        <v>100.00000387350092</v>
      </c>
    </row>
    <row r="61" spans="1:26" ht="13.5">
      <c r="A61" s="39" t="s">
        <v>103</v>
      </c>
      <c r="B61" s="12">
        <f t="shared" si="7"/>
        <v>13.053782854970555</v>
      </c>
      <c r="C61" s="12">
        <f t="shared" si="7"/>
        <v>0</v>
      </c>
      <c r="D61" s="3">
        <f t="shared" si="7"/>
        <v>100.00002823227825</v>
      </c>
      <c r="E61" s="13">
        <f t="shared" si="7"/>
        <v>100.00002823227825</v>
      </c>
      <c r="F61" s="13">
        <f t="shared" si="7"/>
        <v>44.61434318427975</v>
      </c>
      <c r="G61" s="13">
        <f t="shared" si="7"/>
        <v>1.0137819249805202</v>
      </c>
      <c r="H61" s="13">
        <f t="shared" si="7"/>
        <v>32.507446906170564</v>
      </c>
      <c r="I61" s="13">
        <f t="shared" si="7"/>
        <v>25.992797069795387</v>
      </c>
      <c r="J61" s="13">
        <f t="shared" si="7"/>
        <v>39.62515262754823</v>
      </c>
      <c r="K61" s="13">
        <f t="shared" si="7"/>
        <v>296.2696281832235</v>
      </c>
      <c r="L61" s="13">
        <f t="shared" si="7"/>
        <v>16.109526040114126</v>
      </c>
      <c r="M61" s="13">
        <f t="shared" si="7"/>
        <v>37.26191726811987</v>
      </c>
      <c r="N61" s="13">
        <f t="shared" si="7"/>
        <v>37.384712742250684</v>
      </c>
      <c r="O61" s="13">
        <f t="shared" si="7"/>
        <v>35.61933924819796</v>
      </c>
      <c r="P61" s="13">
        <f t="shared" si="7"/>
        <v>34.010188721772664</v>
      </c>
      <c r="Q61" s="13">
        <f t="shared" si="7"/>
        <v>35.612491809722655</v>
      </c>
      <c r="R61" s="13">
        <f t="shared" si="7"/>
        <v>48.70727987199477</v>
      </c>
      <c r="S61" s="13">
        <f t="shared" si="7"/>
        <v>51.91335943985676</v>
      </c>
      <c r="T61" s="13">
        <f t="shared" si="7"/>
        <v>-21.323999282553547</v>
      </c>
      <c r="U61" s="13">
        <f t="shared" si="7"/>
        <v>394.57935559741884</v>
      </c>
      <c r="V61" s="13">
        <f t="shared" si="7"/>
        <v>47.28318531031762</v>
      </c>
      <c r="W61" s="13">
        <f t="shared" si="7"/>
        <v>100.00002823227825</v>
      </c>
      <c r="X61" s="13">
        <f t="shared" si="7"/>
        <v>0</v>
      </c>
      <c r="Y61" s="13">
        <f t="shared" si="7"/>
        <v>0</v>
      </c>
      <c r="Z61" s="14">
        <f t="shared" si="7"/>
        <v>100.00002823227825</v>
      </c>
    </row>
    <row r="62" spans="1:26" ht="13.5">
      <c r="A62" s="39" t="s">
        <v>104</v>
      </c>
      <c r="B62" s="12">
        <f t="shared" si="7"/>
        <v>12.19102864728</v>
      </c>
      <c r="C62" s="12">
        <f t="shared" si="7"/>
        <v>0</v>
      </c>
      <c r="D62" s="3">
        <f t="shared" si="7"/>
        <v>99.9999180718035</v>
      </c>
      <c r="E62" s="13">
        <f t="shared" si="7"/>
        <v>99.9999180718035</v>
      </c>
      <c r="F62" s="13">
        <f t="shared" si="7"/>
        <v>41.55402270407374</v>
      </c>
      <c r="G62" s="13">
        <f t="shared" si="7"/>
        <v>1.081912238152201</v>
      </c>
      <c r="H62" s="13">
        <f t="shared" si="7"/>
        <v>45.938396933330765</v>
      </c>
      <c r="I62" s="13">
        <f t="shared" si="7"/>
        <v>26.358679541147296</v>
      </c>
      <c r="J62" s="13">
        <f t="shared" si="7"/>
        <v>30.936847971177894</v>
      </c>
      <c r="K62" s="13">
        <f t="shared" si="7"/>
        <v>-1805.0242130750603</v>
      </c>
      <c r="L62" s="13">
        <f t="shared" si="7"/>
        <v>12.76440599953973</v>
      </c>
      <c r="M62" s="13">
        <f t="shared" si="7"/>
        <v>28.903018914344614</v>
      </c>
      <c r="N62" s="13">
        <f t="shared" si="7"/>
        <v>31.83808759128381</v>
      </c>
      <c r="O62" s="13">
        <f t="shared" si="7"/>
        <v>22.137224972133254</v>
      </c>
      <c r="P62" s="13">
        <f t="shared" si="7"/>
        <v>115.57927257407667</v>
      </c>
      <c r="Q62" s="13">
        <f t="shared" si="7"/>
        <v>39.01417955688408</v>
      </c>
      <c r="R62" s="13">
        <f t="shared" si="7"/>
        <v>44.41689566974305</v>
      </c>
      <c r="S62" s="13">
        <f t="shared" si="7"/>
        <v>37.674096104201226</v>
      </c>
      <c r="T62" s="13">
        <f t="shared" si="7"/>
        <v>-40.52947242405206</v>
      </c>
      <c r="U62" s="13">
        <f t="shared" si="7"/>
        <v>115.74702828718199</v>
      </c>
      <c r="V62" s="13">
        <f t="shared" si="7"/>
        <v>40.22391783460967</v>
      </c>
      <c r="W62" s="13">
        <f t="shared" si="7"/>
        <v>99.9999180718035</v>
      </c>
      <c r="X62" s="13">
        <f t="shared" si="7"/>
        <v>0</v>
      </c>
      <c r="Y62" s="13">
        <f t="shared" si="7"/>
        <v>0</v>
      </c>
      <c r="Z62" s="14">
        <f t="shared" si="7"/>
        <v>99.9999180718035</v>
      </c>
    </row>
    <row r="63" spans="1:26" ht="13.5">
      <c r="A63" s="39" t="s">
        <v>105</v>
      </c>
      <c r="B63" s="12">
        <f t="shared" si="7"/>
        <v>18.085024686741097</v>
      </c>
      <c r="C63" s="12">
        <f t="shared" si="7"/>
        <v>0</v>
      </c>
      <c r="D63" s="3">
        <f t="shared" si="7"/>
        <v>100.00002867226483</v>
      </c>
      <c r="E63" s="13">
        <f t="shared" si="7"/>
        <v>100.00002867226483</v>
      </c>
      <c r="F63" s="13">
        <f t="shared" si="7"/>
        <v>5.699834098265957</v>
      </c>
      <c r="G63" s="13">
        <f t="shared" si="7"/>
        <v>0.23948708953380562</v>
      </c>
      <c r="H63" s="13">
        <f t="shared" si="7"/>
        <v>6.245587259929112</v>
      </c>
      <c r="I63" s="13">
        <f t="shared" si="7"/>
        <v>4.0733067200197235</v>
      </c>
      <c r="J63" s="13">
        <f t="shared" si="7"/>
        <v>6.619372827218663</v>
      </c>
      <c r="K63" s="13">
        <f t="shared" si="7"/>
        <v>376.5445904389153</v>
      </c>
      <c r="L63" s="13">
        <f t="shared" si="7"/>
        <v>2.4227362266583587</v>
      </c>
      <c r="M63" s="13">
        <f t="shared" si="7"/>
        <v>5.417852271205483</v>
      </c>
      <c r="N63" s="13">
        <f t="shared" si="7"/>
        <v>6.075026112202807</v>
      </c>
      <c r="O63" s="13">
        <f t="shared" si="7"/>
        <v>4.4119885991467065</v>
      </c>
      <c r="P63" s="13">
        <f t="shared" si="7"/>
        <v>6.921550671550672</v>
      </c>
      <c r="Q63" s="13">
        <f t="shared" si="7"/>
        <v>5.793199008635159</v>
      </c>
      <c r="R63" s="13">
        <f t="shared" si="7"/>
        <v>5.201277456995707</v>
      </c>
      <c r="S63" s="13">
        <f t="shared" si="7"/>
        <v>8.808851406243955</v>
      </c>
      <c r="T63" s="13">
        <f t="shared" si="7"/>
        <v>-8.158113387664185</v>
      </c>
      <c r="U63" s="13">
        <f t="shared" si="7"/>
        <v>22.13999372415179</v>
      </c>
      <c r="V63" s="13">
        <f t="shared" si="7"/>
        <v>6.813635024822387</v>
      </c>
      <c r="W63" s="13">
        <f t="shared" si="7"/>
        <v>100.00002867226483</v>
      </c>
      <c r="X63" s="13">
        <f t="shared" si="7"/>
        <v>0</v>
      </c>
      <c r="Y63" s="13">
        <f t="shared" si="7"/>
        <v>0</v>
      </c>
      <c r="Z63" s="14">
        <f t="shared" si="7"/>
        <v>100.00002867226483</v>
      </c>
    </row>
    <row r="64" spans="1:26" ht="13.5">
      <c r="A64" s="39" t="s">
        <v>106</v>
      </c>
      <c r="B64" s="12">
        <f t="shared" si="7"/>
        <v>8.77482613833626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15.27551626010074</v>
      </c>
      <c r="G64" s="13">
        <f t="shared" si="7"/>
        <v>0.634223038890678</v>
      </c>
      <c r="H64" s="13">
        <f t="shared" si="7"/>
        <v>13.375379602077581</v>
      </c>
      <c r="I64" s="13">
        <f t="shared" si="7"/>
        <v>9.742659418589163</v>
      </c>
      <c r="J64" s="13">
        <f t="shared" si="7"/>
        <v>15.37748992732613</v>
      </c>
      <c r="K64" s="13">
        <f t="shared" si="7"/>
        <v>-481.4716164474779</v>
      </c>
      <c r="L64" s="13">
        <f t="shared" si="7"/>
        <v>5.477887977812613</v>
      </c>
      <c r="M64" s="13">
        <f t="shared" si="7"/>
        <v>12.505646482731569</v>
      </c>
      <c r="N64" s="13">
        <f t="shared" si="7"/>
        <v>13.508576604457193</v>
      </c>
      <c r="O64" s="13">
        <f t="shared" si="7"/>
        <v>10.302492782065556</v>
      </c>
      <c r="P64" s="13">
        <f t="shared" si="7"/>
        <v>13.941421191386905</v>
      </c>
      <c r="Q64" s="13">
        <f t="shared" si="7"/>
        <v>12.579914034835326</v>
      </c>
      <c r="R64" s="13">
        <f t="shared" si="7"/>
        <v>13.696778468906729</v>
      </c>
      <c r="S64" s="13">
        <f t="shared" si="7"/>
        <v>16.855549626868477</v>
      </c>
      <c r="T64" s="13">
        <f t="shared" si="7"/>
        <v>-15.68527880593422</v>
      </c>
      <c r="U64" s="13">
        <f t="shared" si="7"/>
        <v>46.23870671691754</v>
      </c>
      <c r="V64" s="13">
        <f t="shared" si="7"/>
        <v>15.103210269829532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-622.9699277333126</v>
      </c>
      <c r="G65" s="13">
        <f t="shared" si="7"/>
        <v>-10.594667140347761</v>
      </c>
      <c r="H65" s="13">
        <f t="shared" si="7"/>
        <v>-237.06520073551945</v>
      </c>
      <c r="I65" s="13">
        <f t="shared" si="7"/>
        <v>-291.423443968617</v>
      </c>
      <c r="J65" s="13">
        <f t="shared" si="7"/>
        <v>-230.236123277853</v>
      </c>
      <c r="K65" s="13">
        <f t="shared" si="7"/>
        <v>3791.5287888815355</v>
      </c>
      <c r="L65" s="13">
        <f t="shared" si="7"/>
        <v>-80.84386410996616</v>
      </c>
      <c r="M65" s="13">
        <f t="shared" si="7"/>
        <v>-247.54805101490928</v>
      </c>
      <c r="N65" s="13">
        <f t="shared" si="7"/>
        <v>-151.55033184704214</v>
      </c>
      <c r="O65" s="13">
        <f t="shared" si="7"/>
        <v>-374.1919575893316</v>
      </c>
      <c r="P65" s="13">
        <f t="shared" si="7"/>
        <v>-129.89971549062733</v>
      </c>
      <c r="Q65" s="13">
        <f t="shared" si="7"/>
        <v>-218.00902697882134</v>
      </c>
      <c r="R65" s="13">
        <f t="shared" si="7"/>
        <v>-361.56333586171104</v>
      </c>
      <c r="S65" s="13">
        <f t="shared" si="7"/>
        <v>-251.65032679738562</v>
      </c>
      <c r="T65" s="13">
        <f t="shared" si="7"/>
        <v>-1612.8728735553814</v>
      </c>
      <c r="U65" s="13">
        <f t="shared" si="7"/>
        <v>-792.8736273490401</v>
      </c>
      <c r="V65" s="13">
        <f t="shared" si="7"/>
        <v>-392.7103763969426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99.99998420827391</v>
      </c>
      <c r="C66" s="15">
        <f t="shared" si="7"/>
        <v>0</v>
      </c>
      <c r="D66" s="4">
        <f t="shared" si="7"/>
        <v>100.00006451612904</v>
      </c>
      <c r="E66" s="16">
        <f t="shared" si="7"/>
        <v>100.00006451612904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100.00006451612904</v>
      </c>
      <c r="X66" s="16">
        <f t="shared" si="7"/>
        <v>0</v>
      </c>
      <c r="Y66" s="16">
        <f t="shared" si="7"/>
        <v>0</v>
      </c>
      <c r="Z66" s="17">
        <f t="shared" si="7"/>
        <v>100.00006451612904</v>
      </c>
    </row>
    <row r="67" spans="1:26" ht="13.5" hidden="1">
      <c r="A67" s="41" t="s">
        <v>285</v>
      </c>
      <c r="B67" s="24">
        <v>27727748</v>
      </c>
      <c r="C67" s="24"/>
      <c r="D67" s="25">
        <v>36285841</v>
      </c>
      <c r="E67" s="26">
        <v>36285841</v>
      </c>
      <c r="F67" s="26">
        <v>2923090</v>
      </c>
      <c r="G67" s="26">
        <v>3080001</v>
      </c>
      <c r="H67" s="26">
        <v>2963100</v>
      </c>
      <c r="I67" s="26">
        <v>8966191</v>
      </c>
      <c r="J67" s="26">
        <v>3052554</v>
      </c>
      <c r="K67" s="26">
        <v>165281</v>
      </c>
      <c r="L67" s="26">
        <v>5345092</v>
      </c>
      <c r="M67" s="26">
        <v>8562927</v>
      </c>
      <c r="N67" s="26">
        <v>2745985</v>
      </c>
      <c r="O67" s="26">
        <v>2745985</v>
      </c>
      <c r="P67" s="26">
        <v>2655539</v>
      </c>
      <c r="Q67" s="26">
        <v>8147509</v>
      </c>
      <c r="R67" s="26">
        <v>3281092</v>
      </c>
      <c r="S67" s="26">
        <v>2862893</v>
      </c>
      <c r="T67" s="26">
        <v>-4187972</v>
      </c>
      <c r="U67" s="26">
        <v>1956013</v>
      </c>
      <c r="V67" s="26">
        <v>27632640</v>
      </c>
      <c r="W67" s="26">
        <v>36285841</v>
      </c>
      <c r="X67" s="26"/>
      <c r="Y67" s="25"/>
      <c r="Z67" s="27">
        <v>36285841</v>
      </c>
    </row>
    <row r="68" spans="1:26" ht="13.5" hidden="1">
      <c r="A68" s="37" t="s">
        <v>31</v>
      </c>
      <c r="B68" s="19">
        <v>3530073</v>
      </c>
      <c r="C68" s="19"/>
      <c r="D68" s="20">
        <v>4269402</v>
      </c>
      <c r="E68" s="21">
        <v>4269402</v>
      </c>
      <c r="F68" s="21">
        <v>296268</v>
      </c>
      <c r="G68" s="21">
        <v>361622</v>
      </c>
      <c r="H68" s="21">
        <v>364722</v>
      </c>
      <c r="I68" s="21">
        <v>1022612</v>
      </c>
      <c r="J68" s="21">
        <v>361487</v>
      </c>
      <c r="K68" s="21"/>
      <c r="L68" s="21">
        <v>714891</v>
      </c>
      <c r="M68" s="21">
        <v>1076378</v>
      </c>
      <c r="N68" s="21">
        <v>360666</v>
      </c>
      <c r="O68" s="21">
        <v>360666</v>
      </c>
      <c r="P68" s="21">
        <v>373308</v>
      </c>
      <c r="Q68" s="21">
        <v>1094640</v>
      </c>
      <c r="R68" s="21">
        <v>361097</v>
      </c>
      <c r="S68" s="21">
        <v>364056</v>
      </c>
      <c r="T68" s="21">
        <v>-364081</v>
      </c>
      <c r="U68" s="21">
        <v>361072</v>
      </c>
      <c r="V68" s="21">
        <v>3554702</v>
      </c>
      <c r="W68" s="21">
        <v>4269402</v>
      </c>
      <c r="X68" s="21"/>
      <c r="Y68" s="20"/>
      <c r="Z68" s="23">
        <v>4269402</v>
      </c>
    </row>
    <row r="69" spans="1:26" ht="13.5" hidden="1">
      <c r="A69" s="38" t="s">
        <v>32</v>
      </c>
      <c r="B69" s="19">
        <v>17865245</v>
      </c>
      <c r="C69" s="19"/>
      <c r="D69" s="20">
        <v>25816439</v>
      </c>
      <c r="E69" s="21">
        <v>25816439</v>
      </c>
      <c r="F69" s="21">
        <v>2369689</v>
      </c>
      <c r="G69" s="21">
        <v>2456322</v>
      </c>
      <c r="H69" s="21">
        <v>2328768</v>
      </c>
      <c r="I69" s="21">
        <v>7154779</v>
      </c>
      <c r="J69" s="21">
        <v>2413541</v>
      </c>
      <c r="K69" s="21">
        <v>167569</v>
      </c>
      <c r="L69" s="21">
        <v>4060408</v>
      </c>
      <c r="M69" s="21">
        <v>6641518</v>
      </c>
      <c r="N69" s="21">
        <v>2093436</v>
      </c>
      <c r="O69" s="21">
        <v>2093436</v>
      </c>
      <c r="P69" s="21">
        <v>1988033</v>
      </c>
      <c r="Q69" s="21">
        <v>6174905</v>
      </c>
      <c r="R69" s="21">
        <v>2619262</v>
      </c>
      <c r="S69" s="21">
        <v>2196035</v>
      </c>
      <c r="T69" s="21">
        <v>-3520619</v>
      </c>
      <c r="U69" s="21">
        <v>1294678</v>
      </c>
      <c r="V69" s="21">
        <v>21265880</v>
      </c>
      <c r="W69" s="21">
        <v>25816439</v>
      </c>
      <c r="X69" s="21"/>
      <c r="Y69" s="20"/>
      <c r="Z69" s="23">
        <v>25816439</v>
      </c>
    </row>
    <row r="70" spans="1:26" ht="13.5" hidden="1">
      <c r="A70" s="39" t="s">
        <v>103</v>
      </c>
      <c r="B70" s="19">
        <v>9322562</v>
      </c>
      <c r="C70" s="19"/>
      <c r="D70" s="20">
        <v>14168180</v>
      </c>
      <c r="E70" s="21">
        <v>14168180</v>
      </c>
      <c r="F70" s="21">
        <v>1551120</v>
      </c>
      <c r="G70" s="21">
        <v>1568286</v>
      </c>
      <c r="H70" s="21">
        <v>1579515</v>
      </c>
      <c r="I70" s="21">
        <v>4698921</v>
      </c>
      <c r="J70" s="21">
        <v>1529049</v>
      </c>
      <c r="K70" s="21">
        <v>172074</v>
      </c>
      <c r="L70" s="21">
        <v>2277851</v>
      </c>
      <c r="M70" s="21">
        <v>3978974</v>
      </c>
      <c r="N70" s="21">
        <v>1254692</v>
      </c>
      <c r="O70" s="21">
        <v>1254692</v>
      </c>
      <c r="P70" s="21">
        <v>1393109</v>
      </c>
      <c r="Q70" s="21">
        <v>3902493</v>
      </c>
      <c r="R70" s="21">
        <v>1764303</v>
      </c>
      <c r="S70" s="21">
        <v>1345513</v>
      </c>
      <c r="T70" s="21">
        <v>-2575802</v>
      </c>
      <c r="U70" s="21">
        <v>534014</v>
      </c>
      <c r="V70" s="21">
        <v>13114402</v>
      </c>
      <c r="W70" s="21">
        <v>14168180</v>
      </c>
      <c r="X70" s="21"/>
      <c r="Y70" s="20"/>
      <c r="Z70" s="23">
        <v>14168180</v>
      </c>
    </row>
    <row r="71" spans="1:26" ht="13.5" hidden="1">
      <c r="A71" s="39" t="s">
        <v>104</v>
      </c>
      <c r="B71" s="19">
        <v>3249209</v>
      </c>
      <c r="C71" s="19"/>
      <c r="D71" s="20">
        <v>4882324</v>
      </c>
      <c r="E71" s="21">
        <v>4882324</v>
      </c>
      <c r="F71" s="21">
        <v>323290</v>
      </c>
      <c r="G71" s="21">
        <v>395411</v>
      </c>
      <c r="H71" s="21">
        <v>259565</v>
      </c>
      <c r="I71" s="21">
        <v>978266</v>
      </c>
      <c r="J71" s="21">
        <v>385815</v>
      </c>
      <c r="K71" s="21">
        <v>-6608</v>
      </c>
      <c r="L71" s="21">
        <v>799528</v>
      </c>
      <c r="M71" s="21">
        <v>1178735</v>
      </c>
      <c r="N71" s="21">
        <v>340011</v>
      </c>
      <c r="O71" s="21">
        <v>340011</v>
      </c>
      <c r="P71" s="21">
        <v>106815</v>
      </c>
      <c r="Q71" s="21">
        <v>786837</v>
      </c>
      <c r="R71" s="21">
        <v>357346</v>
      </c>
      <c r="S71" s="21">
        <v>349017</v>
      </c>
      <c r="T71" s="21">
        <v>-337468</v>
      </c>
      <c r="U71" s="21">
        <v>368895</v>
      </c>
      <c r="V71" s="21">
        <v>3312733</v>
      </c>
      <c r="W71" s="21">
        <v>4882324</v>
      </c>
      <c r="X71" s="21"/>
      <c r="Y71" s="20"/>
      <c r="Z71" s="23">
        <v>4882324</v>
      </c>
    </row>
    <row r="72" spans="1:26" ht="13.5" hidden="1">
      <c r="A72" s="39" t="s">
        <v>105</v>
      </c>
      <c r="B72" s="19">
        <v>2799681</v>
      </c>
      <c r="C72" s="19"/>
      <c r="D72" s="20">
        <v>3487691</v>
      </c>
      <c r="E72" s="21">
        <v>3487691</v>
      </c>
      <c r="F72" s="21">
        <v>283903</v>
      </c>
      <c r="G72" s="21">
        <v>279347</v>
      </c>
      <c r="H72" s="21">
        <v>280438</v>
      </c>
      <c r="I72" s="21">
        <v>843688</v>
      </c>
      <c r="J72" s="21">
        <v>283335</v>
      </c>
      <c r="K72" s="21">
        <v>3577</v>
      </c>
      <c r="L72" s="21">
        <v>556891</v>
      </c>
      <c r="M72" s="21">
        <v>843803</v>
      </c>
      <c r="N72" s="21">
        <v>282435</v>
      </c>
      <c r="O72" s="21">
        <v>282435</v>
      </c>
      <c r="P72" s="21">
        <v>275184</v>
      </c>
      <c r="Q72" s="21">
        <v>840054</v>
      </c>
      <c r="R72" s="21">
        <v>282123</v>
      </c>
      <c r="S72" s="21">
        <v>284339</v>
      </c>
      <c r="T72" s="21">
        <v>-282835</v>
      </c>
      <c r="U72" s="21">
        <v>283627</v>
      </c>
      <c r="V72" s="21">
        <v>2811172</v>
      </c>
      <c r="W72" s="21">
        <v>3487691</v>
      </c>
      <c r="X72" s="21"/>
      <c r="Y72" s="20"/>
      <c r="Z72" s="23">
        <v>3487691</v>
      </c>
    </row>
    <row r="73" spans="1:26" ht="13.5" hidden="1">
      <c r="A73" s="39" t="s">
        <v>106</v>
      </c>
      <c r="B73" s="19">
        <v>2493793</v>
      </c>
      <c r="C73" s="19"/>
      <c r="D73" s="20">
        <v>3278244</v>
      </c>
      <c r="E73" s="21">
        <v>3278244</v>
      </c>
      <c r="F73" s="21">
        <v>262852</v>
      </c>
      <c r="G73" s="21">
        <v>263945</v>
      </c>
      <c r="H73" s="21">
        <v>261458</v>
      </c>
      <c r="I73" s="21">
        <v>788255</v>
      </c>
      <c r="J73" s="21">
        <v>265570</v>
      </c>
      <c r="K73" s="21">
        <v>-6007</v>
      </c>
      <c r="L73" s="21">
        <v>530752</v>
      </c>
      <c r="M73" s="21">
        <v>790315</v>
      </c>
      <c r="N73" s="21">
        <v>264965</v>
      </c>
      <c r="O73" s="21">
        <v>264965</v>
      </c>
      <c r="P73" s="21">
        <v>262484</v>
      </c>
      <c r="Q73" s="21">
        <v>792414</v>
      </c>
      <c r="R73" s="21">
        <v>265588</v>
      </c>
      <c r="S73" s="21">
        <v>266126</v>
      </c>
      <c r="T73" s="21">
        <v>-265848</v>
      </c>
      <c r="U73" s="21">
        <v>265866</v>
      </c>
      <c r="V73" s="21">
        <v>2636850</v>
      </c>
      <c r="W73" s="21">
        <v>3278244</v>
      </c>
      <c r="X73" s="21"/>
      <c r="Y73" s="20"/>
      <c r="Z73" s="23">
        <v>3278244</v>
      </c>
    </row>
    <row r="74" spans="1:26" ht="13.5" hidden="1">
      <c r="A74" s="39" t="s">
        <v>107</v>
      </c>
      <c r="B74" s="19"/>
      <c r="C74" s="19"/>
      <c r="D74" s="20"/>
      <c r="E74" s="21"/>
      <c r="F74" s="21">
        <v>-51476</v>
      </c>
      <c r="G74" s="21">
        <v>-50667</v>
      </c>
      <c r="H74" s="21">
        <v>-52208</v>
      </c>
      <c r="I74" s="21">
        <v>-154351</v>
      </c>
      <c r="J74" s="21">
        <v>-50228</v>
      </c>
      <c r="K74" s="21">
        <v>4533</v>
      </c>
      <c r="L74" s="21">
        <v>-104614</v>
      </c>
      <c r="M74" s="21">
        <v>-150309</v>
      </c>
      <c r="N74" s="21">
        <v>-48667</v>
      </c>
      <c r="O74" s="21">
        <v>-48667</v>
      </c>
      <c r="P74" s="21">
        <v>-49559</v>
      </c>
      <c r="Q74" s="21">
        <v>-146893</v>
      </c>
      <c r="R74" s="21">
        <v>-50098</v>
      </c>
      <c r="S74" s="21">
        <v>-48960</v>
      </c>
      <c r="T74" s="21">
        <v>-58666</v>
      </c>
      <c r="U74" s="21">
        <v>-157724</v>
      </c>
      <c r="V74" s="21">
        <v>-609277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6332430</v>
      </c>
      <c r="C75" s="28"/>
      <c r="D75" s="29">
        <v>6200000</v>
      </c>
      <c r="E75" s="30">
        <v>6200000</v>
      </c>
      <c r="F75" s="30">
        <v>257133</v>
      </c>
      <c r="G75" s="30">
        <v>262057</v>
      </c>
      <c r="H75" s="30">
        <v>269610</v>
      </c>
      <c r="I75" s="30">
        <v>788800</v>
      </c>
      <c r="J75" s="30">
        <v>277526</v>
      </c>
      <c r="K75" s="30">
        <v>-2288</v>
      </c>
      <c r="L75" s="30">
        <v>569793</v>
      </c>
      <c r="M75" s="30">
        <v>845031</v>
      </c>
      <c r="N75" s="30">
        <v>291883</v>
      </c>
      <c r="O75" s="30">
        <v>291883</v>
      </c>
      <c r="P75" s="30">
        <v>294198</v>
      </c>
      <c r="Q75" s="30">
        <v>877964</v>
      </c>
      <c r="R75" s="30">
        <v>300733</v>
      </c>
      <c r="S75" s="30">
        <v>302802</v>
      </c>
      <c r="T75" s="30">
        <v>-303272</v>
      </c>
      <c r="U75" s="30">
        <v>300263</v>
      </c>
      <c r="V75" s="30">
        <v>2812058</v>
      </c>
      <c r="W75" s="30">
        <v>6200000</v>
      </c>
      <c r="X75" s="30"/>
      <c r="Y75" s="29"/>
      <c r="Z75" s="31">
        <v>6200000</v>
      </c>
    </row>
    <row r="76" spans="1:26" ht="13.5" hidden="1">
      <c r="A76" s="42" t="s">
        <v>286</v>
      </c>
      <c r="B76" s="32">
        <v>9903847</v>
      </c>
      <c r="C76" s="32"/>
      <c r="D76" s="33">
        <v>36285852</v>
      </c>
      <c r="E76" s="34">
        <v>36285852</v>
      </c>
      <c r="F76" s="34">
        <v>1386500</v>
      </c>
      <c r="G76" s="34">
        <v>34333</v>
      </c>
      <c r="H76" s="34">
        <v>975215</v>
      </c>
      <c r="I76" s="34">
        <v>2396048</v>
      </c>
      <c r="J76" s="34">
        <v>1049739</v>
      </c>
      <c r="K76" s="34">
        <v>1155120</v>
      </c>
      <c r="L76" s="34">
        <v>695155</v>
      </c>
      <c r="M76" s="34">
        <v>2900014</v>
      </c>
      <c r="N76" s="34">
        <v>844873</v>
      </c>
      <c r="O76" s="34">
        <v>754774</v>
      </c>
      <c r="P76" s="34">
        <v>883666</v>
      </c>
      <c r="Q76" s="34">
        <v>2483313</v>
      </c>
      <c r="R76" s="34">
        <v>1509846</v>
      </c>
      <c r="S76" s="34">
        <v>1182446</v>
      </c>
      <c r="T76" s="34">
        <v>1880774</v>
      </c>
      <c r="U76" s="34">
        <v>4573066</v>
      </c>
      <c r="V76" s="34">
        <v>12352441</v>
      </c>
      <c r="W76" s="34">
        <v>36285852</v>
      </c>
      <c r="X76" s="34"/>
      <c r="Y76" s="33"/>
      <c r="Z76" s="35">
        <v>36285852</v>
      </c>
    </row>
    <row r="77" spans="1:26" ht="13.5" hidden="1">
      <c r="A77" s="37" t="s">
        <v>31</v>
      </c>
      <c r="B77" s="19">
        <v>1233210</v>
      </c>
      <c r="C77" s="19"/>
      <c r="D77" s="20">
        <v>4269408</v>
      </c>
      <c r="E77" s="21">
        <v>4269408</v>
      </c>
      <c r="F77" s="21">
        <v>183124</v>
      </c>
      <c r="G77" s="21">
        <v>6445</v>
      </c>
      <c r="H77" s="21">
        <v>166262</v>
      </c>
      <c r="I77" s="21">
        <v>355831</v>
      </c>
      <c r="J77" s="21">
        <v>149256</v>
      </c>
      <c r="K77" s="21">
        <v>311780</v>
      </c>
      <c r="L77" s="21">
        <v>99009</v>
      </c>
      <c r="M77" s="21">
        <v>560045</v>
      </c>
      <c r="N77" s="21">
        <v>140851</v>
      </c>
      <c r="O77" s="21">
        <v>10725</v>
      </c>
      <c r="P77" s="21">
        <v>166393</v>
      </c>
      <c r="Q77" s="21">
        <v>317969</v>
      </c>
      <c r="R77" s="21">
        <v>259593</v>
      </c>
      <c r="S77" s="21">
        <v>159344</v>
      </c>
      <c r="T77" s="21">
        <v>183755</v>
      </c>
      <c r="U77" s="21">
        <v>602692</v>
      </c>
      <c r="V77" s="21">
        <v>1836537</v>
      </c>
      <c r="W77" s="21">
        <v>4269408</v>
      </c>
      <c r="X77" s="21"/>
      <c r="Y77" s="20"/>
      <c r="Z77" s="23">
        <v>4269408</v>
      </c>
    </row>
    <row r="78" spans="1:26" ht="13.5" hidden="1">
      <c r="A78" s="38" t="s">
        <v>32</v>
      </c>
      <c r="B78" s="19">
        <v>2338208</v>
      </c>
      <c r="C78" s="19"/>
      <c r="D78" s="20">
        <v>25816440</v>
      </c>
      <c r="E78" s="21">
        <v>25816440</v>
      </c>
      <c r="F78" s="21">
        <v>1203376</v>
      </c>
      <c r="G78" s="21">
        <v>27888</v>
      </c>
      <c r="H78" s="21">
        <v>808953</v>
      </c>
      <c r="I78" s="21">
        <v>2040217</v>
      </c>
      <c r="J78" s="21">
        <v>900483</v>
      </c>
      <c r="K78" s="21">
        <v>843340</v>
      </c>
      <c r="L78" s="21">
        <v>596146</v>
      </c>
      <c r="M78" s="21">
        <v>2339969</v>
      </c>
      <c r="N78" s="21">
        <v>704022</v>
      </c>
      <c r="O78" s="21">
        <v>744049</v>
      </c>
      <c r="P78" s="21">
        <v>717273</v>
      </c>
      <c r="Q78" s="21">
        <v>2165344</v>
      </c>
      <c r="R78" s="21">
        <v>1250253</v>
      </c>
      <c r="S78" s="21">
        <v>1023102</v>
      </c>
      <c r="T78" s="21">
        <v>1697019</v>
      </c>
      <c r="U78" s="21">
        <v>3970374</v>
      </c>
      <c r="V78" s="21">
        <v>10515904</v>
      </c>
      <c r="W78" s="21">
        <v>25816440</v>
      </c>
      <c r="X78" s="21"/>
      <c r="Y78" s="20"/>
      <c r="Z78" s="23">
        <v>25816440</v>
      </c>
    </row>
    <row r="79" spans="1:26" ht="13.5" hidden="1">
      <c r="A79" s="39" t="s">
        <v>103</v>
      </c>
      <c r="B79" s="19">
        <v>1216947</v>
      </c>
      <c r="C79" s="19"/>
      <c r="D79" s="20">
        <v>14168184</v>
      </c>
      <c r="E79" s="21">
        <v>14168184</v>
      </c>
      <c r="F79" s="21">
        <v>692022</v>
      </c>
      <c r="G79" s="21">
        <v>15899</v>
      </c>
      <c r="H79" s="21">
        <v>513460</v>
      </c>
      <c r="I79" s="21">
        <v>1221381</v>
      </c>
      <c r="J79" s="21">
        <v>605888</v>
      </c>
      <c r="K79" s="21">
        <v>509803</v>
      </c>
      <c r="L79" s="21">
        <v>366951</v>
      </c>
      <c r="M79" s="21">
        <v>1482642</v>
      </c>
      <c r="N79" s="21">
        <v>469063</v>
      </c>
      <c r="O79" s="21">
        <v>446913</v>
      </c>
      <c r="P79" s="21">
        <v>473799</v>
      </c>
      <c r="Q79" s="21">
        <v>1389775</v>
      </c>
      <c r="R79" s="21">
        <v>859344</v>
      </c>
      <c r="S79" s="21">
        <v>698501</v>
      </c>
      <c r="T79" s="21">
        <v>549264</v>
      </c>
      <c r="U79" s="21">
        <v>2107109</v>
      </c>
      <c r="V79" s="21">
        <v>6200907</v>
      </c>
      <c r="W79" s="21">
        <v>14168184</v>
      </c>
      <c r="X79" s="21"/>
      <c r="Y79" s="20"/>
      <c r="Z79" s="23">
        <v>14168184</v>
      </c>
    </row>
    <row r="80" spans="1:26" ht="13.5" hidden="1">
      <c r="A80" s="39" t="s">
        <v>104</v>
      </c>
      <c r="B80" s="19">
        <v>396112</v>
      </c>
      <c r="C80" s="19"/>
      <c r="D80" s="20">
        <v>4882320</v>
      </c>
      <c r="E80" s="21">
        <v>4882320</v>
      </c>
      <c r="F80" s="21">
        <v>134340</v>
      </c>
      <c r="G80" s="21">
        <v>4278</v>
      </c>
      <c r="H80" s="21">
        <v>119240</v>
      </c>
      <c r="I80" s="21">
        <v>257858</v>
      </c>
      <c r="J80" s="21">
        <v>119359</v>
      </c>
      <c r="K80" s="21">
        <v>119276</v>
      </c>
      <c r="L80" s="21">
        <v>102055</v>
      </c>
      <c r="M80" s="21">
        <v>340690</v>
      </c>
      <c r="N80" s="21">
        <v>108253</v>
      </c>
      <c r="O80" s="21">
        <v>75269</v>
      </c>
      <c r="P80" s="21">
        <v>123456</v>
      </c>
      <c r="Q80" s="21">
        <v>306978</v>
      </c>
      <c r="R80" s="21">
        <v>158722</v>
      </c>
      <c r="S80" s="21">
        <v>131489</v>
      </c>
      <c r="T80" s="21">
        <v>136774</v>
      </c>
      <c r="U80" s="21">
        <v>426985</v>
      </c>
      <c r="V80" s="21">
        <v>1332511</v>
      </c>
      <c r="W80" s="21">
        <v>4882320</v>
      </c>
      <c r="X80" s="21"/>
      <c r="Y80" s="20"/>
      <c r="Z80" s="23">
        <v>4882320</v>
      </c>
    </row>
    <row r="81" spans="1:26" ht="13.5" hidden="1">
      <c r="A81" s="39" t="s">
        <v>105</v>
      </c>
      <c r="B81" s="19">
        <v>506323</v>
      </c>
      <c r="C81" s="19"/>
      <c r="D81" s="20">
        <v>3487692</v>
      </c>
      <c r="E81" s="21">
        <v>3487692</v>
      </c>
      <c r="F81" s="21">
        <v>16182</v>
      </c>
      <c r="G81" s="21">
        <v>669</v>
      </c>
      <c r="H81" s="21">
        <v>17515</v>
      </c>
      <c r="I81" s="21">
        <v>34366</v>
      </c>
      <c r="J81" s="21">
        <v>18755</v>
      </c>
      <c r="K81" s="21">
        <v>13469</v>
      </c>
      <c r="L81" s="21">
        <v>13492</v>
      </c>
      <c r="M81" s="21">
        <v>45716</v>
      </c>
      <c r="N81" s="21">
        <v>17158</v>
      </c>
      <c r="O81" s="21">
        <v>12461</v>
      </c>
      <c r="P81" s="21">
        <v>19047</v>
      </c>
      <c r="Q81" s="21">
        <v>48666</v>
      </c>
      <c r="R81" s="21">
        <v>14674</v>
      </c>
      <c r="S81" s="21">
        <v>25047</v>
      </c>
      <c r="T81" s="21">
        <v>23074</v>
      </c>
      <c r="U81" s="21">
        <v>62795</v>
      </c>
      <c r="V81" s="21">
        <v>191543</v>
      </c>
      <c r="W81" s="21">
        <v>3487692</v>
      </c>
      <c r="X81" s="21"/>
      <c r="Y81" s="20"/>
      <c r="Z81" s="23">
        <v>3487692</v>
      </c>
    </row>
    <row r="82" spans="1:26" ht="13.5" hidden="1">
      <c r="A82" s="39" t="s">
        <v>106</v>
      </c>
      <c r="B82" s="19">
        <v>218826</v>
      </c>
      <c r="C82" s="19"/>
      <c r="D82" s="20">
        <v>3278244</v>
      </c>
      <c r="E82" s="21">
        <v>3278244</v>
      </c>
      <c r="F82" s="21">
        <v>40152</v>
      </c>
      <c r="G82" s="21">
        <v>1674</v>
      </c>
      <c r="H82" s="21">
        <v>34971</v>
      </c>
      <c r="I82" s="21">
        <v>76797</v>
      </c>
      <c r="J82" s="21">
        <v>40838</v>
      </c>
      <c r="K82" s="21">
        <v>28922</v>
      </c>
      <c r="L82" s="21">
        <v>29074</v>
      </c>
      <c r="M82" s="21">
        <v>98834</v>
      </c>
      <c r="N82" s="21">
        <v>35793</v>
      </c>
      <c r="O82" s="21">
        <v>27298</v>
      </c>
      <c r="P82" s="21">
        <v>36594</v>
      </c>
      <c r="Q82" s="21">
        <v>99685</v>
      </c>
      <c r="R82" s="21">
        <v>36377</v>
      </c>
      <c r="S82" s="21">
        <v>44857</v>
      </c>
      <c r="T82" s="21">
        <v>41699</v>
      </c>
      <c r="U82" s="21">
        <v>122933</v>
      </c>
      <c r="V82" s="21">
        <v>398249</v>
      </c>
      <c r="W82" s="21">
        <v>3278244</v>
      </c>
      <c r="X82" s="21"/>
      <c r="Y82" s="20"/>
      <c r="Z82" s="23">
        <v>3278244</v>
      </c>
    </row>
    <row r="83" spans="1:26" ht="13.5" hidden="1">
      <c r="A83" s="39" t="s">
        <v>107</v>
      </c>
      <c r="B83" s="19"/>
      <c r="C83" s="19"/>
      <c r="D83" s="20"/>
      <c r="E83" s="21"/>
      <c r="F83" s="21">
        <v>320680</v>
      </c>
      <c r="G83" s="21">
        <v>5368</v>
      </c>
      <c r="H83" s="21">
        <v>123767</v>
      </c>
      <c r="I83" s="21">
        <v>449815</v>
      </c>
      <c r="J83" s="21">
        <v>115643</v>
      </c>
      <c r="K83" s="21">
        <v>171870</v>
      </c>
      <c r="L83" s="21">
        <v>84574</v>
      </c>
      <c r="M83" s="21">
        <v>372087</v>
      </c>
      <c r="N83" s="21">
        <v>73755</v>
      </c>
      <c r="O83" s="21">
        <v>182108</v>
      </c>
      <c r="P83" s="21">
        <v>64377</v>
      </c>
      <c r="Q83" s="21">
        <v>320240</v>
      </c>
      <c r="R83" s="21">
        <v>181136</v>
      </c>
      <c r="S83" s="21">
        <v>123208</v>
      </c>
      <c r="T83" s="21">
        <v>946208</v>
      </c>
      <c r="U83" s="21">
        <v>1250552</v>
      </c>
      <c r="V83" s="21">
        <v>2392694</v>
      </c>
      <c r="W83" s="21"/>
      <c r="X83" s="21"/>
      <c r="Y83" s="20"/>
      <c r="Z83" s="23"/>
    </row>
    <row r="84" spans="1:26" ht="13.5" hidden="1">
      <c r="A84" s="40" t="s">
        <v>110</v>
      </c>
      <c r="B84" s="28">
        <v>6332429</v>
      </c>
      <c r="C84" s="28"/>
      <c r="D84" s="29">
        <v>6200004</v>
      </c>
      <c r="E84" s="30">
        <v>6200004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6200004</v>
      </c>
      <c r="X84" s="30"/>
      <c r="Y84" s="29"/>
      <c r="Z84" s="31">
        <v>6200004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32245322</v>
      </c>
      <c r="D5" s="153">
        <f>SUM(D6:D8)</f>
        <v>0</v>
      </c>
      <c r="E5" s="154">
        <f t="shared" si="0"/>
        <v>37354652</v>
      </c>
      <c r="F5" s="100">
        <f t="shared" si="0"/>
        <v>37354652</v>
      </c>
      <c r="G5" s="100">
        <f t="shared" si="0"/>
        <v>12398309</v>
      </c>
      <c r="H5" s="100">
        <f t="shared" si="0"/>
        <v>525041</v>
      </c>
      <c r="I5" s="100">
        <f t="shared" si="0"/>
        <v>517683</v>
      </c>
      <c r="J5" s="100">
        <f t="shared" si="0"/>
        <v>13441033</v>
      </c>
      <c r="K5" s="100">
        <f t="shared" si="0"/>
        <v>519975</v>
      </c>
      <c r="L5" s="100">
        <f t="shared" si="0"/>
        <v>14139</v>
      </c>
      <c r="M5" s="100">
        <f t="shared" si="0"/>
        <v>1029063</v>
      </c>
      <c r="N5" s="100">
        <f t="shared" si="0"/>
        <v>1563177</v>
      </c>
      <c r="O5" s="100">
        <f t="shared" si="0"/>
        <v>540789</v>
      </c>
      <c r="P5" s="100">
        <f t="shared" si="0"/>
        <v>540789</v>
      </c>
      <c r="Q5" s="100">
        <f t="shared" si="0"/>
        <v>536003</v>
      </c>
      <c r="R5" s="100">
        <f t="shared" si="0"/>
        <v>1617581</v>
      </c>
      <c r="S5" s="100">
        <f t="shared" si="0"/>
        <v>8116629</v>
      </c>
      <c r="T5" s="100">
        <f t="shared" si="0"/>
        <v>10518152</v>
      </c>
      <c r="U5" s="100">
        <f t="shared" si="0"/>
        <v>7774325</v>
      </c>
      <c r="V5" s="100">
        <f t="shared" si="0"/>
        <v>26409106</v>
      </c>
      <c r="W5" s="100">
        <f t="shared" si="0"/>
        <v>43030897</v>
      </c>
      <c r="X5" s="100">
        <f t="shared" si="0"/>
        <v>37354652</v>
      </c>
      <c r="Y5" s="100">
        <f t="shared" si="0"/>
        <v>5676245</v>
      </c>
      <c r="Z5" s="137">
        <f>+IF(X5&lt;&gt;0,+(Y5/X5)*100,0)</f>
        <v>15.195550476551087</v>
      </c>
      <c r="AA5" s="153">
        <f>SUM(AA6:AA8)</f>
        <v>37354652</v>
      </c>
    </row>
    <row r="6" spans="1:27" ht="13.5">
      <c r="A6" s="138" t="s">
        <v>75</v>
      </c>
      <c r="B6" s="136"/>
      <c r="C6" s="155">
        <v>26336000</v>
      </c>
      <c r="D6" s="155"/>
      <c r="E6" s="156">
        <v>30504000</v>
      </c>
      <c r="F6" s="60">
        <v>30504000</v>
      </c>
      <c r="G6" s="60">
        <v>11961576</v>
      </c>
      <c r="H6" s="60">
        <v>3387</v>
      </c>
      <c r="I6" s="60">
        <v>2064</v>
      </c>
      <c r="J6" s="60">
        <v>11967027</v>
      </c>
      <c r="K6" s="60">
        <v>2482</v>
      </c>
      <c r="L6" s="60">
        <v>2342</v>
      </c>
      <c r="M6" s="60">
        <v>5646</v>
      </c>
      <c r="N6" s="60">
        <v>10470</v>
      </c>
      <c r="O6" s="60">
        <v>16446</v>
      </c>
      <c r="P6" s="60">
        <v>16446</v>
      </c>
      <c r="Q6" s="60">
        <v>6626</v>
      </c>
      <c r="R6" s="60">
        <v>39518</v>
      </c>
      <c r="S6" s="60">
        <v>7182567</v>
      </c>
      <c r="T6" s="60">
        <v>8376428</v>
      </c>
      <c r="U6" s="60">
        <v>7168402</v>
      </c>
      <c r="V6" s="60">
        <v>22727397</v>
      </c>
      <c r="W6" s="60">
        <v>34744412</v>
      </c>
      <c r="X6" s="60">
        <v>30504000</v>
      </c>
      <c r="Y6" s="60">
        <v>4240412</v>
      </c>
      <c r="Z6" s="140">
        <v>13.9</v>
      </c>
      <c r="AA6" s="155">
        <v>30504000</v>
      </c>
    </row>
    <row r="7" spans="1:27" ht="13.5">
      <c r="A7" s="138" t="s">
        <v>76</v>
      </c>
      <c r="B7" s="136"/>
      <c r="C7" s="157">
        <v>5909322</v>
      </c>
      <c r="D7" s="157"/>
      <c r="E7" s="158">
        <v>6850652</v>
      </c>
      <c r="F7" s="159">
        <v>6850652</v>
      </c>
      <c r="G7" s="159">
        <v>436733</v>
      </c>
      <c r="H7" s="159">
        <v>521654</v>
      </c>
      <c r="I7" s="159">
        <v>515619</v>
      </c>
      <c r="J7" s="159">
        <v>1474006</v>
      </c>
      <c r="K7" s="159">
        <v>517493</v>
      </c>
      <c r="L7" s="159">
        <v>11797</v>
      </c>
      <c r="M7" s="159">
        <v>1023417</v>
      </c>
      <c r="N7" s="159">
        <v>1552707</v>
      </c>
      <c r="O7" s="159">
        <v>524343</v>
      </c>
      <c r="P7" s="159">
        <v>524343</v>
      </c>
      <c r="Q7" s="159">
        <v>529377</v>
      </c>
      <c r="R7" s="159">
        <v>1578063</v>
      </c>
      <c r="S7" s="159">
        <v>934062</v>
      </c>
      <c r="T7" s="159">
        <v>2039169</v>
      </c>
      <c r="U7" s="159">
        <v>605923</v>
      </c>
      <c r="V7" s="159">
        <v>3579154</v>
      </c>
      <c r="W7" s="159">
        <v>8183930</v>
      </c>
      <c r="X7" s="159">
        <v>6850652</v>
      </c>
      <c r="Y7" s="159">
        <v>1333278</v>
      </c>
      <c r="Z7" s="141">
        <v>19.46</v>
      </c>
      <c r="AA7" s="157">
        <v>6850652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102555</v>
      </c>
      <c r="U8" s="60"/>
      <c r="V8" s="60">
        <v>102555</v>
      </c>
      <c r="W8" s="60">
        <v>102555</v>
      </c>
      <c r="X8" s="60"/>
      <c r="Y8" s="60">
        <v>102555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820000</v>
      </c>
      <c r="D9" s="153">
        <f>SUM(D10:D14)</f>
        <v>0</v>
      </c>
      <c r="E9" s="154">
        <f t="shared" si="1"/>
        <v>1782803</v>
      </c>
      <c r="F9" s="100">
        <f t="shared" si="1"/>
        <v>1782803</v>
      </c>
      <c r="G9" s="100">
        <f t="shared" si="1"/>
        <v>101856</v>
      </c>
      <c r="H9" s="100">
        <f t="shared" si="1"/>
        <v>128650</v>
      </c>
      <c r="I9" s="100">
        <f t="shared" si="1"/>
        <v>132978</v>
      </c>
      <c r="J9" s="100">
        <f t="shared" si="1"/>
        <v>363484</v>
      </c>
      <c r="K9" s="100">
        <f t="shared" si="1"/>
        <v>163912</v>
      </c>
      <c r="L9" s="100">
        <f t="shared" si="1"/>
        <v>165694</v>
      </c>
      <c r="M9" s="100">
        <f t="shared" si="1"/>
        <v>59809</v>
      </c>
      <c r="N9" s="100">
        <f t="shared" si="1"/>
        <v>389415</v>
      </c>
      <c r="O9" s="100">
        <f t="shared" si="1"/>
        <v>170663</v>
      </c>
      <c r="P9" s="100">
        <f t="shared" si="1"/>
        <v>170663</v>
      </c>
      <c r="Q9" s="100">
        <f t="shared" si="1"/>
        <v>67966</v>
      </c>
      <c r="R9" s="100">
        <f t="shared" si="1"/>
        <v>409292</v>
      </c>
      <c r="S9" s="100">
        <f t="shared" si="1"/>
        <v>59923</v>
      </c>
      <c r="T9" s="100">
        <f t="shared" si="1"/>
        <v>54414</v>
      </c>
      <c r="U9" s="100">
        <f t="shared" si="1"/>
        <v>-106819</v>
      </c>
      <c r="V9" s="100">
        <f t="shared" si="1"/>
        <v>7518</v>
      </c>
      <c r="W9" s="100">
        <f t="shared" si="1"/>
        <v>1169709</v>
      </c>
      <c r="X9" s="100">
        <f t="shared" si="1"/>
        <v>1782803</v>
      </c>
      <c r="Y9" s="100">
        <f t="shared" si="1"/>
        <v>-613094</v>
      </c>
      <c r="Z9" s="137">
        <f>+IF(X9&lt;&gt;0,+(Y9/X9)*100,0)</f>
        <v>-34.3893296118528</v>
      </c>
      <c r="AA9" s="153">
        <f>SUM(AA10:AA14)</f>
        <v>1782803</v>
      </c>
    </row>
    <row r="10" spans="1:27" ht="13.5">
      <c r="A10" s="138" t="s">
        <v>79</v>
      </c>
      <c r="B10" s="136"/>
      <c r="C10" s="155">
        <v>265249</v>
      </c>
      <c r="D10" s="155"/>
      <c r="E10" s="156">
        <v>538053</v>
      </c>
      <c r="F10" s="60">
        <v>538053</v>
      </c>
      <c r="G10" s="60">
        <v>1203</v>
      </c>
      <c r="H10" s="60">
        <v>479</v>
      </c>
      <c r="I10" s="60">
        <v>3663</v>
      </c>
      <c r="J10" s="60">
        <v>5345</v>
      </c>
      <c r="K10" s="60">
        <v>2042</v>
      </c>
      <c r="L10" s="60">
        <v>5466</v>
      </c>
      <c r="M10" s="60">
        <v>4005</v>
      </c>
      <c r="N10" s="60">
        <v>11513</v>
      </c>
      <c r="O10" s="60">
        <v>1485</v>
      </c>
      <c r="P10" s="60">
        <v>1485</v>
      </c>
      <c r="Q10" s="60">
        <v>1080</v>
      </c>
      <c r="R10" s="60">
        <v>4050</v>
      </c>
      <c r="S10" s="60">
        <v>3408</v>
      </c>
      <c r="T10" s="60">
        <v>3846</v>
      </c>
      <c r="U10" s="60">
        <v>-3678</v>
      </c>
      <c r="V10" s="60">
        <v>3576</v>
      </c>
      <c r="W10" s="60">
        <v>24484</v>
      </c>
      <c r="X10" s="60">
        <v>538053</v>
      </c>
      <c r="Y10" s="60">
        <v>-513569</v>
      </c>
      <c r="Z10" s="140">
        <v>-95.45</v>
      </c>
      <c r="AA10" s="155">
        <v>538053</v>
      </c>
    </row>
    <row r="11" spans="1:27" ht="13.5">
      <c r="A11" s="138" t="s">
        <v>80</v>
      </c>
      <c r="B11" s="136"/>
      <c r="C11" s="155">
        <v>31700</v>
      </c>
      <c r="D11" s="155"/>
      <c r="E11" s="156">
        <v>55750</v>
      </c>
      <c r="F11" s="60">
        <v>55750</v>
      </c>
      <c r="G11" s="60">
        <v>1657</v>
      </c>
      <c r="H11" s="60">
        <v>1212</v>
      </c>
      <c r="I11" s="60">
        <v>539</v>
      </c>
      <c r="J11" s="60">
        <v>3408</v>
      </c>
      <c r="K11" s="60">
        <v>860</v>
      </c>
      <c r="L11" s="60">
        <v>1867</v>
      </c>
      <c r="M11" s="60">
        <v>2564</v>
      </c>
      <c r="N11" s="60">
        <v>5291</v>
      </c>
      <c r="O11" s="60">
        <v>1774</v>
      </c>
      <c r="P11" s="60">
        <v>1774</v>
      </c>
      <c r="Q11" s="60">
        <v>2396</v>
      </c>
      <c r="R11" s="60">
        <v>5944</v>
      </c>
      <c r="S11" s="60">
        <v>2318</v>
      </c>
      <c r="T11" s="60">
        <v>1082</v>
      </c>
      <c r="U11" s="60">
        <v>-1654</v>
      </c>
      <c r="V11" s="60">
        <v>1746</v>
      </c>
      <c r="W11" s="60">
        <v>16389</v>
      </c>
      <c r="X11" s="60">
        <v>55750</v>
      </c>
      <c r="Y11" s="60">
        <v>-39361</v>
      </c>
      <c r="Z11" s="140">
        <v>-70.6</v>
      </c>
      <c r="AA11" s="155">
        <v>55750</v>
      </c>
    </row>
    <row r="12" spans="1:27" ht="13.5">
      <c r="A12" s="138" t="s">
        <v>81</v>
      </c>
      <c r="B12" s="136"/>
      <c r="C12" s="155">
        <v>523051</v>
      </c>
      <c r="D12" s="155"/>
      <c r="E12" s="156">
        <v>1189000</v>
      </c>
      <c r="F12" s="60">
        <v>1189000</v>
      </c>
      <c r="G12" s="60">
        <v>98996</v>
      </c>
      <c r="H12" s="60">
        <v>126959</v>
      </c>
      <c r="I12" s="60">
        <v>128776</v>
      </c>
      <c r="J12" s="60">
        <v>354731</v>
      </c>
      <c r="K12" s="60">
        <v>161010</v>
      </c>
      <c r="L12" s="60">
        <v>158361</v>
      </c>
      <c r="M12" s="60">
        <v>53240</v>
      </c>
      <c r="N12" s="60">
        <v>372611</v>
      </c>
      <c r="O12" s="60">
        <v>167404</v>
      </c>
      <c r="P12" s="60">
        <v>167404</v>
      </c>
      <c r="Q12" s="60">
        <v>64490</v>
      </c>
      <c r="R12" s="60">
        <v>399298</v>
      </c>
      <c r="S12" s="60">
        <v>54197</v>
      </c>
      <c r="T12" s="60">
        <v>49486</v>
      </c>
      <c r="U12" s="60">
        <v>-101487</v>
      </c>
      <c r="V12" s="60">
        <v>2196</v>
      </c>
      <c r="W12" s="60">
        <v>1128836</v>
      </c>
      <c r="X12" s="60">
        <v>1189000</v>
      </c>
      <c r="Y12" s="60">
        <v>-60164</v>
      </c>
      <c r="Z12" s="140">
        <v>-5.06</v>
      </c>
      <c r="AA12" s="155">
        <v>1189000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6839310</v>
      </c>
      <c r="D15" s="153">
        <f>SUM(D16:D18)</f>
        <v>0</v>
      </c>
      <c r="E15" s="154">
        <f t="shared" si="2"/>
        <v>14602000</v>
      </c>
      <c r="F15" s="100">
        <f t="shared" si="2"/>
        <v>14602000</v>
      </c>
      <c r="G15" s="100">
        <f t="shared" si="2"/>
        <v>1457</v>
      </c>
      <c r="H15" s="100">
        <f t="shared" si="2"/>
        <v>10007316</v>
      </c>
      <c r="I15" s="100">
        <f t="shared" si="2"/>
        <v>5875</v>
      </c>
      <c r="J15" s="100">
        <f t="shared" si="2"/>
        <v>10014648</v>
      </c>
      <c r="K15" s="100">
        <f t="shared" si="2"/>
        <v>3110</v>
      </c>
      <c r="L15" s="100">
        <f t="shared" si="2"/>
        <v>11504543</v>
      </c>
      <c r="M15" s="100">
        <f t="shared" si="2"/>
        <v>938</v>
      </c>
      <c r="N15" s="100">
        <f t="shared" si="2"/>
        <v>11508591</v>
      </c>
      <c r="O15" s="100">
        <f t="shared" si="2"/>
        <v>4531</v>
      </c>
      <c r="P15" s="100">
        <f t="shared" si="2"/>
        <v>4531</v>
      </c>
      <c r="Q15" s="100">
        <f t="shared" si="2"/>
        <v>7509</v>
      </c>
      <c r="R15" s="100">
        <f t="shared" si="2"/>
        <v>16571</v>
      </c>
      <c r="S15" s="100">
        <f t="shared" si="2"/>
        <v>308272</v>
      </c>
      <c r="T15" s="100">
        <f t="shared" si="2"/>
        <v>-1494083</v>
      </c>
      <c r="U15" s="100">
        <f t="shared" si="2"/>
        <v>9984164</v>
      </c>
      <c r="V15" s="100">
        <f t="shared" si="2"/>
        <v>8798353</v>
      </c>
      <c r="W15" s="100">
        <f t="shared" si="2"/>
        <v>30338163</v>
      </c>
      <c r="X15" s="100">
        <f t="shared" si="2"/>
        <v>14602000</v>
      </c>
      <c r="Y15" s="100">
        <f t="shared" si="2"/>
        <v>15736163</v>
      </c>
      <c r="Z15" s="137">
        <f>+IF(X15&lt;&gt;0,+(Y15/X15)*100,0)</f>
        <v>107.76717572935215</v>
      </c>
      <c r="AA15" s="153">
        <f>SUM(AA16:AA18)</f>
        <v>14602000</v>
      </c>
    </row>
    <row r="16" spans="1:27" ht="13.5">
      <c r="A16" s="138" t="s">
        <v>85</v>
      </c>
      <c r="B16" s="136"/>
      <c r="C16" s="155">
        <v>177502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6661808</v>
      </c>
      <c r="D17" s="155"/>
      <c r="E17" s="156">
        <v>14602000</v>
      </c>
      <c r="F17" s="60">
        <v>14602000</v>
      </c>
      <c r="G17" s="60">
        <v>1457</v>
      </c>
      <c r="H17" s="60">
        <v>10007316</v>
      </c>
      <c r="I17" s="60">
        <v>5875</v>
      </c>
      <c r="J17" s="60">
        <v>10014648</v>
      </c>
      <c r="K17" s="60">
        <v>3110</v>
      </c>
      <c r="L17" s="60">
        <v>11504543</v>
      </c>
      <c r="M17" s="60">
        <v>938</v>
      </c>
      <c r="N17" s="60">
        <v>11508591</v>
      </c>
      <c r="O17" s="60">
        <v>4531</v>
      </c>
      <c r="P17" s="60">
        <v>4531</v>
      </c>
      <c r="Q17" s="60">
        <v>7509</v>
      </c>
      <c r="R17" s="60">
        <v>16571</v>
      </c>
      <c r="S17" s="60">
        <v>308272</v>
      </c>
      <c r="T17" s="60">
        <v>-1494083</v>
      </c>
      <c r="U17" s="60">
        <v>9984164</v>
      </c>
      <c r="V17" s="60">
        <v>8798353</v>
      </c>
      <c r="W17" s="60">
        <v>30338163</v>
      </c>
      <c r="X17" s="60">
        <v>14602000</v>
      </c>
      <c r="Y17" s="60">
        <v>15736163</v>
      </c>
      <c r="Z17" s="140">
        <v>107.77</v>
      </c>
      <c r="AA17" s="155">
        <v>14602000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31725728</v>
      </c>
      <c r="D19" s="153">
        <f>SUM(D20:D23)</f>
        <v>0</v>
      </c>
      <c r="E19" s="154">
        <f t="shared" si="3"/>
        <v>33134239</v>
      </c>
      <c r="F19" s="100">
        <f t="shared" si="3"/>
        <v>33134239</v>
      </c>
      <c r="G19" s="100">
        <f t="shared" si="3"/>
        <v>2678393</v>
      </c>
      <c r="H19" s="100">
        <f t="shared" si="3"/>
        <v>2769346</v>
      </c>
      <c r="I19" s="100">
        <f t="shared" si="3"/>
        <v>2650586</v>
      </c>
      <c r="J19" s="100">
        <f t="shared" si="3"/>
        <v>8098325</v>
      </c>
      <c r="K19" s="100">
        <f t="shared" si="3"/>
        <v>2741447</v>
      </c>
      <c r="L19" s="100">
        <f t="shared" si="3"/>
        <v>160748</v>
      </c>
      <c r="M19" s="100">
        <f t="shared" si="3"/>
        <v>4734815</v>
      </c>
      <c r="N19" s="100">
        <f t="shared" si="3"/>
        <v>7637010</v>
      </c>
      <c r="O19" s="100">
        <f t="shared" si="3"/>
        <v>2433986</v>
      </c>
      <c r="P19" s="100">
        <f t="shared" si="3"/>
        <v>2433986</v>
      </c>
      <c r="Q19" s="100">
        <f t="shared" si="3"/>
        <v>2331790</v>
      </c>
      <c r="R19" s="100">
        <f t="shared" si="3"/>
        <v>7199762</v>
      </c>
      <c r="S19" s="100">
        <f t="shared" si="3"/>
        <v>2970093</v>
      </c>
      <c r="T19" s="100">
        <f t="shared" si="3"/>
        <v>2547797</v>
      </c>
      <c r="U19" s="100">
        <f t="shared" si="3"/>
        <v>-3765825</v>
      </c>
      <c r="V19" s="100">
        <f t="shared" si="3"/>
        <v>1752065</v>
      </c>
      <c r="W19" s="100">
        <f t="shared" si="3"/>
        <v>24687162</v>
      </c>
      <c r="X19" s="100">
        <f t="shared" si="3"/>
        <v>33134239</v>
      </c>
      <c r="Y19" s="100">
        <f t="shared" si="3"/>
        <v>-8447077</v>
      </c>
      <c r="Z19" s="137">
        <f>+IF(X19&lt;&gt;0,+(Y19/X19)*100,0)</f>
        <v>-25.49349933764889</v>
      </c>
      <c r="AA19" s="153">
        <f>SUM(AA20:AA23)</f>
        <v>33134239</v>
      </c>
    </row>
    <row r="20" spans="1:27" ht="13.5">
      <c r="A20" s="138" t="s">
        <v>89</v>
      </c>
      <c r="B20" s="136"/>
      <c r="C20" s="155">
        <v>12910570</v>
      </c>
      <c r="D20" s="155"/>
      <c r="E20" s="156">
        <v>15028480</v>
      </c>
      <c r="F20" s="60">
        <v>15028480</v>
      </c>
      <c r="G20" s="60">
        <v>1607995</v>
      </c>
      <c r="H20" s="60">
        <v>1626098</v>
      </c>
      <c r="I20" s="60">
        <v>1640187</v>
      </c>
      <c r="J20" s="60">
        <v>4874280</v>
      </c>
      <c r="K20" s="60">
        <v>1592156</v>
      </c>
      <c r="L20" s="60">
        <v>170881</v>
      </c>
      <c r="M20" s="60">
        <v>2410551</v>
      </c>
      <c r="N20" s="60">
        <v>4173588</v>
      </c>
      <c r="O20" s="60">
        <v>1323668</v>
      </c>
      <c r="P20" s="60">
        <v>1323668</v>
      </c>
      <c r="Q20" s="60">
        <v>1459825</v>
      </c>
      <c r="R20" s="60">
        <v>4107161</v>
      </c>
      <c r="S20" s="60">
        <v>1834776</v>
      </c>
      <c r="T20" s="60">
        <v>1415859</v>
      </c>
      <c r="U20" s="60">
        <v>-2644382</v>
      </c>
      <c r="V20" s="60">
        <v>606253</v>
      </c>
      <c r="W20" s="60">
        <v>13761282</v>
      </c>
      <c r="X20" s="60">
        <v>15028480</v>
      </c>
      <c r="Y20" s="60">
        <v>-1267198</v>
      </c>
      <c r="Z20" s="140">
        <v>-8.43</v>
      </c>
      <c r="AA20" s="155">
        <v>15028480</v>
      </c>
    </row>
    <row r="21" spans="1:27" ht="13.5">
      <c r="A21" s="138" t="s">
        <v>90</v>
      </c>
      <c r="B21" s="136"/>
      <c r="C21" s="155">
        <v>3782601</v>
      </c>
      <c r="D21" s="155"/>
      <c r="E21" s="156">
        <v>8389824</v>
      </c>
      <c r="F21" s="60">
        <v>8389824</v>
      </c>
      <c r="G21" s="60">
        <v>340617</v>
      </c>
      <c r="H21" s="60">
        <v>413325</v>
      </c>
      <c r="I21" s="60">
        <v>278528</v>
      </c>
      <c r="J21" s="60">
        <v>1032470</v>
      </c>
      <c r="K21" s="60">
        <v>405822</v>
      </c>
      <c r="L21" s="60">
        <v>-6608</v>
      </c>
      <c r="M21" s="60">
        <v>841016</v>
      </c>
      <c r="N21" s="60">
        <v>1240230</v>
      </c>
      <c r="O21" s="60">
        <v>361630</v>
      </c>
      <c r="P21" s="60">
        <v>361630</v>
      </c>
      <c r="Q21" s="60">
        <v>129466</v>
      </c>
      <c r="R21" s="60">
        <v>852726</v>
      </c>
      <c r="S21" s="60">
        <v>380548</v>
      </c>
      <c r="T21" s="60">
        <v>372549</v>
      </c>
      <c r="U21" s="60">
        <v>-361641</v>
      </c>
      <c r="V21" s="60">
        <v>391456</v>
      </c>
      <c r="W21" s="60">
        <v>3516882</v>
      </c>
      <c r="X21" s="60">
        <v>8389824</v>
      </c>
      <c r="Y21" s="60">
        <v>-4872942</v>
      </c>
      <c r="Z21" s="140">
        <v>-58.08</v>
      </c>
      <c r="AA21" s="155">
        <v>8389824</v>
      </c>
    </row>
    <row r="22" spans="1:27" ht="13.5">
      <c r="A22" s="138" t="s">
        <v>91</v>
      </c>
      <c r="B22" s="136"/>
      <c r="C22" s="157">
        <v>11321365</v>
      </c>
      <c r="D22" s="157"/>
      <c r="E22" s="158">
        <v>5537691</v>
      </c>
      <c r="F22" s="159">
        <v>5537691</v>
      </c>
      <c r="G22" s="159">
        <v>379257</v>
      </c>
      <c r="H22" s="159">
        <v>376840</v>
      </c>
      <c r="I22" s="159">
        <v>379699</v>
      </c>
      <c r="J22" s="159">
        <v>1135796</v>
      </c>
      <c r="K22" s="159">
        <v>384761</v>
      </c>
      <c r="L22" s="159">
        <v>3541</v>
      </c>
      <c r="M22" s="159">
        <v>762785</v>
      </c>
      <c r="N22" s="159">
        <v>1151087</v>
      </c>
      <c r="O22" s="159">
        <v>387107</v>
      </c>
      <c r="P22" s="159">
        <v>387107</v>
      </c>
      <c r="Q22" s="159">
        <v>381605</v>
      </c>
      <c r="R22" s="159">
        <v>1155819</v>
      </c>
      <c r="S22" s="159">
        <v>389700</v>
      </c>
      <c r="T22" s="159">
        <v>392779</v>
      </c>
      <c r="U22" s="159">
        <v>-392697</v>
      </c>
      <c r="V22" s="159">
        <v>389782</v>
      </c>
      <c r="W22" s="159">
        <v>3832484</v>
      </c>
      <c r="X22" s="159">
        <v>5537691</v>
      </c>
      <c r="Y22" s="159">
        <v>-1705207</v>
      </c>
      <c r="Z22" s="141">
        <v>-30.79</v>
      </c>
      <c r="AA22" s="157">
        <v>5537691</v>
      </c>
    </row>
    <row r="23" spans="1:27" ht="13.5">
      <c r="A23" s="138" t="s">
        <v>92</v>
      </c>
      <c r="B23" s="136"/>
      <c r="C23" s="155">
        <v>3711192</v>
      </c>
      <c r="D23" s="155"/>
      <c r="E23" s="156">
        <v>4178244</v>
      </c>
      <c r="F23" s="60">
        <v>4178244</v>
      </c>
      <c r="G23" s="60">
        <v>350524</v>
      </c>
      <c r="H23" s="60">
        <v>353083</v>
      </c>
      <c r="I23" s="60">
        <v>352172</v>
      </c>
      <c r="J23" s="60">
        <v>1055779</v>
      </c>
      <c r="K23" s="60">
        <v>358708</v>
      </c>
      <c r="L23" s="60">
        <v>-7066</v>
      </c>
      <c r="M23" s="60">
        <v>720463</v>
      </c>
      <c r="N23" s="60">
        <v>1072105</v>
      </c>
      <c r="O23" s="60">
        <v>361581</v>
      </c>
      <c r="P23" s="60">
        <v>361581</v>
      </c>
      <c r="Q23" s="60">
        <v>360894</v>
      </c>
      <c r="R23" s="60">
        <v>1084056</v>
      </c>
      <c r="S23" s="60">
        <v>365069</v>
      </c>
      <c r="T23" s="60">
        <v>366610</v>
      </c>
      <c r="U23" s="60">
        <v>-367105</v>
      </c>
      <c r="V23" s="60">
        <v>364574</v>
      </c>
      <c r="W23" s="60">
        <v>3576514</v>
      </c>
      <c r="X23" s="60">
        <v>4178244</v>
      </c>
      <c r="Y23" s="60">
        <v>-601730</v>
      </c>
      <c r="Z23" s="140">
        <v>-14.4</v>
      </c>
      <c r="AA23" s="155">
        <v>4178244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71630360</v>
      </c>
      <c r="D25" s="168">
        <f>+D5+D9+D15+D19+D24</f>
        <v>0</v>
      </c>
      <c r="E25" s="169">
        <f t="shared" si="4"/>
        <v>86873694</v>
      </c>
      <c r="F25" s="73">
        <f t="shared" si="4"/>
        <v>86873694</v>
      </c>
      <c r="G25" s="73">
        <f t="shared" si="4"/>
        <v>15180015</v>
      </c>
      <c r="H25" s="73">
        <f t="shared" si="4"/>
        <v>13430353</v>
      </c>
      <c r="I25" s="73">
        <f t="shared" si="4"/>
        <v>3307122</v>
      </c>
      <c r="J25" s="73">
        <f t="shared" si="4"/>
        <v>31917490</v>
      </c>
      <c r="K25" s="73">
        <f t="shared" si="4"/>
        <v>3428444</v>
      </c>
      <c r="L25" s="73">
        <f t="shared" si="4"/>
        <v>11845124</v>
      </c>
      <c r="M25" s="73">
        <f t="shared" si="4"/>
        <v>5824625</v>
      </c>
      <c r="N25" s="73">
        <f t="shared" si="4"/>
        <v>21098193</v>
      </c>
      <c r="O25" s="73">
        <f t="shared" si="4"/>
        <v>3149969</v>
      </c>
      <c r="P25" s="73">
        <f t="shared" si="4"/>
        <v>3149969</v>
      </c>
      <c r="Q25" s="73">
        <f t="shared" si="4"/>
        <v>2943268</v>
      </c>
      <c r="R25" s="73">
        <f t="shared" si="4"/>
        <v>9243206</v>
      </c>
      <c r="S25" s="73">
        <f t="shared" si="4"/>
        <v>11454917</v>
      </c>
      <c r="T25" s="73">
        <f t="shared" si="4"/>
        <v>11626280</v>
      </c>
      <c r="U25" s="73">
        <f t="shared" si="4"/>
        <v>13885845</v>
      </c>
      <c r="V25" s="73">
        <f t="shared" si="4"/>
        <v>36967042</v>
      </c>
      <c r="W25" s="73">
        <f t="shared" si="4"/>
        <v>99225931</v>
      </c>
      <c r="X25" s="73">
        <f t="shared" si="4"/>
        <v>86873694</v>
      </c>
      <c r="Y25" s="73">
        <f t="shared" si="4"/>
        <v>12352237</v>
      </c>
      <c r="Z25" s="170">
        <f>+IF(X25&lt;&gt;0,+(Y25/X25)*100,0)</f>
        <v>14.218616051943181</v>
      </c>
      <c r="AA25" s="168">
        <f>+AA5+AA9+AA15+AA19+AA24</f>
        <v>86873694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38068433</v>
      </c>
      <c r="D28" s="153">
        <f>SUM(D29:D31)</f>
        <v>0</v>
      </c>
      <c r="E28" s="154">
        <f t="shared" si="5"/>
        <v>44385785</v>
      </c>
      <c r="F28" s="100">
        <f t="shared" si="5"/>
        <v>44385785</v>
      </c>
      <c r="G28" s="100">
        <f t="shared" si="5"/>
        <v>1565411</v>
      </c>
      <c r="H28" s="100">
        <f t="shared" si="5"/>
        <v>1899287</v>
      </c>
      <c r="I28" s="100">
        <f t="shared" si="5"/>
        <v>577946</v>
      </c>
      <c r="J28" s="100">
        <f t="shared" si="5"/>
        <v>4042644</v>
      </c>
      <c r="K28" s="100">
        <f t="shared" si="5"/>
        <v>4311107</v>
      </c>
      <c r="L28" s="100">
        <f t="shared" si="5"/>
        <v>1132330</v>
      </c>
      <c r="M28" s="100">
        <f t="shared" si="5"/>
        <v>11103475</v>
      </c>
      <c r="N28" s="100">
        <f t="shared" si="5"/>
        <v>16546912</v>
      </c>
      <c r="O28" s="100">
        <f t="shared" si="5"/>
        <v>1487058</v>
      </c>
      <c r="P28" s="100">
        <f t="shared" si="5"/>
        <v>1487058</v>
      </c>
      <c r="Q28" s="100">
        <f t="shared" si="5"/>
        <v>1850481</v>
      </c>
      <c r="R28" s="100">
        <f t="shared" si="5"/>
        <v>4824597</v>
      </c>
      <c r="S28" s="100">
        <f t="shared" si="5"/>
        <v>2195739</v>
      </c>
      <c r="T28" s="100">
        <f t="shared" si="5"/>
        <v>2090948</v>
      </c>
      <c r="U28" s="100">
        <f t="shared" si="5"/>
        <v>6520883</v>
      </c>
      <c r="V28" s="100">
        <f t="shared" si="5"/>
        <v>10807570</v>
      </c>
      <c r="W28" s="100">
        <f t="shared" si="5"/>
        <v>36221723</v>
      </c>
      <c r="X28" s="100">
        <f t="shared" si="5"/>
        <v>44385785</v>
      </c>
      <c r="Y28" s="100">
        <f t="shared" si="5"/>
        <v>-8164062</v>
      </c>
      <c r="Z28" s="137">
        <f>+IF(X28&lt;&gt;0,+(Y28/X28)*100,0)</f>
        <v>-18.393415819952267</v>
      </c>
      <c r="AA28" s="153">
        <f>SUM(AA29:AA31)</f>
        <v>44385785</v>
      </c>
    </row>
    <row r="29" spans="1:27" ht="13.5">
      <c r="A29" s="138" t="s">
        <v>75</v>
      </c>
      <c r="B29" s="136"/>
      <c r="C29" s="155">
        <v>20436498</v>
      </c>
      <c r="D29" s="155"/>
      <c r="E29" s="156">
        <v>19759903</v>
      </c>
      <c r="F29" s="60">
        <v>19759903</v>
      </c>
      <c r="G29" s="60">
        <v>844799</v>
      </c>
      <c r="H29" s="60">
        <v>823859</v>
      </c>
      <c r="I29" s="60">
        <v>513393</v>
      </c>
      <c r="J29" s="60">
        <v>2182051</v>
      </c>
      <c r="K29" s="60">
        <v>3465790</v>
      </c>
      <c r="L29" s="60">
        <v>-1678856</v>
      </c>
      <c r="M29" s="60">
        <v>5358016</v>
      </c>
      <c r="N29" s="60">
        <v>7144950</v>
      </c>
      <c r="O29" s="60">
        <v>386212</v>
      </c>
      <c r="P29" s="60">
        <v>386212</v>
      </c>
      <c r="Q29" s="60">
        <v>709242</v>
      </c>
      <c r="R29" s="60">
        <v>1481666</v>
      </c>
      <c r="S29" s="60">
        <v>611752</v>
      </c>
      <c r="T29" s="60">
        <v>662700</v>
      </c>
      <c r="U29" s="60">
        <v>3125656</v>
      </c>
      <c r="V29" s="60">
        <v>4400108</v>
      </c>
      <c r="W29" s="60">
        <v>15208775</v>
      </c>
      <c r="X29" s="60">
        <v>19759903</v>
      </c>
      <c r="Y29" s="60">
        <v>-4551128</v>
      </c>
      <c r="Z29" s="140">
        <v>-23.03</v>
      </c>
      <c r="AA29" s="155">
        <v>19759903</v>
      </c>
    </row>
    <row r="30" spans="1:27" ht="13.5">
      <c r="A30" s="138" t="s">
        <v>76</v>
      </c>
      <c r="B30" s="136"/>
      <c r="C30" s="157">
        <v>14256545</v>
      </c>
      <c r="D30" s="157"/>
      <c r="E30" s="158">
        <v>18112512</v>
      </c>
      <c r="F30" s="159">
        <v>18112512</v>
      </c>
      <c r="G30" s="159">
        <v>360497</v>
      </c>
      <c r="H30" s="159">
        <v>609274</v>
      </c>
      <c r="I30" s="159">
        <v>11109</v>
      </c>
      <c r="J30" s="159">
        <v>980880</v>
      </c>
      <c r="K30" s="159">
        <v>426647</v>
      </c>
      <c r="L30" s="159">
        <v>1349070</v>
      </c>
      <c r="M30" s="159">
        <v>5292221</v>
      </c>
      <c r="N30" s="159">
        <v>7067938</v>
      </c>
      <c r="O30" s="159">
        <v>475432</v>
      </c>
      <c r="P30" s="159">
        <v>475432</v>
      </c>
      <c r="Q30" s="159">
        <v>694717</v>
      </c>
      <c r="R30" s="159">
        <v>1645581</v>
      </c>
      <c r="S30" s="159">
        <v>1062458</v>
      </c>
      <c r="T30" s="159">
        <v>943090</v>
      </c>
      <c r="U30" s="159">
        <v>2805142</v>
      </c>
      <c r="V30" s="159">
        <v>4810690</v>
      </c>
      <c r="W30" s="159">
        <v>14505089</v>
      </c>
      <c r="X30" s="159">
        <v>18112512</v>
      </c>
      <c r="Y30" s="159">
        <v>-3607423</v>
      </c>
      <c r="Z30" s="141">
        <v>-19.92</v>
      </c>
      <c r="AA30" s="157">
        <v>18112512</v>
      </c>
    </row>
    <row r="31" spans="1:27" ht="13.5">
      <c r="A31" s="138" t="s">
        <v>77</v>
      </c>
      <c r="B31" s="136"/>
      <c r="C31" s="155">
        <v>3375390</v>
      </c>
      <c r="D31" s="155"/>
      <c r="E31" s="156">
        <v>6513370</v>
      </c>
      <c r="F31" s="60">
        <v>6513370</v>
      </c>
      <c r="G31" s="60">
        <v>360115</v>
      </c>
      <c r="H31" s="60">
        <v>466154</v>
      </c>
      <c r="I31" s="60">
        <v>53444</v>
      </c>
      <c r="J31" s="60">
        <v>879713</v>
      </c>
      <c r="K31" s="60">
        <v>418670</v>
      </c>
      <c r="L31" s="60">
        <v>1462116</v>
      </c>
      <c r="M31" s="60">
        <v>453238</v>
      </c>
      <c r="N31" s="60">
        <v>2334024</v>
      </c>
      <c r="O31" s="60">
        <v>625414</v>
      </c>
      <c r="P31" s="60">
        <v>625414</v>
      </c>
      <c r="Q31" s="60">
        <v>446522</v>
      </c>
      <c r="R31" s="60">
        <v>1697350</v>
      </c>
      <c r="S31" s="60">
        <v>521529</v>
      </c>
      <c r="T31" s="60">
        <v>485158</v>
      </c>
      <c r="U31" s="60">
        <v>590085</v>
      </c>
      <c r="V31" s="60">
        <v>1596772</v>
      </c>
      <c r="W31" s="60">
        <v>6507859</v>
      </c>
      <c r="X31" s="60">
        <v>6513370</v>
      </c>
      <c r="Y31" s="60">
        <v>-5511</v>
      </c>
      <c r="Z31" s="140">
        <v>-0.08</v>
      </c>
      <c r="AA31" s="155">
        <v>6513370</v>
      </c>
    </row>
    <row r="32" spans="1:27" ht="13.5">
      <c r="A32" s="135" t="s">
        <v>78</v>
      </c>
      <c r="B32" s="136"/>
      <c r="C32" s="153">
        <f aca="true" t="shared" si="6" ref="C32:Y32">SUM(C33:C37)</f>
        <v>3682843</v>
      </c>
      <c r="D32" s="153">
        <f>SUM(D33:D37)</f>
        <v>0</v>
      </c>
      <c r="E32" s="154">
        <f t="shared" si="6"/>
        <v>7034223</v>
      </c>
      <c r="F32" s="100">
        <f t="shared" si="6"/>
        <v>7034223</v>
      </c>
      <c r="G32" s="100">
        <f t="shared" si="6"/>
        <v>162995</v>
      </c>
      <c r="H32" s="100">
        <f t="shared" si="6"/>
        <v>201646</v>
      </c>
      <c r="I32" s="100">
        <f t="shared" si="6"/>
        <v>178701</v>
      </c>
      <c r="J32" s="100">
        <f t="shared" si="6"/>
        <v>543342</v>
      </c>
      <c r="K32" s="100">
        <f t="shared" si="6"/>
        <v>205473</v>
      </c>
      <c r="L32" s="100">
        <f t="shared" si="6"/>
        <v>1229358</v>
      </c>
      <c r="M32" s="100">
        <f t="shared" si="6"/>
        <v>451489</v>
      </c>
      <c r="N32" s="100">
        <f t="shared" si="6"/>
        <v>1886320</v>
      </c>
      <c r="O32" s="100">
        <f t="shared" si="6"/>
        <v>22532989</v>
      </c>
      <c r="P32" s="100">
        <f t="shared" si="6"/>
        <v>22532989</v>
      </c>
      <c r="Q32" s="100">
        <f t="shared" si="6"/>
        <v>199685</v>
      </c>
      <c r="R32" s="100">
        <f t="shared" si="6"/>
        <v>45265663</v>
      </c>
      <c r="S32" s="100">
        <f t="shared" si="6"/>
        <v>249590</v>
      </c>
      <c r="T32" s="100">
        <f t="shared" si="6"/>
        <v>230883</v>
      </c>
      <c r="U32" s="100">
        <f t="shared" si="6"/>
        <v>336683</v>
      </c>
      <c r="V32" s="100">
        <f t="shared" si="6"/>
        <v>817156</v>
      </c>
      <c r="W32" s="100">
        <f t="shared" si="6"/>
        <v>48512481</v>
      </c>
      <c r="X32" s="100">
        <f t="shared" si="6"/>
        <v>7034223</v>
      </c>
      <c r="Y32" s="100">
        <f t="shared" si="6"/>
        <v>41478258</v>
      </c>
      <c r="Z32" s="137">
        <f>+IF(X32&lt;&gt;0,+(Y32/X32)*100,0)</f>
        <v>589.6636771396073</v>
      </c>
      <c r="AA32" s="153">
        <f>SUM(AA33:AA37)</f>
        <v>7034223</v>
      </c>
    </row>
    <row r="33" spans="1:27" ht="13.5">
      <c r="A33" s="138" t="s">
        <v>79</v>
      </c>
      <c r="B33" s="136"/>
      <c r="C33" s="155">
        <v>826946</v>
      </c>
      <c r="D33" s="155"/>
      <c r="E33" s="156">
        <v>2085783</v>
      </c>
      <c r="F33" s="60">
        <v>2085783</v>
      </c>
      <c r="G33" s="60">
        <v>46630</v>
      </c>
      <c r="H33" s="60">
        <v>73577</v>
      </c>
      <c r="I33" s="60">
        <v>28815</v>
      </c>
      <c r="J33" s="60">
        <v>149022</v>
      </c>
      <c r="K33" s="60">
        <v>51800</v>
      </c>
      <c r="L33" s="60">
        <v>158048</v>
      </c>
      <c r="M33" s="60">
        <v>94469</v>
      </c>
      <c r="N33" s="60">
        <v>304317</v>
      </c>
      <c r="O33" s="60">
        <v>65371</v>
      </c>
      <c r="P33" s="60">
        <v>65371</v>
      </c>
      <c r="Q33" s="60">
        <v>58982</v>
      </c>
      <c r="R33" s="60">
        <v>189724</v>
      </c>
      <c r="S33" s="60">
        <v>66072</v>
      </c>
      <c r="T33" s="60">
        <v>57238</v>
      </c>
      <c r="U33" s="60">
        <v>117597</v>
      </c>
      <c r="V33" s="60">
        <v>240907</v>
      </c>
      <c r="W33" s="60">
        <v>883970</v>
      </c>
      <c r="X33" s="60">
        <v>2085783</v>
      </c>
      <c r="Y33" s="60">
        <v>-1201813</v>
      </c>
      <c r="Z33" s="140">
        <v>-57.62</v>
      </c>
      <c r="AA33" s="155">
        <v>2085783</v>
      </c>
    </row>
    <row r="34" spans="1:27" ht="13.5">
      <c r="A34" s="138" t="s">
        <v>80</v>
      </c>
      <c r="B34" s="136"/>
      <c r="C34" s="155">
        <v>649927</v>
      </c>
      <c r="D34" s="155"/>
      <c r="E34" s="156">
        <v>1354777</v>
      </c>
      <c r="F34" s="60">
        <v>1354777</v>
      </c>
      <c r="G34" s="60">
        <v>26760</v>
      </c>
      <c r="H34" s="60">
        <v>29484</v>
      </c>
      <c r="I34" s="60"/>
      <c r="J34" s="60">
        <v>56244</v>
      </c>
      <c r="K34" s="60">
        <v>50598</v>
      </c>
      <c r="L34" s="60">
        <v>137669</v>
      </c>
      <c r="M34" s="60">
        <v>36000</v>
      </c>
      <c r="N34" s="60">
        <v>224267</v>
      </c>
      <c r="O34" s="60">
        <v>22166090</v>
      </c>
      <c r="P34" s="60">
        <v>22166090</v>
      </c>
      <c r="Q34" s="60">
        <v>9266</v>
      </c>
      <c r="R34" s="60">
        <v>44341446</v>
      </c>
      <c r="S34" s="60">
        <v>13259</v>
      </c>
      <c r="T34" s="60">
        <v>19385</v>
      </c>
      <c r="U34" s="60">
        <v>14909</v>
      </c>
      <c r="V34" s="60">
        <v>47553</v>
      </c>
      <c r="W34" s="60">
        <v>44669510</v>
      </c>
      <c r="X34" s="60">
        <v>1354777</v>
      </c>
      <c r="Y34" s="60">
        <v>43314733</v>
      </c>
      <c r="Z34" s="140">
        <v>3197.19</v>
      </c>
      <c r="AA34" s="155">
        <v>1354777</v>
      </c>
    </row>
    <row r="35" spans="1:27" ht="13.5">
      <c r="A35" s="138" t="s">
        <v>81</v>
      </c>
      <c r="B35" s="136"/>
      <c r="C35" s="155">
        <v>2205970</v>
      </c>
      <c r="D35" s="155"/>
      <c r="E35" s="156">
        <v>3593663</v>
      </c>
      <c r="F35" s="60">
        <v>3593663</v>
      </c>
      <c r="G35" s="60">
        <v>89605</v>
      </c>
      <c r="H35" s="60">
        <v>98585</v>
      </c>
      <c r="I35" s="60">
        <v>149886</v>
      </c>
      <c r="J35" s="60">
        <v>338076</v>
      </c>
      <c r="K35" s="60">
        <v>103075</v>
      </c>
      <c r="L35" s="60">
        <v>933641</v>
      </c>
      <c r="M35" s="60">
        <v>321020</v>
      </c>
      <c r="N35" s="60">
        <v>1357736</v>
      </c>
      <c r="O35" s="60">
        <v>301528</v>
      </c>
      <c r="P35" s="60">
        <v>301528</v>
      </c>
      <c r="Q35" s="60">
        <v>131437</v>
      </c>
      <c r="R35" s="60">
        <v>734493</v>
      </c>
      <c r="S35" s="60">
        <v>170259</v>
      </c>
      <c r="T35" s="60">
        <v>154260</v>
      </c>
      <c r="U35" s="60">
        <v>204177</v>
      </c>
      <c r="V35" s="60">
        <v>528696</v>
      </c>
      <c r="W35" s="60">
        <v>2959001</v>
      </c>
      <c r="X35" s="60">
        <v>3593663</v>
      </c>
      <c r="Y35" s="60">
        <v>-634662</v>
      </c>
      <c r="Z35" s="140">
        <v>-17.66</v>
      </c>
      <c r="AA35" s="155">
        <v>3593663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5700467</v>
      </c>
      <c r="D38" s="153">
        <f>SUM(D39:D41)</f>
        <v>0</v>
      </c>
      <c r="E38" s="154">
        <f t="shared" si="7"/>
        <v>22282893</v>
      </c>
      <c r="F38" s="100">
        <f t="shared" si="7"/>
        <v>22282893</v>
      </c>
      <c r="G38" s="100">
        <f t="shared" si="7"/>
        <v>313233</v>
      </c>
      <c r="H38" s="100">
        <f t="shared" si="7"/>
        <v>3331475</v>
      </c>
      <c r="I38" s="100">
        <f t="shared" si="7"/>
        <v>2386939</v>
      </c>
      <c r="J38" s="100">
        <f t="shared" si="7"/>
        <v>6031647</v>
      </c>
      <c r="K38" s="100">
        <f t="shared" si="7"/>
        <v>575478</v>
      </c>
      <c r="L38" s="100">
        <f t="shared" si="7"/>
        <v>899456</v>
      </c>
      <c r="M38" s="100">
        <f t="shared" si="7"/>
        <v>4939820</v>
      </c>
      <c r="N38" s="100">
        <f t="shared" si="7"/>
        <v>6414754</v>
      </c>
      <c r="O38" s="100">
        <f t="shared" si="7"/>
        <v>356953</v>
      </c>
      <c r="P38" s="100">
        <f t="shared" si="7"/>
        <v>356953</v>
      </c>
      <c r="Q38" s="100">
        <f t="shared" si="7"/>
        <v>461545</v>
      </c>
      <c r="R38" s="100">
        <f t="shared" si="7"/>
        <v>1175451</v>
      </c>
      <c r="S38" s="100">
        <f t="shared" si="7"/>
        <v>166309</v>
      </c>
      <c r="T38" s="100">
        <f t="shared" si="7"/>
        <v>207461</v>
      </c>
      <c r="U38" s="100">
        <f t="shared" si="7"/>
        <v>363457</v>
      </c>
      <c r="V38" s="100">
        <f t="shared" si="7"/>
        <v>737227</v>
      </c>
      <c r="W38" s="100">
        <f t="shared" si="7"/>
        <v>14359079</v>
      </c>
      <c r="X38" s="100">
        <f t="shared" si="7"/>
        <v>22282893</v>
      </c>
      <c r="Y38" s="100">
        <f t="shared" si="7"/>
        <v>-7923814</v>
      </c>
      <c r="Z38" s="137">
        <f>+IF(X38&lt;&gt;0,+(Y38/X38)*100,0)</f>
        <v>-35.56007741005622</v>
      </c>
      <c r="AA38" s="153">
        <f>SUM(AA39:AA41)</f>
        <v>22282893</v>
      </c>
    </row>
    <row r="39" spans="1:27" ht="13.5">
      <c r="A39" s="138" t="s">
        <v>85</v>
      </c>
      <c r="B39" s="136"/>
      <c r="C39" s="155">
        <v>1727399</v>
      </c>
      <c r="D39" s="155"/>
      <c r="E39" s="156">
        <v>3242978</v>
      </c>
      <c r="F39" s="60">
        <v>3242978</v>
      </c>
      <c r="G39" s="60">
        <v>75613</v>
      </c>
      <c r="H39" s="60">
        <v>100514</v>
      </c>
      <c r="I39" s="60">
        <v>8182</v>
      </c>
      <c r="J39" s="60">
        <v>184309</v>
      </c>
      <c r="K39" s="60">
        <v>131973</v>
      </c>
      <c r="L39" s="60">
        <v>233296</v>
      </c>
      <c r="M39" s="60">
        <v>85594</v>
      </c>
      <c r="N39" s="60">
        <v>450863</v>
      </c>
      <c r="O39" s="60">
        <v>134179</v>
      </c>
      <c r="P39" s="60">
        <v>134179</v>
      </c>
      <c r="Q39" s="60">
        <v>104710</v>
      </c>
      <c r="R39" s="60">
        <v>373068</v>
      </c>
      <c r="S39" s="60">
        <v>78188</v>
      </c>
      <c r="T39" s="60">
        <v>70697</v>
      </c>
      <c r="U39" s="60">
        <v>41737</v>
      </c>
      <c r="V39" s="60">
        <v>190622</v>
      </c>
      <c r="W39" s="60">
        <v>1198862</v>
      </c>
      <c r="X39" s="60">
        <v>3242978</v>
      </c>
      <c r="Y39" s="60">
        <v>-2044116</v>
      </c>
      <c r="Z39" s="140">
        <v>-63.03</v>
      </c>
      <c r="AA39" s="155">
        <v>3242978</v>
      </c>
    </row>
    <row r="40" spans="1:27" ht="13.5">
      <c r="A40" s="138" t="s">
        <v>86</v>
      </c>
      <c r="B40" s="136"/>
      <c r="C40" s="155">
        <v>3973068</v>
      </c>
      <c r="D40" s="155"/>
      <c r="E40" s="156">
        <v>19039915</v>
      </c>
      <c r="F40" s="60">
        <v>19039915</v>
      </c>
      <c r="G40" s="60">
        <v>237620</v>
      </c>
      <c r="H40" s="60">
        <v>3230961</v>
      </c>
      <c r="I40" s="60">
        <v>2378757</v>
      </c>
      <c r="J40" s="60">
        <v>5847338</v>
      </c>
      <c r="K40" s="60">
        <v>443505</v>
      </c>
      <c r="L40" s="60">
        <v>666160</v>
      </c>
      <c r="M40" s="60">
        <v>4854226</v>
      </c>
      <c r="N40" s="60">
        <v>5963891</v>
      </c>
      <c r="O40" s="60">
        <v>222774</v>
      </c>
      <c r="P40" s="60">
        <v>222774</v>
      </c>
      <c r="Q40" s="60">
        <v>356835</v>
      </c>
      <c r="R40" s="60">
        <v>802383</v>
      </c>
      <c r="S40" s="60">
        <v>88121</v>
      </c>
      <c r="T40" s="60">
        <v>136764</v>
      </c>
      <c r="U40" s="60">
        <v>321720</v>
      </c>
      <c r="V40" s="60">
        <v>546605</v>
      </c>
      <c r="W40" s="60">
        <v>13160217</v>
      </c>
      <c r="X40" s="60">
        <v>19039915</v>
      </c>
      <c r="Y40" s="60">
        <v>-5879698</v>
      </c>
      <c r="Z40" s="140">
        <v>-30.88</v>
      </c>
      <c r="AA40" s="155">
        <v>19039915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36512549</v>
      </c>
      <c r="D42" s="153">
        <f>SUM(D43:D46)</f>
        <v>0</v>
      </c>
      <c r="E42" s="154">
        <f t="shared" si="8"/>
        <v>77313187</v>
      </c>
      <c r="F42" s="100">
        <f t="shared" si="8"/>
        <v>77313187</v>
      </c>
      <c r="G42" s="100">
        <f t="shared" si="8"/>
        <v>601626</v>
      </c>
      <c r="H42" s="100">
        <f t="shared" si="8"/>
        <v>1029982</v>
      </c>
      <c r="I42" s="100">
        <f t="shared" si="8"/>
        <v>1473676</v>
      </c>
      <c r="J42" s="100">
        <f t="shared" si="8"/>
        <v>3105284</v>
      </c>
      <c r="K42" s="100">
        <f t="shared" si="8"/>
        <v>1287892</v>
      </c>
      <c r="L42" s="100">
        <f t="shared" si="8"/>
        <v>3689400</v>
      </c>
      <c r="M42" s="100">
        <f t="shared" si="8"/>
        <v>25302457</v>
      </c>
      <c r="N42" s="100">
        <f t="shared" si="8"/>
        <v>30279749</v>
      </c>
      <c r="O42" s="100">
        <f t="shared" si="8"/>
        <v>2407116</v>
      </c>
      <c r="P42" s="100">
        <f t="shared" si="8"/>
        <v>2407116</v>
      </c>
      <c r="Q42" s="100">
        <f t="shared" si="8"/>
        <v>2072819</v>
      </c>
      <c r="R42" s="100">
        <f t="shared" si="8"/>
        <v>6887051</v>
      </c>
      <c r="S42" s="100">
        <f t="shared" si="8"/>
        <v>1062783</v>
      </c>
      <c r="T42" s="100">
        <f t="shared" si="8"/>
        <v>1593270</v>
      </c>
      <c r="U42" s="100">
        <f t="shared" si="8"/>
        <v>12979077</v>
      </c>
      <c r="V42" s="100">
        <f t="shared" si="8"/>
        <v>15635130</v>
      </c>
      <c r="W42" s="100">
        <f t="shared" si="8"/>
        <v>55907214</v>
      </c>
      <c r="X42" s="100">
        <f t="shared" si="8"/>
        <v>77313187</v>
      </c>
      <c r="Y42" s="100">
        <f t="shared" si="8"/>
        <v>-21405973</v>
      </c>
      <c r="Z42" s="137">
        <f>+IF(X42&lt;&gt;0,+(Y42/X42)*100,0)</f>
        <v>-27.68735041280862</v>
      </c>
      <c r="AA42" s="153">
        <f>SUM(AA43:AA46)</f>
        <v>77313187</v>
      </c>
    </row>
    <row r="43" spans="1:27" ht="13.5">
      <c r="A43" s="138" t="s">
        <v>89</v>
      </c>
      <c r="B43" s="136"/>
      <c r="C43" s="155">
        <v>12354616</v>
      </c>
      <c r="D43" s="155"/>
      <c r="E43" s="156">
        <v>23310889</v>
      </c>
      <c r="F43" s="60">
        <v>23310889</v>
      </c>
      <c r="G43" s="60">
        <v>73902</v>
      </c>
      <c r="H43" s="60">
        <v>600042</v>
      </c>
      <c r="I43" s="60">
        <v>1306852</v>
      </c>
      <c r="J43" s="60">
        <v>1980796</v>
      </c>
      <c r="K43" s="60">
        <v>431322</v>
      </c>
      <c r="L43" s="60">
        <v>1608714</v>
      </c>
      <c r="M43" s="60">
        <v>5480347</v>
      </c>
      <c r="N43" s="60">
        <v>7520383</v>
      </c>
      <c r="O43" s="60">
        <v>1446234</v>
      </c>
      <c r="P43" s="60">
        <v>1446234</v>
      </c>
      <c r="Q43" s="60">
        <v>1170935</v>
      </c>
      <c r="R43" s="60">
        <v>4063403</v>
      </c>
      <c r="S43" s="60">
        <v>70511</v>
      </c>
      <c r="T43" s="60">
        <v>655414</v>
      </c>
      <c r="U43" s="60">
        <v>2699783</v>
      </c>
      <c r="V43" s="60">
        <v>3425708</v>
      </c>
      <c r="W43" s="60">
        <v>16990290</v>
      </c>
      <c r="X43" s="60">
        <v>23310889</v>
      </c>
      <c r="Y43" s="60">
        <v>-6320599</v>
      </c>
      <c r="Z43" s="140">
        <v>-27.11</v>
      </c>
      <c r="AA43" s="155">
        <v>23310889</v>
      </c>
    </row>
    <row r="44" spans="1:27" ht="13.5">
      <c r="A44" s="138" t="s">
        <v>90</v>
      </c>
      <c r="B44" s="136"/>
      <c r="C44" s="155">
        <v>10656601</v>
      </c>
      <c r="D44" s="155"/>
      <c r="E44" s="156">
        <v>22778816</v>
      </c>
      <c r="F44" s="60">
        <v>22778816</v>
      </c>
      <c r="G44" s="60">
        <v>367472</v>
      </c>
      <c r="H44" s="60">
        <v>209305</v>
      </c>
      <c r="I44" s="60">
        <v>11494</v>
      </c>
      <c r="J44" s="60">
        <v>588271</v>
      </c>
      <c r="K44" s="60">
        <v>307714</v>
      </c>
      <c r="L44" s="60">
        <v>1073408</v>
      </c>
      <c r="M44" s="60">
        <v>7049726</v>
      </c>
      <c r="N44" s="60">
        <v>8430848</v>
      </c>
      <c r="O44" s="60">
        <v>336794</v>
      </c>
      <c r="P44" s="60">
        <v>336794</v>
      </c>
      <c r="Q44" s="60">
        <v>306105</v>
      </c>
      <c r="R44" s="60">
        <v>979693</v>
      </c>
      <c r="S44" s="60">
        <v>363179</v>
      </c>
      <c r="T44" s="60">
        <v>293430</v>
      </c>
      <c r="U44" s="60">
        <v>3734164</v>
      </c>
      <c r="V44" s="60">
        <v>4390773</v>
      </c>
      <c r="W44" s="60">
        <v>14389585</v>
      </c>
      <c r="X44" s="60">
        <v>22778816</v>
      </c>
      <c r="Y44" s="60">
        <v>-8389231</v>
      </c>
      <c r="Z44" s="140">
        <v>-36.83</v>
      </c>
      <c r="AA44" s="155">
        <v>22778816</v>
      </c>
    </row>
    <row r="45" spans="1:27" ht="13.5">
      <c r="A45" s="138" t="s">
        <v>91</v>
      </c>
      <c r="B45" s="136"/>
      <c r="C45" s="157">
        <v>6703342</v>
      </c>
      <c r="D45" s="157"/>
      <c r="E45" s="158">
        <v>16895338</v>
      </c>
      <c r="F45" s="159">
        <v>16895338</v>
      </c>
      <c r="G45" s="159">
        <v>48123</v>
      </c>
      <c r="H45" s="159">
        <v>90865</v>
      </c>
      <c r="I45" s="159">
        <v>155330</v>
      </c>
      <c r="J45" s="159">
        <v>294318</v>
      </c>
      <c r="K45" s="159">
        <v>429172</v>
      </c>
      <c r="L45" s="159">
        <v>391243</v>
      </c>
      <c r="M45" s="159">
        <v>6974518</v>
      </c>
      <c r="N45" s="159">
        <v>7794933</v>
      </c>
      <c r="O45" s="159">
        <v>450813</v>
      </c>
      <c r="P45" s="159">
        <v>450813</v>
      </c>
      <c r="Q45" s="159">
        <v>433907</v>
      </c>
      <c r="R45" s="159">
        <v>1335533</v>
      </c>
      <c r="S45" s="159">
        <v>452393</v>
      </c>
      <c r="T45" s="159">
        <v>467609</v>
      </c>
      <c r="U45" s="159">
        <v>3551733</v>
      </c>
      <c r="V45" s="159">
        <v>4471735</v>
      </c>
      <c r="W45" s="159">
        <v>13896519</v>
      </c>
      <c r="X45" s="159">
        <v>16895338</v>
      </c>
      <c r="Y45" s="159">
        <v>-2998819</v>
      </c>
      <c r="Z45" s="141">
        <v>-17.75</v>
      </c>
      <c r="AA45" s="157">
        <v>16895338</v>
      </c>
    </row>
    <row r="46" spans="1:27" ht="13.5">
      <c r="A46" s="138" t="s">
        <v>92</v>
      </c>
      <c r="B46" s="136"/>
      <c r="C46" s="155">
        <v>6797990</v>
      </c>
      <c r="D46" s="155"/>
      <c r="E46" s="156">
        <v>14328144</v>
      </c>
      <c r="F46" s="60">
        <v>14328144</v>
      </c>
      <c r="G46" s="60">
        <v>112129</v>
      </c>
      <c r="H46" s="60">
        <v>129770</v>
      </c>
      <c r="I46" s="60"/>
      <c r="J46" s="60">
        <v>241899</v>
      </c>
      <c r="K46" s="60">
        <v>119684</v>
      </c>
      <c r="L46" s="60">
        <v>616035</v>
      </c>
      <c r="M46" s="60">
        <v>5797866</v>
      </c>
      <c r="N46" s="60">
        <v>6533585</v>
      </c>
      <c r="O46" s="60">
        <v>173275</v>
      </c>
      <c r="P46" s="60">
        <v>173275</v>
      </c>
      <c r="Q46" s="60">
        <v>161872</v>
      </c>
      <c r="R46" s="60">
        <v>508422</v>
      </c>
      <c r="S46" s="60">
        <v>176700</v>
      </c>
      <c r="T46" s="60">
        <v>176817</v>
      </c>
      <c r="U46" s="60">
        <v>2993397</v>
      </c>
      <c r="V46" s="60">
        <v>3346914</v>
      </c>
      <c r="W46" s="60">
        <v>10630820</v>
      </c>
      <c r="X46" s="60">
        <v>14328144</v>
      </c>
      <c r="Y46" s="60">
        <v>-3697324</v>
      </c>
      <c r="Z46" s="140">
        <v>-25.8</v>
      </c>
      <c r="AA46" s="155">
        <v>14328144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83964292</v>
      </c>
      <c r="D48" s="168">
        <f>+D28+D32+D38+D42+D47</f>
        <v>0</v>
      </c>
      <c r="E48" s="169">
        <f t="shared" si="9"/>
        <v>151016088</v>
      </c>
      <c r="F48" s="73">
        <f t="shared" si="9"/>
        <v>151016088</v>
      </c>
      <c r="G48" s="73">
        <f t="shared" si="9"/>
        <v>2643265</v>
      </c>
      <c r="H48" s="73">
        <f t="shared" si="9"/>
        <v>6462390</v>
      </c>
      <c r="I48" s="73">
        <f t="shared" si="9"/>
        <v>4617262</v>
      </c>
      <c r="J48" s="73">
        <f t="shared" si="9"/>
        <v>13722917</v>
      </c>
      <c r="K48" s="73">
        <f t="shared" si="9"/>
        <v>6379950</v>
      </c>
      <c r="L48" s="73">
        <f t="shared" si="9"/>
        <v>6950544</v>
      </c>
      <c r="M48" s="73">
        <f t="shared" si="9"/>
        <v>41797241</v>
      </c>
      <c r="N48" s="73">
        <f t="shared" si="9"/>
        <v>55127735</v>
      </c>
      <c r="O48" s="73">
        <f t="shared" si="9"/>
        <v>26784116</v>
      </c>
      <c r="P48" s="73">
        <f t="shared" si="9"/>
        <v>26784116</v>
      </c>
      <c r="Q48" s="73">
        <f t="shared" si="9"/>
        <v>4584530</v>
      </c>
      <c r="R48" s="73">
        <f t="shared" si="9"/>
        <v>58152762</v>
      </c>
      <c r="S48" s="73">
        <f t="shared" si="9"/>
        <v>3674421</v>
      </c>
      <c r="T48" s="73">
        <f t="shared" si="9"/>
        <v>4122562</v>
      </c>
      <c r="U48" s="73">
        <f t="shared" si="9"/>
        <v>20200100</v>
      </c>
      <c r="V48" s="73">
        <f t="shared" si="9"/>
        <v>27997083</v>
      </c>
      <c r="W48" s="73">
        <f t="shared" si="9"/>
        <v>155000497</v>
      </c>
      <c r="X48" s="73">
        <f t="shared" si="9"/>
        <v>151016088</v>
      </c>
      <c r="Y48" s="73">
        <f t="shared" si="9"/>
        <v>3984409</v>
      </c>
      <c r="Z48" s="170">
        <f>+IF(X48&lt;&gt;0,+(Y48/X48)*100,0)</f>
        <v>2.6384003537424436</v>
      </c>
      <c r="AA48" s="168">
        <f>+AA28+AA32+AA38+AA42+AA47</f>
        <v>151016088</v>
      </c>
    </row>
    <row r="49" spans="1:27" ht="13.5">
      <c r="A49" s="148" t="s">
        <v>49</v>
      </c>
      <c r="B49" s="149"/>
      <c r="C49" s="171">
        <f aca="true" t="shared" si="10" ref="C49:Y49">+C25-C48</f>
        <v>-12333932</v>
      </c>
      <c r="D49" s="171">
        <f>+D25-D48</f>
        <v>0</v>
      </c>
      <c r="E49" s="172">
        <f t="shared" si="10"/>
        <v>-64142394</v>
      </c>
      <c r="F49" s="173">
        <f t="shared" si="10"/>
        <v>-64142394</v>
      </c>
      <c r="G49" s="173">
        <f t="shared" si="10"/>
        <v>12536750</v>
      </c>
      <c r="H49" s="173">
        <f t="shared" si="10"/>
        <v>6967963</v>
      </c>
      <c r="I49" s="173">
        <f t="shared" si="10"/>
        <v>-1310140</v>
      </c>
      <c r="J49" s="173">
        <f t="shared" si="10"/>
        <v>18194573</v>
      </c>
      <c r="K49" s="173">
        <f t="shared" si="10"/>
        <v>-2951506</v>
      </c>
      <c r="L49" s="173">
        <f t="shared" si="10"/>
        <v>4894580</v>
      </c>
      <c r="M49" s="173">
        <f t="shared" si="10"/>
        <v>-35972616</v>
      </c>
      <c r="N49" s="173">
        <f t="shared" si="10"/>
        <v>-34029542</v>
      </c>
      <c r="O49" s="173">
        <f t="shared" si="10"/>
        <v>-23634147</v>
      </c>
      <c r="P49" s="173">
        <f t="shared" si="10"/>
        <v>-23634147</v>
      </c>
      <c r="Q49" s="173">
        <f t="shared" si="10"/>
        <v>-1641262</v>
      </c>
      <c r="R49" s="173">
        <f t="shared" si="10"/>
        <v>-48909556</v>
      </c>
      <c r="S49" s="173">
        <f t="shared" si="10"/>
        <v>7780496</v>
      </c>
      <c r="T49" s="173">
        <f t="shared" si="10"/>
        <v>7503718</v>
      </c>
      <c r="U49" s="173">
        <f t="shared" si="10"/>
        <v>-6314255</v>
      </c>
      <c r="V49" s="173">
        <f t="shared" si="10"/>
        <v>8969959</v>
      </c>
      <c r="W49" s="173">
        <f t="shared" si="10"/>
        <v>-55774566</v>
      </c>
      <c r="X49" s="173">
        <f>IF(F25=F48,0,X25-X48)</f>
        <v>-64142394</v>
      </c>
      <c r="Y49" s="173">
        <f t="shared" si="10"/>
        <v>8367828</v>
      </c>
      <c r="Z49" s="174">
        <f>+IF(X49&lt;&gt;0,+(Y49/X49)*100,0)</f>
        <v>-13.045705777679581</v>
      </c>
      <c r="AA49" s="171">
        <f>+AA25-AA48</f>
        <v>-64142394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3530073</v>
      </c>
      <c r="D5" s="155"/>
      <c r="E5" s="156">
        <v>4269402</v>
      </c>
      <c r="F5" s="60">
        <v>4269402</v>
      </c>
      <c r="G5" s="60">
        <v>296268</v>
      </c>
      <c r="H5" s="60">
        <v>361622</v>
      </c>
      <c r="I5" s="60">
        <v>364722</v>
      </c>
      <c r="J5" s="60">
        <v>1022612</v>
      </c>
      <c r="K5" s="60">
        <v>361487</v>
      </c>
      <c r="L5" s="60">
        <v>0</v>
      </c>
      <c r="M5" s="60">
        <v>714891</v>
      </c>
      <c r="N5" s="60">
        <v>1076378</v>
      </c>
      <c r="O5" s="60">
        <v>360666</v>
      </c>
      <c r="P5" s="60">
        <v>360666</v>
      </c>
      <c r="Q5" s="60">
        <v>373308</v>
      </c>
      <c r="R5" s="60">
        <v>1094640</v>
      </c>
      <c r="S5" s="60">
        <v>361097</v>
      </c>
      <c r="T5" s="60">
        <v>364056</v>
      </c>
      <c r="U5" s="60">
        <v>-364081</v>
      </c>
      <c r="V5" s="60">
        <v>361072</v>
      </c>
      <c r="W5" s="60">
        <v>3554702</v>
      </c>
      <c r="X5" s="60">
        <v>4269402</v>
      </c>
      <c r="Y5" s="60">
        <v>-714700</v>
      </c>
      <c r="Z5" s="140">
        <v>-16.74</v>
      </c>
      <c r="AA5" s="155">
        <v>4269402</v>
      </c>
    </row>
    <row r="6" spans="1:27" ht="13.5">
      <c r="A6" s="181" t="s">
        <v>102</v>
      </c>
      <c r="B6" s="182"/>
      <c r="C6" s="155">
        <v>0</v>
      </c>
      <c r="D6" s="155"/>
      <c r="E6" s="156">
        <v>1000000</v>
      </c>
      <c r="F6" s="60">
        <v>1000000</v>
      </c>
      <c r="G6" s="60">
        <v>192728</v>
      </c>
      <c r="H6" s="60">
        <v>201270</v>
      </c>
      <c r="I6" s="60">
        <v>202961</v>
      </c>
      <c r="J6" s="60">
        <v>596959</v>
      </c>
      <c r="K6" s="60">
        <v>206251</v>
      </c>
      <c r="L6" s="60">
        <v>-3547</v>
      </c>
      <c r="M6" s="60">
        <v>413663</v>
      </c>
      <c r="N6" s="60">
        <v>616367</v>
      </c>
      <c r="O6" s="60">
        <v>213470</v>
      </c>
      <c r="P6" s="60">
        <v>213470</v>
      </c>
      <c r="Q6" s="60">
        <v>205414</v>
      </c>
      <c r="R6" s="60">
        <v>632354</v>
      </c>
      <c r="S6" s="60">
        <v>218549</v>
      </c>
      <c r="T6" s="60">
        <v>222398</v>
      </c>
      <c r="U6" s="60">
        <v>-225414</v>
      </c>
      <c r="V6" s="60">
        <v>215533</v>
      </c>
      <c r="W6" s="60">
        <v>2061213</v>
      </c>
      <c r="X6" s="60">
        <v>1000000</v>
      </c>
      <c r="Y6" s="60">
        <v>1061213</v>
      </c>
      <c r="Z6" s="140">
        <v>106.12</v>
      </c>
      <c r="AA6" s="155">
        <v>1000000</v>
      </c>
    </row>
    <row r="7" spans="1:27" ht="13.5">
      <c r="A7" s="183" t="s">
        <v>103</v>
      </c>
      <c r="B7" s="182"/>
      <c r="C7" s="155">
        <v>9322562</v>
      </c>
      <c r="D7" s="155"/>
      <c r="E7" s="156">
        <v>14168180</v>
      </c>
      <c r="F7" s="60">
        <v>14168180</v>
      </c>
      <c r="G7" s="60">
        <v>1551120</v>
      </c>
      <c r="H7" s="60">
        <v>1568286</v>
      </c>
      <c r="I7" s="60">
        <v>1579515</v>
      </c>
      <c r="J7" s="60">
        <v>4698921</v>
      </c>
      <c r="K7" s="60">
        <v>1529049</v>
      </c>
      <c r="L7" s="60">
        <v>172074</v>
      </c>
      <c r="M7" s="60">
        <v>2277851</v>
      </c>
      <c r="N7" s="60">
        <v>3978974</v>
      </c>
      <c r="O7" s="60">
        <v>1254692</v>
      </c>
      <c r="P7" s="60">
        <v>1254692</v>
      </c>
      <c r="Q7" s="60">
        <v>1393109</v>
      </c>
      <c r="R7" s="60">
        <v>3902493</v>
      </c>
      <c r="S7" s="60">
        <v>1764303</v>
      </c>
      <c r="T7" s="60">
        <v>1345513</v>
      </c>
      <c r="U7" s="60">
        <v>-2575802</v>
      </c>
      <c r="V7" s="60">
        <v>534014</v>
      </c>
      <c r="W7" s="60">
        <v>13114402</v>
      </c>
      <c r="X7" s="60">
        <v>14168180</v>
      </c>
      <c r="Y7" s="60">
        <v>-1053778</v>
      </c>
      <c r="Z7" s="140">
        <v>-7.44</v>
      </c>
      <c r="AA7" s="155">
        <v>14168180</v>
      </c>
    </row>
    <row r="8" spans="1:27" ht="13.5">
      <c r="A8" s="183" t="s">
        <v>104</v>
      </c>
      <c r="B8" s="182"/>
      <c r="C8" s="155">
        <v>3249209</v>
      </c>
      <c r="D8" s="155"/>
      <c r="E8" s="156">
        <v>4882324</v>
      </c>
      <c r="F8" s="60">
        <v>4882324</v>
      </c>
      <c r="G8" s="60">
        <v>323290</v>
      </c>
      <c r="H8" s="60">
        <v>395411</v>
      </c>
      <c r="I8" s="60">
        <v>259565</v>
      </c>
      <c r="J8" s="60">
        <v>978266</v>
      </c>
      <c r="K8" s="60">
        <v>385815</v>
      </c>
      <c r="L8" s="60">
        <v>-6608</v>
      </c>
      <c r="M8" s="60">
        <v>799528</v>
      </c>
      <c r="N8" s="60">
        <v>1178735</v>
      </c>
      <c r="O8" s="60">
        <v>340011</v>
      </c>
      <c r="P8" s="60">
        <v>340011</v>
      </c>
      <c r="Q8" s="60">
        <v>106815</v>
      </c>
      <c r="R8" s="60">
        <v>786837</v>
      </c>
      <c r="S8" s="60">
        <v>357346</v>
      </c>
      <c r="T8" s="60">
        <v>349017</v>
      </c>
      <c r="U8" s="60">
        <v>-337468</v>
      </c>
      <c r="V8" s="60">
        <v>368895</v>
      </c>
      <c r="W8" s="60">
        <v>3312733</v>
      </c>
      <c r="X8" s="60">
        <v>4882324</v>
      </c>
      <c r="Y8" s="60">
        <v>-1569591</v>
      </c>
      <c r="Z8" s="140">
        <v>-32.15</v>
      </c>
      <c r="AA8" s="155">
        <v>4882324</v>
      </c>
    </row>
    <row r="9" spans="1:27" ht="13.5">
      <c r="A9" s="183" t="s">
        <v>105</v>
      </c>
      <c r="B9" s="182"/>
      <c r="C9" s="155">
        <v>2799681</v>
      </c>
      <c r="D9" s="155"/>
      <c r="E9" s="156">
        <v>3487691</v>
      </c>
      <c r="F9" s="60">
        <v>3487691</v>
      </c>
      <c r="G9" s="60">
        <v>283903</v>
      </c>
      <c r="H9" s="60">
        <v>279347</v>
      </c>
      <c r="I9" s="60">
        <v>280438</v>
      </c>
      <c r="J9" s="60">
        <v>843688</v>
      </c>
      <c r="K9" s="60">
        <v>283335</v>
      </c>
      <c r="L9" s="60">
        <v>3577</v>
      </c>
      <c r="M9" s="60">
        <v>556891</v>
      </c>
      <c r="N9" s="60">
        <v>843803</v>
      </c>
      <c r="O9" s="60">
        <v>282435</v>
      </c>
      <c r="P9" s="60">
        <v>282435</v>
      </c>
      <c r="Q9" s="60">
        <v>275184</v>
      </c>
      <c r="R9" s="60">
        <v>840054</v>
      </c>
      <c r="S9" s="60">
        <v>282123</v>
      </c>
      <c r="T9" s="60">
        <v>284339</v>
      </c>
      <c r="U9" s="60">
        <v>-282835</v>
      </c>
      <c r="V9" s="60">
        <v>283627</v>
      </c>
      <c r="W9" s="60">
        <v>2811172</v>
      </c>
      <c r="X9" s="60">
        <v>3487691</v>
      </c>
      <c r="Y9" s="60">
        <v>-676519</v>
      </c>
      <c r="Z9" s="140">
        <v>-19.4</v>
      </c>
      <c r="AA9" s="155">
        <v>3487691</v>
      </c>
    </row>
    <row r="10" spans="1:27" ht="13.5">
      <c r="A10" s="183" t="s">
        <v>106</v>
      </c>
      <c r="B10" s="182"/>
      <c r="C10" s="155">
        <v>2493793</v>
      </c>
      <c r="D10" s="155"/>
      <c r="E10" s="156">
        <v>3278244</v>
      </c>
      <c r="F10" s="54">
        <v>3278244</v>
      </c>
      <c r="G10" s="54">
        <v>262852</v>
      </c>
      <c r="H10" s="54">
        <v>263945</v>
      </c>
      <c r="I10" s="54">
        <v>261458</v>
      </c>
      <c r="J10" s="54">
        <v>788255</v>
      </c>
      <c r="K10" s="54">
        <v>265570</v>
      </c>
      <c r="L10" s="54">
        <v>-6007</v>
      </c>
      <c r="M10" s="54">
        <v>530752</v>
      </c>
      <c r="N10" s="54">
        <v>790315</v>
      </c>
      <c r="O10" s="54">
        <v>264965</v>
      </c>
      <c r="P10" s="54">
        <v>264965</v>
      </c>
      <c r="Q10" s="54">
        <v>262484</v>
      </c>
      <c r="R10" s="54">
        <v>792414</v>
      </c>
      <c r="S10" s="54">
        <v>265588</v>
      </c>
      <c r="T10" s="54">
        <v>266126</v>
      </c>
      <c r="U10" s="54">
        <v>-265848</v>
      </c>
      <c r="V10" s="54">
        <v>265866</v>
      </c>
      <c r="W10" s="54">
        <v>2636850</v>
      </c>
      <c r="X10" s="54">
        <v>3278244</v>
      </c>
      <c r="Y10" s="54">
        <v>-641394</v>
      </c>
      <c r="Z10" s="184">
        <v>-19.57</v>
      </c>
      <c r="AA10" s="130">
        <v>3278244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-51476</v>
      </c>
      <c r="H11" s="60">
        <v>-50667</v>
      </c>
      <c r="I11" s="60">
        <v>-52208</v>
      </c>
      <c r="J11" s="60">
        <v>-154351</v>
      </c>
      <c r="K11" s="60">
        <v>-50228</v>
      </c>
      <c r="L11" s="60">
        <v>4533</v>
      </c>
      <c r="M11" s="60">
        <v>-104614</v>
      </c>
      <c r="N11" s="60">
        <v>-150309</v>
      </c>
      <c r="O11" s="60">
        <v>-48667</v>
      </c>
      <c r="P11" s="60">
        <v>-48667</v>
      </c>
      <c r="Q11" s="60">
        <v>-49559</v>
      </c>
      <c r="R11" s="60">
        <v>-146893</v>
      </c>
      <c r="S11" s="60">
        <v>-50098</v>
      </c>
      <c r="T11" s="60">
        <v>-48960</v>
      </c>
      <c r="U11" s="60">
        <v>-58666</v>
      </c>
      <c r="V11" s="60">
        <v>-157724</v>
      </c>
      <c r="W11" s="60">
        <v>-609277</v>
      </c>
      <c r="X11" s="60">
        <v>0</v>
      </c>
      <c r="Y11" s="60">
        <v>-609277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32018</v>
      </c>
      <c r="D12" s="155"/>
      <c r="E12" s="156">
        <v>45000</v>
      </c>
      <c r="F12" s="60">
        <v>45000</v>
      </c>
      <c r="G12" s="60">
        <v>1752</v>
      </c>
      <c r="H12" s="60">
        <v>1212</v>
      </c>
      <c r="I12" s="60">
        <v>539</v>
      </c>
      <c r="J12" s="60">
        <v>3503</v>
      </c>
      <c r="K12" s="60">
        <v>1012</v>
      </c>
      <c r="L12" s="60">
        <v>1867</v>
      </c>
      <c r="M12" s="60">
        <v>2564</v>
      </c>
      <c r="N12" s="60">
        <v>5443</v>
      </c>
      <c r="O12" s="60">
        <v>1774</v>
      </c>
      <c r="P12" s="60">
        <v>1774</v>
      </c>
      <c r="Q12" s="60">
        <v>2396</v>
      </c>
      <c r="R12" s="60">
        <v>5944</v>
      </c>
      <c r="S12" s="60">
        <v>2318</v>
      </c>
      <c r="T12" s="60">
        <v>1082</v>
      </c>
      <c r="U12" s="60">
        <v>-1654</v>
      </c>
      <c r="V12" s="60">
        <v>1746</v>
      </c>
      <c r="W12" s="60">
        <v>16636</v>
      </c>
      <c r="X12" s="60">
        <v>45000</v>
      </c>
      <c r="Y12" s="60">
        <v>-28364</v>
      </c>
      <c r="Z12" s="140">
        <v>-63.03</v>
      </c>
      <c r="AA12" s="155">
        <v>45000</v>
      </c>
    </row>
    <row r="13" spans="1:27" ht="13.5">
      <c r="A13" s="181" t="s">
        <v>109</v>
      </c>
      <c r="B13" s="185"/>
      <c r="C13" s="155">
        <v>288343</v>
      </c>
      <c r="D13" s="155"/>
      <c r="E13" s="156">
        <v>52500</v>
      </c>
      <c r="F13" s="60">
        <v>52500</v>
      </c>
      <c r="G13" s="60">
        <v>0</v>
      </c>
      <c r="H13" s="60">
        <v>11035</v>
      </c>
      <c r="I13" s="60">
        <v>9</v>
      </c>
      <c r="J13" s="60">
        <v>11044</v>
      </c>
      <c r="K13" s="60">
        <v>1803</v>
      </c>
      <c r="L13" s="60">
        <v>14684</v>
      </c>
      <c r="M13" s="60">
        <v>0</v>
      </c>
      <c r="N13" s="60">
        <v>16487</v>
      </c>
      <c r="O13" s="60">
        <v>2535</v>
      </c>
      <c r="P13" s="60">
        <v>2535</v>
      </c>
      <c r="Q13" s="60">
        <v>2953</v>
      </c>
      <c r="R13" s="60">
        <v>8023</v>
      </c>
      <c r="S13" s="60">
        <v>-476</v>
      </c>
      <c r="T13" s="60">
        <v>4893</v>
      </c>
      <c r="U13" s="60">
        <v>14863</v>
      </c>
      <c r="V13" s="60">
        <v>19280</v>
      </c>
      <c r="W13" s="60">
        <v>54834</v>
      </c>
      <c r="X13" s="60">
        <v>52500</v>
      </c>
      <c r="Y13" s="60">
        <v>2334</v>
      </c>
      <c r="Z13" s="140">
        <v>4.45</v>
      </c>
      <c r="AA13" s="155">
        <v>52500</v>
      </c>
    </row>
    <row r="14" spans="1:27" ht="13.5">
      <c r="A14" s="181" t="s">
        <v>110</v>
      </c>
      <c r="B14" s="185"/>
      <c r="C14" s="155">
        <v>6332430</v>
      </c>
      <c r="D14" s="155"/>
      <c r="E14" s="156">
        <v>6200000</v>
      </c>
      <c r="F14" s="60">
        <v>6200000</v>
      </c>
      <c r="G14" s="60">
        <v>257133</v>
      </c>
      <c r="H14" s="60">
        <v>262057</v>
      </c>
      <c r="I14" s="60">
        <v>269610</v>
      </c>
      <c r="J14" s="60">
        <v>788800</v>
      </c>
      <c r="K14" s="60">
        <v>277526</v>
      </c>
      <c r="L14" s="60">
        <v>-2288</v>
      </c>
      <c r="M14" s="60">
        <v>569793</v>
      </c>
      <c r="N14" s="60">
        <v>845031</v>
      </c>
      <c r="O14" s="60">
        <v>291883</v>
      </c>
      <c r="P14" s="60">
        <v>291883</v>
      </c>
      <c r="Q14" s="60">
        <v>294198</v>
      </c>
      <c r="R14" s="60">
        <v>877964</v>
      </c>
      <c r="S14" s="60">
        <v>300733</v>
      </c>
      <c r="T14" s="60">
        <v>302802</v>
      </c>
      <c r="U14" s="60">
        <v>-303272</v>
      </c>
      <c r="V14" s="60">
        <v>300263</v>
      </c>
      <c r="W14" s="60">
        <v>2812058</v>
      </c>
      <c r="X14" s="60">
        <v>6200000</v>
      </c>
      <c r="Y14" s="60">
        <v>-3387942</v>
      </c>
      <c r="Z14" s="140">
        <v>-54.64</v>
      </c>
      <c r="AA14" s="155">
        <v>6200000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160172</v>
      </c>
      <c r="D16" s="155"/>
      <c r="E16" s="156">
        <v>767553</v>
      </c>
      <c r="F16" s="60">
        <v>767553</v>
      </c>
      <c r="G16" s="60">
        <v>61364</v>
      </c>
      <c r="H16" s="60">
        <v>97249</v>
      </c>
      <c r="I16" s="60">
        <v>78990</v>
      </c>
      <c r="J16" s="60">
        <v>237603</v>
      </c>
      <c r="K16" s="60">
        <v>161162</v>
      </c>
      <c r="L16" s="60">
        <v>134402</v>
      </c>
      <c r="M16" s="60">
        <v>53240</v>
      </c>
      <c r="N16" s="60">
        <v>348804</v>
      </c>
      <c r="O16" s="60">
        <v>82790</v>
      </c>
      <c r="P16" s="60">
        <v>82790</v>
      </c>
      <c r="Q16" s="60">
        <v>25050</v>
      </c>
      <c r="R16" s="60">
        <v>190630</v>
      </c>
      <c r="S16" s="60">
        <v>34125</v>
      </c>
      <c r="T16" s="60">
        <v>10755</v>
      </c>
      <c r="U16" s="60">
        <v>-58829</v>
      </c>
      <c r="V16" s="60">
        <v>-13949</v>
      </c>
      <c r="W16" s="60">
        <v>763088</v>
      </c>
      <c r="X16" s="60">
        <v>767553</v>
      </c>
      <c r="Y16" s="60">
        <v>-4465</v>
      </c>
      <c r="Z16" s="140">
        <v>-0.58</v>
      </c>
      <c r="AA16" s="155">
        <v>767553</v>
      </c>
    </row>
    <row r="17" spans="1:27" ht="13.5">
      <c r="A17" s="181" t="s">
        <v>113</v>
      </c>
      <c r="B17" s="185"/>
      <c r="C17" s="155">
        <v>362879</v>
      </c>
      <c r="D17" s="155"/>
      <c r="E17" s="156">
        <v>426500</v>
      </c>
      <c r="F17" s="60">
        <v>426500</v>
      </c>
      <c r="G17" s="60">
        <v>37644</v>
      </c>
      <c r="H17" s="60">
        <v>29784</v>
      </c>
      <c r="I17" s="60">
        <v>49786</v>
      </c>
      <c r="J17" s="60">
        <v>117214</v>
      </c>
      <c r="K17" s="60">
        <v>0</v>
      </c>
      <c r="L17" s="60">
        <v>23869</v>
      </c>
      <c r="M17" s="60">
        <v>0</v>
      </c>
      <c r="N17" s="60">
        <v>23869</v>
      </c>
      <c r="O17" s="60">
        <v>84614</v>
      </c>
      <c r="P17" s="60">
        <v>84614</v>
      </c>
      <c r="Q17" s="60">
        <v>39440</v>
      </c>
      <c r="R17" s="60">
        <v>208668</v>
      </c>
      <c r="S17" s="60">
        <v>20072</v>
      </c>
      <c r="T17" s="60">
        <v>38731</v>
      </c>
      <c r="U17" s="60">
        <v>-42658</v>
      </c>
      <c r="V17" s="60">
        <v>16145</v>
      </c>
      <c r="W17" s="60">
        <v>365896</v>
      </c>
      <c r="X17" s="60">
        <v>426500</v>
      </c>
      <c r="Y17" s="60">
        <v>-60604</v>
      </c>
      <c r="Z17" s="140">
        <v>-14.21</v>
      </c>
      <c r="AA17" s="155">
        <v>426500</v>
      </c>
    </row>
    <row r="18" spans="1:27" ht="13.5">
      <c r="A18" s="183" t="s">
        <v>114</v>
      </c>
      <c r="B18" s="182"/>
      <c r="C18" s="155">
        <v>0</v>
      </c>
      <c r="D18" s="155"/>
      <c r="E18" s="156">
        <v>12500</v>
      </c>
      <c r="F18" s="60">
        <v>12500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12500</v>
      </c>
      <c r="Y18" s="60">
        <v>-12500</v>
      </c>
      <c r="Z18" s="140">
        <v>-100</v>
      </c>
      <c r="AA18" s="155">
        <v>12500</v>
      </c>
    </row>
    <row r="19" spans="1:27" ht="13.5">
      <c r="A19" s="181" t="s">
        <v>34</v>
      </c>
      <c r="B19" s="185"/>
      <c r="C19" s="155">
        <v>42468294</v>
      </c>
      <c r="D19" s="155"/>
      <c r="E19" s="156">
        <v>35112000</v>
      </c>
      <c r="F19" s="60">
        <v>35112000</v>
      </c>
      <c r="G19" s="60">
        <v>11960000</v>
      </c>
      <c r="H19" s="60">
        <v>0</v>
      </c>
      <c r="I19" s="60">
        <v>0</v>
      </c>
      <c r="J19" s="60">
        <v>11960000</v>
      </c>
      <c r="K19" s="60">
        <v>0</v>
      </c>
      <c r="L19" s="60">
        <v>11500000</v>
      </c>
      <c r="M19" s="60">
        <v>0</v>
      </c>
      <c r="N19" s="60">
        <v>11500000</v>
      </c>
      <c r="O19" s="60">
        <v>0</v>
      </c>
      <c r="P19" s="60">
        <v>0</v>
      </c>
      <c r="Q19" s="60">
        <v>0</v>
      </c>
      <c r="R19" s="60">
        <v>0</v>
      </c>
      <c r="S19" s="60">
        <v>7883160</v>
      </c>
      <c r="T19" s="60">
        <v>8376000</v>
      </c>
      <c r="U19" s="60">
        <v>18410285</v>
      </c>
      <c r="V19" s="60">
        <v>34669445</v>
      </c>
      <c r="W19" s="60">
        <v>58129445</v>
      </c>
      <c r="X19" s="60">
        <v>35112000</v>
      </c>
      <c r="Y19" s="60">
        <v>23017445</v>
      </c>
      <c r="Z19" s="140">
        <v>65.55</v>
      </c>
      <c r="AA19" s="155">
        <v>35112000</v>
      </c>
    </row>
    <row r="20" spans="1:27" ht="13.5">
      <c r="A20" s="181" t="s">
        <v>35</v>
      </c>
      <c r="B20" s="185"/>
      <c r="C20" s="155">
        <v>590906</v>
      </c>
      <c r="D20" s="155"/>
      <c r="E20" s="156">
        <v>72800</v>
      </c>
      <c r="F20" s="54">
        <v>72800</v>
      </c>
      <c r="G20" s="54">
        <v>3437</v>
      </c>
      <c r="H20" s="54">
        <v>9802</v>
      </c>
      <c r="I20" s="54">
        <v>11737</v>
      </c>
      <c r="J20" s="54">
        <v>24976</v>
      </c>
      <c r="K20" s="54">
        <v>5662</v>
      </c>
      <c r="L20" s="54">
        <v>8568</v>
      </c>
      <c r="M20" s="54">
        <v>10066</v>
      </c>
      <c r="N20" s="54">
        <v>24296</v>
      </c>
      <c r="O20" s="54">
        <v>18801</v>
      </c>
      <c r="P20" s="54">
        <v>18801</v>
      </c>
      <c r="Q20" s="54">
        <v>12476</v>
      </c>
      <c r="R20" s="54">
        <v>50078</v>
      </c>
      <c r="S20" s="54">
        <v>16077</v>
      </c>
      <c r="T20" s="54">
        <v>109528</v>
      </c>
      <c r="U20" s="54">
        <v>-22776</v>
      </c>
      <c r="V20" s="54">
        <v>102829</v>
      </c>
      <c r="W20" s="54">
        <v>202179</v>
      </c>
      <c r="X20" s="54">
        <v>72800</v>
      </c>
      <c r="Y20" s="54">
        <v>129379</v>
      </c>
      <c r="Z20" s="184">
        <v>177.72</v>
      </c>
      <c r="AA20" s="130">
        <v>72800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71630360</v>
      </c>
      <c r="D22" s="188">
        <f>SUM(D5:D21)</f>
        <v>0</v>
      </c>
      <c r="E22" s="189">
        <f t="shared" si="0"/>
        <v>73774694</v>
      </c>
      <c r="F22" s="190">
        <f t="shared" si="0"/>
        <v>73774694</v>
      </c>
      <c r="G22" s="190">
        <f t="shared" si="0"/>
        <v>15180015</v>
      </c>
      <c r="H22" s="190">
        <f t="shared" si="0"/>
        <v>3430353</v>
      </c>
      <c r="I22" s="190">
        <f t="shared" si="0"/>
        <v>3307122</v>
      </c>
      <c r="J22" s="190">
        <f t="shared" si="0"/>
        <v>21917490</v>
      </c>
      <c r="K22" s="190">
        <f t="shared" si="0"/>
        <v>3428444</v>
      </c>
      <c r="L22" s="190">
        <f t="shared" si="0"/>
        <v>11845124</v>
      </c>
      <c r="M22" s="190">
        <f t="shared" si="0"/>
        <v>5824625</v>
      </c>
      <c r="N22" s="190">
        <f t="shared" si="0"/>
        <v>21098193</v>
      </c>
      <c r="O22" s="190">
        <f t="shared" si="0"/>
        <v>3149969</v>
      </c>
      <c r="P22" s="190">
        <f t="shared" si="0"/>
        <v>3149969</v>
      </c>
      <c r="Q22" s="190">
        <f t="shared" si="0"/>
        <v>2943268</v>
      </c>
      <c r="R22" s="190">
        <f t="shared" si="0"/>
        <v>9243206</v>
      </c>
      <c r="S22" s="190">
        <f t="shared" si="0"/>
        <v>11454917</v>
      </c>
      <c r="T22" s="190">
        <f t="shared" si="0"/>
        <v>11626280</v>
      </c>
      <c r="U22" s="190">
        <f t="shared" si="0"/>
        <v>13885845</v>
      </c>
      <c r="V22" s="190">
        <f t="shared" si="0"/>
        <v>36967042</v>
      </c>
      <c r="W22" s="190">
        <f t="shared" si="0"/>
        <v>89225931</v>
      </c>
      <c r="X22" s="190">
        <f t="shared" si="0"/>
        <v>73774694</v>
      </c>
      <c r="Y22" s="190">
        <f t="shared" si="0"/>
        <v>15451237</v>
      </c>
      <c r="Z22" s="191">
        <f>+IF(X22&lt;&gt;0,+(Y22/X22)*100,0)</f>
        <v>20.943817130573255</v>
      </c>
      <c r="AA22" s="188">
        <f>SUM(AA5:AA21)</f>
        <v>73774694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23029719</v>
      </c>
      <c r="D25" s="155"/>
      <c r="E25" s="156">
        <v>27030801</v>
      </c>
      <c r="F25" s="60">
        <v>27030801</v>
      </c>
      <c r="G25" s="60">
        <v>1810744</v>
      </c>
      <c r="H25" s="60">
        <v>2029937</v>
      </c>
      <c r="I25" s="60">
        <v>2965</v>
      </c>
      <c r="J25" s="60">
        <v>3843646</v>
      </c>
      <c r="K25" s="60">
        <v>3902740</v>
      </c>
      <c r="L25" s="60">
        <v>3154039</v>
      </c>
      <c r="M25" s="60">
        <v>1731501</v>
      </c>
      <c r="N25" s="60">
        <v>8788280</v>
      </c>
      <c r="O25" s="60">
        <v>1980165</v>
      </c>
      <c r="P25" s="60">
        <v>1980165</v>
      </c>
      <c r="Q25" s="60">
        <v>1948656</v>
      </c>
      <c r="R25" s="60">
        <v>5908986</v>
      </c>
      <c r="S25" s="60">
        <v>2063851</v>
      </c>
      <c r="T25" s="60">
        <v>1911825</v>
      </c>
      <c r="U25" s="60">
        <v>1842104</v>
      </c>
      <c r="V25" s="60">
        <v>5817780</v>
      </c>
      <c r="W25" s="60">
        <v>24358692</v>
      </c>
      <c r="X25" s="60">
        <v>27030801</v>
      </c>
      <c r="Y25" s="60">
        <v>-2672109</v>
      </c>
      <c r="Z25" s="140">
        <v>-9.89</v>
      </c>
      <c r="AA25" s="155">
        <v>27030801</v>
      </c>
    </row>
    <row r="26" spans="1:27" ht="13.5">
      <c r="A26" s="183" t="s">
        <v>38</v>
      </c>
      <c r="B26" s="182"/>
      <c r="C26" s="155">
        <v>2041827</v>
      </c>
      <c r="D26" s="155"/>
      <c r="E26" s="156">
        <v>2767978</v>
      </c>
      <c r="F26" s="60">
        <v>2767978</v>
      </c>
      <c r="G26" s="60">
        <v>165261</v>
      </c>
      <c r="H26" s="60">
        <v>165261</v>
      </c>
      <c r="I26" s="60">
        <v>-6556</v>
      </c>
      <c r="J26" s="60">
        <v>323966</v>
      </c>
      <c r="K26" s="60">
        <v>339217</v>
      </c>
      <c r="L26" s="60">
        <v>171816</v>
      </c>
      <c r="M26" s="60">
        <v>180242</v>
      </c>
      <c r="N26" s="60">
        <v>691275</v>
      </c>
      <c r="O26" s="60">
        <v>167578</v>
      </c>
      <c r="P26" s="60">
        <v>167578</v>
      </c>
      <c r="Q26" s="60">
        <v>185423</v>
      </c>
      <c r="R26" s="60">
        <v>520579</v>
      </c>
      <c r="S26" s="60">
        <v>185423</v>
      </c>
      <c r="T26" s="60">
        <v>185423</v>
      </c>
      <c r="U26" s="60">
        <v>187123</v>
      </c>
      <c r="V26" s="60">
        <v>557969</v>
      </c>
      <c r="W26" s="60">
        <v>2093789</v>
      </c>
      <c r="X26" s="60">
        <v>2767978</v>
      </c>
      <c r="Y26" s="60">
        <v>-674189</v>
      </c>
      <c r="Z26" s="140">
        <v>-24.36</v>
      </c>
      <c r="AA26" s="155">
        <v>2767978</v>
      </c>
    </row>
    <row r="27" spans="1:27" ht="13.5">
      <c r="A27" s="183" t="s">
        <v>118</v>
      </c>
      <c r="B27" s="182"/>
      <c r="C27" s="155">
        <v>16814816</v>
      </c>
      <c r="D27" s="155"/>
      <c r="E27" s="156">
        <v>54395986</v>
      </c>
      <c r="F27" s="60">
        <v>54395986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27197992</v>
      </c>
      <c r="N27" s="60">
        <v>27197992</v>
      </c>
      <c r="O27" s="60">
        <v>22148156</v>
      </c>
      <c r="P27" s="60">
        <v>22148156</v>
      </c>
      <c r="Q27" s="60">
        <v>0</v>
      </c>
      <c r="R27" s="60">
        <v>44296312</v>
      </c>
      <c r="S27" s="60">
        <v>0</v>
      </c>
      <c r="T27" s="60">
        <v>0</v>
      </c>
      <c r="U27" s="60">
        <v>13598996</v>
      </c>
      <c r="V27" s="60">
        <v>13598996</v>
      </c>
      <c r="W27" s="60">
        <v>85093300</v>
      </c>
      <c r="X27" s="60">
        <v>54395986</v>
      </c>
      <c r="Y27" s="60">
        <v>30697314</v>
      </c>
      <c r="Z27" s="140">
        <v>56.43</v>
      </c>
      <c r="AA27" s="155">
        <v>54395986</v>
      </c>
    </row>
    <row r="28" spans="1:27" ht="13.5">
      <c r="A28" s="183" t="s">
        <v>39</v>
      </c>
      <c r="B28" s="182"/>
      <c r="C28" s="155">
        <v>10764131</v>
      </c>
      <c r="D28" s="155"/>
      <c r="E28" s="156">
        <v>10274888</v>
      </c>
      <c r="F28" s="60">
        <v>10274888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5137444</v>
      </c>
      <c r="N28" s="60">
        <v>5137444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2568722</v>
      </c>
      <c r="V28" s="60">
        <v>2568722</v>
      </c>
      <c r="W28" s="60">
        <v>7706166</v>
      </c>
      <c r="X28" s="60">
        <v>10274888</v>
      </c>
      <c r="Y28" s="60">
        <v>-2568722</v>
      </c>
      <c r="Z28" s="140">
        <v>-25</v>
      </c>
      <c r="AA28" s="155">
        <v>10274888</v>
      </c>
    </row>
    <row r="29" spans="1:27" ht="13.5">
      <c r="A29" s="183" t="s">
        <v>40</v>
      </c>
      <c r="B29" s="182"/>
      <c r="C29" s="155">
        <v>647150</v>
      </c>
      <c r="D29" s="155"/>
      <c r="E29" s="156">
        <v>160000</v>
      </c>
      <c r="F29" s="60">
        <v>160000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160000</v>
      </c>
      <c r="Y29" s="60">
        <v>-160000</v>
      </c>
      <c r="Z29" s="140">
        <v>-100</v>
      </c>
      <c r="AA29" s="155">
        <v>160000</v>
      </c>
    </row>
    <row r="30" spans="1:27" ht="13.5">
      <c r="A30" s="183" t="s">
        <v>119</v>
      </c>
      <c r="B30" s="182"/>
      <c r="C30" s="155">
        <v>15549691</v>
      </c>
      <c r="D30" s="155"/>
      <c r="E30" s="156">
        <v>15278741</v>
      </c>
      <c r="F30" s="60">
        <v>15278741</v>
      </c>
      <c r="G30" s="60">
        <v>0</v>
      </c>
      <c r="H30" s="60">
        <v>535260</v>
      </c>
      <c r="I30" s="60">
        <v>1305411</v>
      </c>
      <c r="J30" s="60">
        <v>1840671</v>
      </c>
      <c r="K30" s="60">
        <v>186471</v>
      </c>
      <c r="L30" s="60">
        <v>1344454</v>
      </c>
      <c r="M30" s="60">
        <v>1251224</v>
      </c>
      <c r="N30" s="60">
        <v>2782149</v>
      </c>
      <c r="O30" s="60">
        <v>1219039</v>
      </c>
      <c r="P30" s="60">
        <v>1219039</v>
      </c>
      <c r="Q30" s="60">
        <v>1036250</v>
      </c>
      <c r="R30" s="60">
        <v>3474328</v>
      </c>
      <c r="S30" s="60">
        <v>0</v>
      </c>
      <c r="T30" s="60">
        <v>522651</v>
      </c>
      <c r="U30" s="60">
        <v>567376</v>
      </c>
      <c r="V30" s="60">
        <v>1090027</v>
      </c>
      <c r="W30" s="60">
        <v>9187175</v>
      </c>
      <c r="X30" s="60">
        <v>15278741</v>
      </c>
      <c r="Y30" s="60">
        <v>-6091566</v>
      </c>
      <c r="Z30" s="140">
        <v>-39.87</v>
      </c>
      <c r="AA30" s="155">
        <v>15278741</v>
      </c>
    </row>
    <row r="31" spans="1:27" ht="13.5">
      <c r="A31" s="183" t="s">
        <v>120</v>
      </c>
      <c r="B31" s="182"/>
      <c r="C31" s="155">
        <v>0</v>
      </c>
      <c r="D31" s="155"/>
      <c r="E31" s="156">
        <v>12000</v>
      </c>
      <c r="F31" s="60">
        <v>12000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12000</v>
      </c>
      <c r="Y31" s="60">
        <v>-12000</v>
      </c>
      <c r="Z31" s="140">
        <v>-100</v>
      </c>
      <c r="AA31" s="155">
        <v>12000</v>
      </c>
    </row>
    <row r="32" spans="1:27" ht="13.5">
      <c r="A32" s="183" t="s">
        <v>121</v>
      </c>
      <c r="B32" s="182"/>
      <c r="C32" s="155">
        <v>570823</v>
      </c>
      <c r="D32" s="155"/>
      <c r="E32" s="156">
        <v>2069400</v>
      </c>
      <c r="F32" s="60">
        <v>2069400</v>
      </c>
      <c r="G32" s="60">
        <v>0</v>
      </c>
      <c r="H32" s="60">
        <v>24974</v>
      </c>
      <c r="I32" s="60">
        <v>29829</v>
      </c>
      <c r="J32" s="60">
        <v>54803</v>
      </c>
      <c r="K32" s="60">
        <v>57080</v>
      </c>
      <c r="L32" s="60">
        <v>8845</v>
      </c>
      <c r="M32" s="60">
        <v>105098</v>
      </c>
      <c r="N32" s="60">
        <v>171023</v>
      </c>
      <c r="O32" s="60">
        <v>110350</v>
      </c>
      <c r="P32" s="60">
        <v>110350</v>
      </c>
      <c r="Q32" s="60">
        <v>0</v>
      </c>
      <c r="R32" s="60">
        <v>220700</v>
      </c>
      <c r="S32" s="60">
        <v>323769</v>
      </c>
      <c r="T32" s="60">
        <v>279164</v>
      </c>
      <c r="U32" s="60">
        <v>403053</v>
      </c>
      <c r="V32" s="60">
        <v>1005986</v>
      </c>
      <c r="W32" s="60">
        <v>1452512</v>
      </c>
      <c r="X32" s="60">
        <v>2069400</v>
      </c>
      <c r="Y32" s="60">
        <v>-616888</v>
      </c>
      <c r="Z32" s="140">
        <v>-29.81</v>
      </c>
      <c r="AA32" s="155">
        <v>2069400</v>
      </c>
    </row>
    <row r="33" spans="1:27" ht="13.5">
      <c r="A33" s="183" t="s">
        <v>42</v>
      </c>
      <c r="B33" s="182"/>
      <c r="C33" s="155">
        <v>2946872</v>
      </c>
      <c r="D33" s="155"/>
      <c r="E33" s="156">
        <v>16907000</v>
      </c>
      <c r="F33" s="60">
        <v>16907000</v>
      </c>
      <c r="G33" s="60">
        <v>172511</v>
      </c>
      <c r="H33" s="60">
        <v>3354446</v>
      </c>
      <c r="I33" s="60">
        <v>2402968</v>
      </c>
      <c r="J33" s="60">
        <v>5929925</v>
      </c>
      <c r="K33" s="60">
        <v>951748</v>
      </c>
      <c r="L33" s="60">
        <v>1298550</v>
      </c>
      <c r="M33" s="60">
        <v>4164550</v>
      </c>
      <c r="N33" s="60">
        <v>6414848</v>
      </c>
      <c r="O33" s="60">
        <v>12000</v>
      </c>
      <c r="P33" s="60">
        <v>12000</v>
      </c>
      <c r="Q33" s="60">
        <v>451102</v>
      </c>
      <c r="R33" s="60">
        <v>475102</v>
      </c>
      <c r="S33" s="60">
        <v>341002</v>
      </c>
      <c r="T33" s="60">
        <v>326087</v>
      </c>
      <c r="U33" s="60">
        <v>359579</v>
      </c>
      <c r="V33" s="60">
        <v>1026668</v>
      </c>
      <c r="W33" s="60">
        <v>13846543</v>
      </c>
      <c r="X33" s="60">
        <v>16907000</v>
      </c>
      <c r="Y33" s="60">
        <v>-3060457</v>
      </c>
      <c r="Z33" s="140">
        <v>-18.1</v>
      </c>
      <c r="AA33" s="155">
        <v>16907000</v>
      </c>
    </row>
    <row r="34" spans="1:27" ht="13.5">
      <c r="A34" s="183" t="s">
        <v>43</v>
      </c>
      <c r="B34" s="182"/>
      <c r="C34" s="155">
        <v>11599263</v>
      </c>
      <c r="D34" s="155"/>
      <c r="E34" s="156">
        <v>22119294</v>
      </c>
      <c r="F34" s="60">
        <v>22119294</v>
      </c>
      <c r="G34" s="60">
        <v>494749</v>
      </c>
      <c r="H34" s="60">
        <v>352512</v>
      </c>
      <c r="I34" s="60">
        <v>882645</v>
      </c>
      <c r="J34" s="60">
        <v>1729906</v>
      </c>
      <c r="K34" s="60">
        <v>942694</v>
      </c>
      <c r="L34" s="60">
        <v>972840</v>
      </c>
      <c r="M34" s="60">
        <v>2029190</v>
      </c>
      <c r="N34" s="60">
        <v>3944724</v>
      </c>
      <c r="O34" s="60">
        <v>1146828</v>
      </c>
      <c r="P34" s="60">
        <v>1146828</v>
      </c>
      <c r="Q34" s="60">
        <v>963099</v>
      </c>
      <c r="R34" s="60">
        <v>3256755</v>
      </c>
      <c r="S34" s="60">
        <v>760376</v>
      </c>
      <c r="T34" s="60">
        <v>897412</v>
      </c>
      <c r="U34" s="60">
        <v>673147</v>
      </c>
      <c r="V34" s="60">
        <v>2330935</v>
      </c>
      <c r="W34" s="60">
        <v>11262320</v>
      </c>
      <c r="X34" s="60">
        <v>22119294</v>
      </c>
      <c r="Y34" s="60">
        <v>-10856974</v>
      </c>
      <c r="Z34" s="140">
        <v>-49.08</v>
      </c>
      <c r="AA34" s="155">
        <v>22119294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83964292</v>
      </c>
      <c r="D36" s="188">
        <f>SUM(D25:D35)</f>
        <v>0</v>
      </c>
      <c r="E36" s="189">
        <f t="shared" si="1"/>
        <v>151016088</v>
      </c>
      <c r="F36" s="190">
        <f t="shared" si="1"/>
        <v>151016088</v>
      </c>
      <c r="G36" s="190">
        <f t="shared" si="1"/>
        <v>2643265</v>
      </c>
      <c r="H36" s="190">
        <f t="shared" si="1"/>
        <v>6462390</v>
      </c>
      <c r="I36" s="190">
        <f t="shared" si="1"/>
        <v>4617262</v>
      </c>
      <c r="J36" s="190">
        <f t="shared" si="1"/>
        <v>13722917</v>
      </c>
      <c r="K36" s="190">
        <f t="shared" si="1"/>
        <v>6379950</v>
      </c>
      <c r="L36" s="190">
        <f t="shared" si="1"/>
        <v>6950544</v>
      </c>
      <c r="M36" s="190">
        <f t="shared" si="1"/>
        <v>41797241</v>
      </c>
      <c r="N36" s="190">
        <f t="shared" si="1"/>
        <v>55127735</v>
      </c>
      <c r="O36" s="190">
        <f t="shared" si="1"/>
        <v>26784116</v>
      </c>
      <c r="P36" s="190">
        <f t="shared" si="1"/>
        <v>26784116</v>
      </c>
      <c r="Q36" s="190">
        <f t="shared" si="1"/>
        <v>4584530</v>
      </c>
      <c r="R36" s="190">
        <f t="shared" si="1"/>
        <v>58152762</v>
      </c>
      <c r="S36" s="190">
        <f t="shared" si="1"/>
        <v>3674421</v>
      </c>
      <c r="T36" s="190">
        <f t="shared" si="1"/>
        <v>4122562</v>
      </c>
      <c r="U36" s="190">
        <f t="shared" si="1"/>
        <v>20200100</v>
      </c>
      <c r="V36" s="190">
        <f t="shared" si="1"/>
        <v>27997083</v>
      </c>
      <c r="W36" s="190">
        <f t="shared" si="1"/>
        <v>155000497</v>
      </c>
      <c r="X36" s="190">
        <f t="shared" si="1"/>
        <v>151016088</v>
      </c>
      <c r="Y36" s="190">
        <f t="shared" si="1"/>
        <v>3984409</v>
      </c>
      <c r="Z36" s="191">
        <f>+IF(X36&lt;&gt;0,+(Y36/X36)*100,0)</f>
        <v>2.6384003537424436</v>
      </c>
      <c r="AA36" s="188">
        <f>SUM(AA25:AA35)</f>
        <v>151016088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-12333932</v>
      </c>
      <c r="D38" s="199">
        <f>+D22-D36</f>
        <v>0</v>
      </c>
      <c r="E38" s="200">
        <f t="shared" si="2"/>
        <v>-77241394</v>
      </c>
      <c r="F38" s="106">
        <f t="shared" si="2"/>
        <v>-77241394</v>
      </c>
      <c r="G38" s="106">
        <f t="shared" si="2"/>
        <v>12536750</v>
      </c>
      <c r="H38" s="106">
        <f t="shared" si="2"/>
        <v>-3032037</v>
      </c>
      <c r="I38" s="106">
        <f t="shared" si="2"/>
        <v>-1310140</v>
      </c>
      <c r="J38" s="106">
        <f t="shared" si="2"/>
        <v>8194573</v>
      </c>
      <c r="K38" s="106">
        <f t="shared" si="2"/>
        <v>-2951506</v>
      </c>
      <c r="L38" s="106">
        <f t="shared" si="2"/>
        <v>4894580</v>
      </c>
      <c r="M38" s="106">
        <f t="shared" si="2"/>
        <v>-35972616</v>
      </c>
      <c r="N38" s="106">
        <f t="shared" si="2"/>
        <v>-34029542</v>
      </c>
      <c r="O38" s="106">
        <f t="shared" si="2"/>
        <v>-23634147</v>
      </c>
      <c r="P38" s="106">
        <f t="shared" si="2"/>
        <v>-23634147</v>
      </c>
      <c r="Q38" s="106">
        <f t="shared" si="2"/>
        <v>-1641262</v>
      </c>
      <c r="R38" s="106">
        <f t="shared" si="2"/>
        <v>-48909556</v>
      </c>
      <c r="S38" s="106">
        <f t="shared" si="2"/>
        <v>7780496</v>
      </c>
      <c r="T38" s="106">
        <f t="shared" si="2"/>
        <v>7503718</v>
      </c>
      <c r="U38" s="106">
        <f t="shared" si="2"/>
        <v>-6314255</v>
      </c>
      <c r="V38" s="106">
        <f t="shared" si="2"/>
        <v>8969959</v>
      </c>
      <c r="W38" s="106">
        <f t="shared" si="2"/>
        <v>-65774566</v>
      </c>
      <c r="X38" s="106">
        <f>IF(F22=F36,0,X22-X36)</f>
        <v>-77241394</v>
      </c>
      <c r="Y38" s="106">
        <f t="shared" si="2"/>
        <v>11466828</v>
      </c>
      <c r="Z38" s="201">
        <f>+IF(X38&lt;&gt;0,+(Y38/X38)*100,0)</f>
        <v>-14.845444141000355</v>
      </c>
      <c r="AA38" s="199">
        <f>+AA22-AA36</f>
        <v>-77241394</v>
      </c>
    </row>
    <row r="39" spans="1:27" ht="13.5">
      <c r="A39" s="181" t="s">
        <v>46</v>
      </c>
      <c r="B39" s="185"/>
      <c r="C39" s="155">
        <v>0</v>
      </c>
      <c r="D39" s="155"/>
      <c r="E39" s="156">
        <v>13099000</v>
      </c>
      <c r="F39" s="60">
        <v>13099000</v>
      </c>
      <c r="G39" s="60">
        <v>0</v>
      </c>
      <c r="H39" s="60">
        <v>10000000</v>
      </c>
      <c r="I39" s="60">
        <v>0</v>
      </c>
      <c r="J39" s="60">
        <v>10000000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10000000</v>
      </c>
      <c r="X39" s="60">
        <v>13099000</v>
      </c>
      <c r="Y39" s="60">
        <v>-3099000</v>
      </c>
      <c r="Z39" s="140">
        <v>-23.66</v>
      </c>
      <c r="AA39" s="155">
        <v>13099000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-12333932</v>
      </c>
      <c r="D42" s="206">
        <f>SUM(D38:D41)</f>
        <v>0</v>
      </c>
      <c r="E42" s="207">
        <f t="shared" si="3"/>
        <v>-64142394</v>
      </c>
      <c r="F42" s="88">
        <f t="shared" si="3"/>
        <v>-64142394</v>
      </c>
      <c r="G42" s="88">
        <f t="shared" si="3"/>
        <v>12536750</v>
      </c>
      <c r="H42" s="88">
        <f t="shared" si="3"/>
        <v>6967963</v>
      </c>
      <c r="I42" s="88">
        <f t="shared" si="3"/>
        <v>-1310140</v>
      </c>
      <c r="J42" s="88">
        <f t="shared" si="3"/>
        <v>18194573</v>
      </c>
      <c r="K42" s="88">
        <f t="shared" si="3"/>
        <v>-2951506</v>
      </c>
      <c r="L42" s="88">
        <f t="shared" si="3"/>
        <v>4894580</v>
      </c>
      <c r="M42" s="88">
        <f t="shared" si="3"/>
        <v>-35972616</v>
      </c>
      <c r="N42" s="88">
        <f t="shared" si="3"/>
        <v>-34029542</v>
      </c>
      <c r="O42" s="88">
        <f t="shared" si="3"/>
        <v>-23634147</v>
      </c>
      <c r="P42" s="88">
        <f t="shared" si="3"/>
        <v>-23634147</v>
      </c>
      <c r="Q42" s="88">
        <f t="shared" si="3"/>
        <v>-1641262</v>
      </c>
      <c r="R42" s="88">
        <f t="shared" si="3"/>
        <v>-48909556</v>
      </c>
      <c r="S42" s="88">
        <f t="shared" si="3"/>
        <v>7780496</v>
      </c>
      <c r="T42" s="88">
        <f t="shared" si="3"/>
        <v>7503718</v>
      </c>
      <c r="U42" s="88">
        <f t="shared" si="3"/>
        <v>-6314255</v>
      </c>
      <c r="V42" s="88">
        <f t="shared" si="3"/>
        <v>8969959</v>
      </c>
      <c r="W42" s="88">
        <f t="shared" si="3"/>
        <v>-55774566</v>
      </c>
      <c r="X42" s="88">
        <f t="shared" si="3"/>
        <v>-64142394</v>
      </c>
      <c r="Y42" s="88">
        <f t="shared" si="3"/>
        <v>8367828</v>
      </c>
      <c r="Z42" s="208">
        <f>+IF(X42&lt;&gt;0,+(Y42/X42)*100,0)</f>
        <v>-13.045705777679581</v>
      </c>
      <c r="AA42" s="206">
        <f>SUM(AA38:AA41)</f>
        <v>-64142394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-12333932</v>
      </c>
      <c r="D44" s="210">
        <f>+D42-D43</f>
        <v>0</v>
      </c>
      <c r="E44" s="211">
        <f t="shared" si="4"/>
        <v>-64142394</v>
      </c>
      <c r="F44" s="77">
        <f t="shared" si="4"/>
        <v>-64142394</v>
      </c>
      <c r="G44" s="77">
        <f t="shared" si="4"/>
        <v>12536750</v>
      </c>
      <c r="H44" s="77">
        <f t="shared" si="4"/>
        <v>6967963</v>
      </c>
      <c r="I44" s="77">
        <f t="shared" si="4"/>
        <v>-1310140</v>
      </c>
      <c r="J44" s="77">
        <f t="shared" si="4"/>
        <v>18194573</v>
      </c>
      <c r="K44" s="77">
        <f t="shared" si="4"/>
        <v>-2951506</v>
      </c>
      <c r="L44" s="77">
        <f t="shared" si="4"/>
        <v>4894580</v>
      </c>
      <c r="M44" s="77">
        <f t="shared" si="4"/>
        <v>-35972616</v>
      </c>
      <c r="N44" s="77">
        <f t="shared" si="4"/>
        <v>-34029542</v>
      </c>
      <c r="O44" s="77">
        <f t="shared" si="4"/>
        <v>-23634147</v>
      </c>
      <c r="P44" s="77">
        <f t="shared" si="4"/>
        <v>-23634147</v>
      </c>
      <c r="Q44" s="77">
        <f t="shared" si="4"/>
        <v>-1641262</v>
      </c>
      <c r="R44" s="77">
        <f t="shared" si="4"/>
        <v>-48909556</v>
      </c>
      <c r="S44" s="77">
        <f t="shared" si="4"/>
        <v>7780496</v>
      </c>
      <c r="T44" s="77">
        <f t="shared" si="4"/>
        <v>7503718</v>
      </c>
      <c r="U44" s="77">
        <f t="shared" si="4"/>
        <v>-6314255</v>
      </c>
      <c r="V44" s="77">
        <f t="shared" si="4"/>
        <v>8969959</v>
      </c>
      <c r="W44" s="77">
        <f t="shared" si="4"/>
        <v>-55774566</v>
      </c>
      <c r="X44" s="77">
        <f t="shared" si="4"/>
        <v>-64142394</v>
      </c>
      <c r="Y44" s="77">
        <f t="shared" si="4"/>
        <v>8367828</v>
      </c>
      <c r="Z44" s="212">
        <f>+IF(X44&lt;&gt;0,+(Y44/X44)*100,0)</f>
        <v>-13.045705777679581</v>
      </c>
      <c r="AA44" s="210">
        <f>+AA42-AA43</f>
        <v>-64142394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-12333932</v>
      </c>
      <c r="D46" s="206">
        <f>SUM(D44:D45)</f>
        <v>0</v>
      </c>
      <c r="E46" s="207">
        <f t="shared" si="5"/>
        <v>-64142394</v>
      </c>
      <c r="F46" s="88">
        <f t="shared" si="5"/>
        <v>-64142394</v>
      </c>
      <c r="G46" s="88">
        <f t="shared" si="5"/>
        <v>12536750</v>
      </c>
      <c r="H46" s="88">
        <f t="shared" si="5"/>
        <v>6967963</v>
      </c>
      <c r="I46" s="88">
        <f t="shared" si="5"/>
        <v>-1310140</v>
      </c>
      <c r="J46" s="88">
        <f t="shared" si="5"/>
        <v>18194573</v>
      </c>
      <c r="K46" s="88">
        <f t="shared" si="5"/>
        <v>-2951506</v>
      </c>
      <c r="L46" s="88">
        <f t="shared" si="5"/>
        <v>4894580</v>
      </c>
      <c r="M46" s="88">
        <f t="shared" si="5"/>
        <v>-35972616</v>
      </c>
      <c r="N46" s="88">
        <f t="shared" si="5"/>
        <v>-34029542</v>
      </c>
      <c r="O46" s="88">
        <f t="shared" si="5"/>
        <v>-23634147</v>
      </c>
      <c r="P46" s="88">
        <f t="shared" si="5"/>
        <v>-23634147</v>
      </c>
      <c r="Q46" s="88">
        <f t="shared" si="5"/>
        <v>-1641262</v>
      </c>
      <c r="R46" s="88">
        <f t="shared" si="5"/>
        <v>-48909556</v>
      </c>
      <c r="S46" s="88">
        <f t="shared" si="5"/>
        <v>7780496</v>
      </c>
      <c r="T46" s="88">
        <f t="shared" si="5"/>
        <v>7503718</v>
      </c>
      <c r="U46" s="88">
        <f t="shared" si="5"/>
        <v>-6314255</v>
      </c>
      <c r="V46" s="88">
        <f t="shared" si="5"/>
        <v>8969959</v>
      </c>
      <c r="W46" s="88">
        <f t="shared" si="5"/>
        <v>-55774566</v>
      </c>
      <c r="X46" s="88">
        <f t="shared" si="5"/>
        <v>-64142394</v>
      </c>
      <c r="Y46" s="88">
        <f t="shared" si="5"/>
        <v>8367828</v>
      </c>
      <c r="Z46" s="208">
        <f>+IF(X46&lt;&gt;0,+(Y46/X46)*100,0)</f>
        <v>-13.045705777679581</v>
      </c>
      <c r="AA46" s="206">
        <f>SUM(AA44:AA45)</f>
        <v>-64142394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-12333932</v>
      </c>
      <c r="D48" s="217">
        <f>SUM(D46:D47)</f>
        <v>0</v>
      </c>
      <c r="E48" s="218">
        <f t="shared" si="6"/>
        <v>-64142394</v>
      </c>
      <c r="F48" s="219">
        <f t="shared" si="6"/>
        <v>-64142394</v>
      </c>
      <c r="G48" s="219">
        <f t="shared" si="6"/>
        <v>12536750</v>
      </c>
      <c r="H48" s="220">
        <f t="shared" si="6"/>
        <v>6967963</v>
      </c>
      <c r="I48" s="220">
        <f t="shared" si="6"/>
        <v>-1310140</v>
      </c>
      <c r="J48" s="220">
        <f t="shared" si="6"/>
        <v>18194573</v>
      </c>
      <c r="K48" s="220">
        <f t="shared" si="6"/>
        <v>-2951506</v>
      </c>
      <c r="L48" s="220">
        <f t="shared" si="6"/>
        <v>4894580</v>
      </c>
      <c r="M48" s="219">
        <f t="shared" si="6"/>
        <v>-35972616</v>
      </c>
      <c r="N48" s="219">
        <f t="shared" si="6"/>
        <v>-34029542</v>
      </c>
      <c r="O48" s="220">
        <f t="shared" si="6"/>
        <v>-23634147</v>
      </c>
      <c r="P48" s="220">
        <f t="shared" si="6"/>
        <v>-23634147</v>
      </c>
      <c r="Q48" s="220">
        <f t="shared" si="6"/>
        <v>-1641262</v>
      </c>
      <c r="R48" s="220">
        <f t="shared" si="6"/>
        <v>-48909556</v>
      </c>
      <c r="S48" s="220">
        <f t="shared" si="6"/>
        <v>7780496</v>
      </c>
      <c r="T48" s="219">
        <f t="shared" si="6"/>
        <v>7503718</v>
      </c>
      <c r="U48" s="219">
        <f t="shared" si="6"/>
        <v>-6314255</v>
      </c>
      <c r="V48" s="220">
        <f t="shared" si="6"/>
        <v>8969959</v>
      </c>
      <c r="W48" s="220">
        <f t="shared" si="6"/>
        <v>-55774566</v>
      </c>
      <c r="X48" s="220">
        <f t="shared" si="6"/>
        <v>-64142394</v>
      </c>
      <c r="Y48" s="220">
        <f t="shared" si="6"/>
        <v>8367828</v>
      </c>
      <c r="Z48" s="221">
        <f>+IF(X48&lt;&gt;0,+(Y48/X48)*100,0)</f>
        <v>-13.045705777679581</v>
      </c>
      <c r="AA48" s="222">
        <f>SUM(AA46:AA47)</f>
        <v>-64142394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22430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22430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54661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54661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5394350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118988</v>
      </c>
      <c r="H15" s="100">
        <f t="shared" si="2"/>
        <v>3086678</v>
      </c>
      <c r="I15" s="100">
        <f t="shared" si="2"/>
        <v>2262264</v>
      </c>
      <c r="J15" s="100">
        <f t="shared" si="2"/>
        <v>5467930</v>
      </c>
      <c r="K15" s="100">
        <f t="shared" si="2"/>
        <v>1230368</v>
      </c>
      <c r="L15" s="100">
        <f t="shared" si="2"/>
        <v>147985</v>
      </c>
      <c r="M15" s="100">
        <f t="shared" si="2"/>
        <v>3601744</v>
      </c>
      <c r="N15" s="100">
        <f t="shared" si="2"/>
        <v>4980097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10448027</v>
      </c>
      <c r="X15" s="100">
        <f t="shared" si="2"/>
        <v>0</v>
      </c>
      <c r="Y15" s="100">
        <f t="shared" si="2"/>
        <v>10448027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5394350</v>
      </c>
      <c r="D17" s="155"/>
      <c r="E17" s="156"/>
      <c r="F17" s="60"/>
      <c r="G17" s="60">
        <v>118988</v>
      </c>
      <c r="H17" s="60">
        <v>3086678</v>
      </c>
      <c r="I17" s="60">
        <v>2262264</v>
      </c>
      <c r="J17" s="60">
        <v>5467930</v>
      </c>
      <c r="K17" s="60">
        <v>1230368</v>
      </c>
      <c r="L17" s="60">
        <v>147985</v>
      </c>
      <c r="M17" s="60">
        <v>3601744</v>
      </c>
      <c r="N17" s="60">
        <v>4980097</v>
      </c>
      <c r="O17" s="60"/>
      <c r="P17" s="60"/>
      <c r="Q17" s="60"/>
      <c r="R17" s="60"/>
      <c r="S17" s="60"/>
      <c r="T17" s="60"/>
      <c r="U17" s="60"/>
      <c r="V17" s="60"/>
      <c r="W17" s="60">
        <v>10448027</v>
      </c>
      <c r="X17" s="60"/>
      <c r="Y17" s="60">
        <v>10448027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6355216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368094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5987122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11826657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118988</v>
      </c>
      <c r="H25" s="219">
        <f t="shared" si="4"/>
        <v>3086678</v>
      </c>
      <c r="I25" s="219">
        <f t="shared" si="4"/>
        <v>2262264</v>
      </c>
      <c r="J25" s="219">
        <f t="shared" si="4"/>
        <v>5467930</v>
      </c>
      <c r="K25" s="219">
        <f t="shared" si="4"/>
        <v>1230368</v>
      </c>
      <c r="L25" s="219">
        <f t="shared" si="4"/>
        <v>147985</v>
      </c>
      <c r="M25" s="219">
        <f t="shared" si="4"/>
        <v>3601744</v>
      </c>
      <c r="N25" s="219">
        <f t="shared" si="4"/>
        <v>4980097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10448027</v>
      </c>
      <c r="X25" s="219">
        <f t="shared" si="4"/>
        <v>0</v>
      </c>
      <c r="Y25" s="219">
        <f t="shared" si="4"/>
        <v>10448027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5416780</v>
      </c>
      <c r="D28" s="155"/>
      <c r="E28" s="156"/>
      <c r="F28" s="60"/>
      <c r="G28" s="60">
        <v>118988</v>
      </c>
      <c r="H28" s="60">
        <v>3086678</v>
      </c>
      <c r="I28" s="60">
        <v>2262264</v>
      </c>
      <c r="J28" s="60">
        <v>5467930</v>
      </c>
      <c r="K28" s="60">
        <v>1230368</v>
      </c>
      <c r="L28" s="60">
        <v>147985</v>
      </c>
      <c r="M28" s="60">
        <v>3601744</v>
      </c>
      <c r="N28" s="60">
        <v>4980097</v>
      </c>
      <c r="O28" s="60"/>
      <c r="P28" s="60"/>
      <c r="Q28" s="60"/>
      <c r="R28" s="60"/>
      <c r="S28" s="60"/>
      <c r="T28" s="60"/>
      <c r="U28" s="60"/>
      <c r="V28" s="60"/>
      <c r="W28" s="60">
        <v>10448027</v>
      </c>
      <c r="X28" s="60"/>
      <c r="Y28" s="60">
        <v>10448027</v>
      </c>
      <c r="Z28" s="140"/>
      <c r="AA28" s="155"/>
    </row>
    <row r="29" spans="1:27" ht="13.5">
      <c r="A29" s="234" t="s">
        <v>134</v>
      </c>
      <c r="B29" s="136"/>
      <c r="C29" s="155">
        <v>6409877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11826657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118988</v>
      </c>
      <c r="H32" s="77">
        <f t="shared" si="5"/>
        <v>3086678</v>
      </c>
      <c r="I32" s="77">
        <f t="shared" si="5"/>
        <v>2262264</v>
      </c>
      <c r="J32" s="77">
        <f t="shared" si="5"/>
        <v>5467930</v>
      </c>
      <c r="K32" s="77">
        <f t="shared" si="5"/>
        <v>1230368</v>
      </c>
      <c r="L32" s="77">
        <f t="shared" si="5"/>
        <v>147985</v>
      </c>
      <c r="M32" s="77">
        <f t="shared" si="5"/>
        <v>3601744</v>
      </c>
      <c r="N32" s="77">
        <f t="shared" si="5"/>
        <v>4980097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10448027</v>
      </c>
      <c r="X32" s="77">
        <f t="shared" si="5"/>
        <v>0</v>
      </c>
      <c r="Y32" s="77">
        <f t="shared" si="5"/>
        <v>10448027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11826657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118988</v>
      </c>
      <c r="H36" s="220">
        <f t="shared" si="6"/>
        <v>3086678</v>
      </c>
      <c r="I36" s="220">
        <f t="shared" si="6"/>
        <v>2262264</v>
      </c>
      <c r="J36" s="220">
        <f t="shared" si="6"/>
        <v>5467930</v>
      </c>
      <c r="K36" s="220">
        <f t="shared" si="6"/>
        <v>1230368</v>
      </c>
      <c r="L36" s="220">
        <f t="shared" si="6"/>
        <v>147985</v>
      </c>
      <c r="M36" s="220">
        <f t="shared" si="6"/>
        <v>3601744</v>
      </c>
      <c r="N36" s="220">
        <f t="shared" si="6"/>
        <v>4980097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10448027</v>
      </c>
      <c r="X36" s="220">
        <f t="shared" si="6"/>
        <v>0</v>
      </c>
      <c r="Y36" s="220">
        <f t="shared" si="6"/>
        <v>10448027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41482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33132825</v>
      </c>
      <c r="D8" s="155"/>
      <c r="E8" s="59"/>
      <c r="F8" s="60"/>
      <c r="G8" s="60">
        <v>46571935</v>
      </c>
      <c r="H8" s="60">
        <v>47647660</v>
      </c>
      <c r="I8" s="60">
        <v>49625685</v>
      </c>
      <c r="J8" s="60">
        <v>49625685</v>
      </c>
      <c r="K8" s="60">
        <v>51363114</v>
      </c>
      <c r="L8" s="60"/>
      <c r="M8" s="60"/>
      <c r="N8" s="60"/>
      <c r="O8" s="60">
        <v>25184561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16409512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34465</v>
      </c>
      <c r="D11" s="155"/>
      <c r="E11" s="59"/>
      <c r="F11" s="60"/>
      <c r="G11" s="60">
        <v>34465</v>
      </c>
      <c r="H11" s="60">
        <v>34465</v>
      </c>
      <c r="I11" s="60">
        <v>34465</v>
      </c>
      <c r="J11" s="60">
        <v>34465</v>
      </c>
      <c r="K11" s="60">
        <v>34465</v>
      </c>
      <c r="L11" s="60"/>
      <c r="M11" s="60"/>
      <c r="N11" s="60"/>
      <c r="O11" s="60">
        <v>34465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49618284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46606400</v>
      </c>
      <c r="H12" s="73">
        <f t="shared" si="0"/>
        <v>47682125</v>
      </c>
      <c r="I12" s="73">
        <f t="shared" si="0"/>
        <v>49660150</v>
      </c>
      <c r="J12" s="73">
        <f t="shared" si="0"/>
        <v>49660150</v>
      </c>
      <c r="K12" s="73">
        <f t="shared" si="0"/>
        <v>51397579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25219026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178425902</v>
      </c>
      <c r="D19" s="155"/>
      <c r="E19" s="59"/>
      <c r="F19" s="60"/>
      <c r="G19" s="60">
        <v>178425902</v>
      </c>
      <c r="H19" s="60">
        <v>178425902</v>
      </c>
      <c r="I19" s="60">
        <v>178425902</v>
      </c>
      <c r="J19" s="60">
        <v>178425902</v>
      </c>
      <c r="K19" s="60">
        <v>178425902</v>
      </c>
      <c r="L19" s="60"/>
      <c r="M19" s="60"/>
      <c r="N19" s="60"/>
      <c r="O19" s="60">
        <v>178425902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554247</v>
      </c>
      <c r="D22" s="155"/>
      <c r="E22" s="59"/>
      <c r="F22" s="60"/>
      <c r="G22" s="60">
        <v>554247</v>
      </c>
      <c r="H22" s="60">
        <v>554247</v>
      </c>
      <c r="I22" s="60">
        <v>554247</v>
      </c>
      <c r="J22" s="60">
        <v>554247</v>
      </c>
      <c r="K22" s="60">
        <v>554247</v>
      </c>
      <c r="L22" s="60"/>
      <c r="M22" s="60"/>
      <c r="N22" s="60"/>
      <c r="O22" s="60">
        <v>554247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178980149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178980149</v>
      </c>
      <c r="H24" s="77">
        <f t="shared" si="1"/>
        <v>178980149</v>
      </c>
      <c r="I24" s="77">
        <f t="shared" si="1"/>
        <v>178980149</v>
      </c>
      <c r="J24" s="77">
        <f t="shared" si="1"/>
        <v>178980149</v>
      </c>
      <c r="K24" s="77">
        <f t="shared" si="1"/>
        <v>178980149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178980149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228598433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225586549</v>
      </c>
      <c r="H25" s="73">
        <f t="shared" si="2"/>
        <v>226662274</v>
      </c>
      <c r="I25" s="73">
        <f t="shared" si="2"/>
        <v>228640299</v>
      </c>
      <c r="J25" s="73">
        <f t="shared" si="2"/>
        <v>228640299</v>
      </c>
      <c r="K25" s="73">
        <f t="shared" si="2"/>
        <v>230377728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204199175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420637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567846</v>
      </c>
      <c r="D31" s="155"/>
      <c r="E31" s="59"/>
      <c r="F31" s="60"/>
      <c r="G31" s="60">
        <v>570882</v>
      </c>
      <c r="H31" s="60">
        <v>573452</v>
      </c>
      <c r="I31" s="60">
        <v>577658</v>
      </c>
      <c r="J31" s="60">
        <v>577658</v>
      </c>
      <c r="K31" s="60">
        <v>582388</v>
      </c>
      <c r="L31" s="60"/>
      <c r="M31" s="60"/>
      <c r="N31" s="60"/>
      <c r="O31" s="60">
        <v>605373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56207962</v>
      </c>
      <c r="D32" s="155"/>
      <c r="E32" s="59"/>
      <c r="F32" s="60"/>
      <c r="G32" s="60">
        <v>30422033</v>
      </c>
      <c r="H32" s="60">
        <v>31432033</v>
      </c>
      <c r="I32" s="60">
        <v>30922033</v>
      </c>
      <c r="J32" s="60">
        <v>30922033</v>
      </c>
      <c r="K32" s="60">
        <v>30792528</v>
      </c>
      <c r="L32" s="60"/>
      <c r="M32" s="60"/>
      <c r="N32" s="60"/>
      <c r="O32" s="60">
        <v>31033127</v>
      </c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>
        <v>3100651</v>
      </c>
      <c r="D33" s="155"/>
      <c r="E33" s="59"/>
      <c r="F33" s="60"/>
      <c r="G33" s="60">
        <v>3100651</v>
      </c>
      <c r="H33" s="60">
        <v>3100651</v>
      </c>
      <c r="I33" s="60">
        <v>3100651</v>
      </c>
      <c r="J33" s="60">
        <v>3100651</v>
      </c>
      <c r="K33" s="60">
        <v>3100651</v>
      </c>
      <c r="L33" s="60"/>
      <c r="M33" s="60"/>
      <c r="N33" s="60"/>
      <c r="O33" s="60">
        <v>25248807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60297096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34093566</v>
      </c>
      <c r="H34" s="73">
        <f t="shared" si="3"/>
        <v>35106136</v>
      </c>
      <c r="I34" s="73">
        <f t="shared" si="3"/>
        <v>34600342</v>
      </c>
      <c r="J34" s="73">
        <f t="shared" si="3"/>
        <v>34600342</v>
      </c>
      <c r="K34" s="73">
        <f t="shared" si="3"/>
        <v>34475567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56887307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6731952</v>
      </c>
      <c r="D38" s="155"/>
      <c r="E38" s="59"/>
      <c r="F38" s="60"/>
      <c r="G38" s="60">
        <v>6731952</v>
      </c>
      <c r="H38" s="60">
        <v>6731952</v>
      </c>
      <c r="I38" s="60">
        <v>6731952</v>
      </c>
      <c r="J38" s="60">
        <v>6731952</v>
      </c>
      <c r="K38" s="60">
        <v>6731952</v>
      </c>
      <c r="L38" s="60"/>
      <c r="M38" s="60"/>
      <c r="N38" s="60"/>
      <c r="O38" s="60">
        <v>6731952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6731952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6731952</v>
      </c>
      <c r="H39" s="77">
        <f t="shared" si="4"/>
        <v>6731952</v>
      </c>
      <c r="I39" s="77">
        <f t="shared" si="4"/>
        <v>6731952</v>
      </c>
      <c r="J39" s="77">
        <f t="shared" si="4"/>
        <v>6731952</v>
      </c>
      <c r="K39" s="77">
        <f t="shared" si="4"/>
        <v>6731952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6731952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67029048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40825518</v>
      </c>
      <c r="H40" s="73">
        <f t="shared" si="5"/>
        <v>41838088</v>
      </c>
      <c r="I40" s="73">
        <f t="shared" si="5"/>
        <v>41332294</v>
      </c>
      <c r="J40" s="73">
        <f t="shared" si="5"/>
        <v>41332294</v>
      </c>
      <c r="K40" s="73">
        <f t="shared" si="5"/>
        <v>41207519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63619259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161569385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184761031</v>
      </c>
      <c r="H42" s="259">
        <f t="shared" si="6"/>
        <v>184824186</v>
      </c>
      <c r="I42" s="259">
        <f t="shared" si="6"/>
        <v>187308005</v>
      </c>
      <c r="J42" s="259">
        <f t="shared" si="6"/>
        <v>187308005</v>
      </c>
      <c r="K42" s="259">
        <f t="shared" si="6"/>
        <v>189170209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140579916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161569385</v>
      </c>
      <c r="D45" s="155"/>
      <c r="E45" s="59"/>
      <c r="F45" s="60"/>
      <c r="G45" s="60">
        <v>184761031</v>
      </c>
      <c r="H45" s="60">
        <v>184824186</v>
      </c>
      <c r="I45" s="60">
        <v>187308005</v>
      </c>
      <c r="J45" s="60">
        <v>187308005</v>
      </c>
      <c r="K45" s="60">
        <v>189170209</v>
      </c>
      <c r="L45" s="60"/>
      <c r="M45" s="60"/>
      <c r="N45" s="60"/>
      <c r="O45" s="60">
        <v>140579916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161569385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184761031</v>
      </c>
      <c r="H48" s="219">
        <f t="shared" si="7"/>
        <v>184824186</v>
      </c>
      <c r="I48" s="219">
        <f t="shared" si="7"/>
        <v>187308005</v>
      </c>
      <c r="J48" s="219">
        <f t="shared" si="7"/>
        <v>187308005</v>
      </c>
      <c r="K48" s="219">
        <f t="shared" si="7"/>
        <v>189170209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140579916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3936279</v>
      </c>
      <c r="D6" s="155"/>
      <c r="E6" s="59">
        <v>32410212</v>
      </c>
      <c r="F6" s="60">
        <v>32410212</v>
      </c>
      <c r="G6" s="60">
        <v>7652103</v>
      </c>
      <c r="H6" s="60">
        <v>1701657</v>
      </c>
      <c r="I6" s="60">
        <v>1946752</v>
      </c>
      <c r="J6" s="60">
        <v>11300512</v>
      </c>
      <c r="K6" s="60">
        <v>1437542</v>
      </c>
      <c r="L6" s="60">
        <v>1759837</v>
      </c>
      <c r="M6" s="60">
        <v>1038752</v>
      </c>
      <c r="N6" s="60">
        <v>4236131</v>
      </c>
      <c r="O6" s="60">
        <v>1376387</v>
      </c>
      <c r="P6" s="60">
        <v>1953018</v>
      </c>
      <c r="Q6" s="60">
        <v>1328236</v>
      </c>
      <c r="R6" s="60">
        <v>4657641</v>
      </c>
      <c r="S6" s="60">
        <v>9601411</v>
      </c>
      <c r="T6" s="60">
        <v>1708709</v>
      </c>
      <c r="U6" s="60">
        <v>2338328</v>
      </c>
      <c r="V6" s="60">
        <v>13648448</v>
      </c>
      <c r="W6" s="60">
        <v>33842732</v>
      </c>
      <c r="X6" s="60">
        <v>32410212</v>
      </c>
      <c r="Y6" s="60">
        <v>1432520</v>
      </c>
      <c r="Z6" s="140">
        <v>4.42</v>
      </c>
      <c r="AA6" s="62">
        <v>32410212</v>
      </c>
    </row>
    <row r="7" spans="1:27" ht="13.5">
      <c r="A7" s="249" t="s">
        <v>178</v>
      </c>
      <c r="B7" s="182"/>
      <c r="C7" s="155">
        <v>32076957</v>
      </c>
      <c r="D7" s="155"/>
      <c r="E7" s="59">
        <v>28704000</v>
      </c>
      <c r="F7" s="60">
        <v>28704000</v>
      </c>
      <c r="G7" s="60">
        <v>11960000</v>
      </c>
      <c r="H7" s="60"/>
      <c r="I7" s="60"/>
      <c r="J7" s="60">
        <v>11960000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11960000</v>
      </c>
      <c r="X7" s="60">
        <v>28704000</v>
      </c>
      <c r="Y7" s="60">
        <v>-16744000</v>
      </c>
      <c r="Z7" s="140">
        <v>-58.33</v>
      </c>
      <c r="AA7" s="62">
        <v>28704000</v>
      </c>
    </row>
    <row r="8" spans="1:27" ht="13.5">
      <c r="A8" s="249" t="s">
        <v>179</v>
      </c>
      <c r="B8" s="182"/>
      <c r="C8" s="155">
        <v>13482388</v>
      </c>
      <c r="D8" s="155"/>
      <c r="E8" s="59"/>
      <c r="F8" s="60"/>
      <c r="G8" s="60"/>
      <c r="H8" s="60">
        <v>10000000</v>
      </c>
      <c r="I8" s="60"/>
      <c r="J8" s="60">
        <v>10000000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10000000</v>
      </c>
      <c r="X8" s="60"/>
      <c r="Y8" s="60">
        <v>10000000</v>
      </c>
      <c r="Z8" s="140"/>
      <c r="AA8" s="62"/>
    </row>
    <row r="9" spans="1:27" ht="13.5">
      <c r="A9" s="249" t="s">
        <v>180</v>
      </c>
      <c r="B9" s="182"/>
      <c r="C9" s="155">
        <v>6620772</v>
      </c>
      <c r="D9" s="155"/>
      <c r="E9" s="59">
        <v>6200004</v>
      </c>
      <c r="F9" s="60">
        <v>6200004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6200004</v>
      </c>
      <c r="Y9" s="60">
        <v>-6200004</v>
      </c>
      <c r="Z9" s="140">
        <v>-100</v>
      </c>
      <c r="AA9" s="62">
        <v>6200004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-48207491</v>
      </c>
      <c r="D12" s="155"/>
      <c r="E12" s="59">
        <v>-64462776</v>
      </c>
      <c r="F12" s="60">
        <v>-64462776</v>
      </c>
      <c r="G12" s="60">
        <v>-2470754</v>
      </c>
      <c r="H12" s="60">
        <v>-3107941</v>
      </c>
      <c r="I12" s="60">
        <v>-2214294</v>
      </c>
      <c r="J12" s="60">
        <v>-7792989</v>
      </c>
      <c r="K12" s="60">
        <v>-5428202</v>
      </c>
      <c r="L12" s="60">
        <v>-5651993</v>
      </c>
      <c r="M12" s="60">
        <v>-5297256</v>
      </c>
      <c r="N12" s="60">
        <v>-16377451</v>
      </c>
      <c r="O12" s="60">
        <v>-4623957</v>
      </c>
      <c r="P12" s="60">
        <v>-4090783</v>
      </c>
      <c r="Q12" s="60">
        <v>-4407658</v>
      </c>
      <c r="R12" s="60">
        <v>-13122398</v>
      </c>
      <c r="S12" s="60">
        <v>-3333419</v>
      </c>
      <c r="T12" s="60">
        <v>-3796473</v>
      </c>
      <c r="U12" s="60">
        <v>-3672806</v>
      </c>
      <c r="V12" s="60">
        <v>-10802698</v>
      </c>
      <c r="W12" s="60">
        <v>-48095536</v>
      </c>
      <c r="X12" s="60">
        <v>-64462776</v>
      </c>
      <c r="Y12" s="60">
        <v>16367240</v>
      </c>
      <c r="Z12" s="140">
        <v>-25.39</v>
      </c>
      <c r="AA12" s="62">
        <v>-64462776</v>
      </c>
    </row>
    <row r="13" spans="1:27" ht="13.5">
      <c r="A13" s="249" t="s">
        <v>40</v>
      </c>
      <c r="B13" s="182"/>
      <c r="C13" s="155">
        <v>-647150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-53523</v>
      </c>
      <c r="H14" s="60">
        <v>-267768</v>
      </c>
      <c r="I14" s="60">
        <v>-140704</v>
      </c>
      <c r="J14" s="60">
        <v>-461995</v>
      </c>
      <c r="K14" s="60">
        <v>-627972</v>
      </c>
      <c r="L14" s="60">
        <v>-1150565</v>
      </c>
      <c r="M14" s="60">
        <v>-562806</v>
      </c>
      <c r="N14" s="60">
        <v>-2341343</v>
      </c>
      <c r="O14" s="60">
        <v>-12000</v>
      </c>
      <c r="P14" s="60">
        <v>-608449</v>
      </c>
      <c r="Q14" s="60"/>
      <c r="R14" s="60">
        <v>-620449</v>
      </c>
      <c r="S14" s="60">
        <v>-341002</v>
      </c>
      <c r="T14" s="60">
        <v>-326087</v>
      </c>
      <c r="U14" s="60">
        <v>-359579</v>
      </c>
      <c r="V14" s="60">
        <v>-1026668</v>
      </c>
      <c r="W14" s="60">
        <v>-4450455</v>
      </c>
      <c r="X14" s="60"/>
      <c r="Y14" s="60">
        <v>-4450455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7261755</v>
      </c>
      <c r="D15" s="168">
        <f>SUM(D6:D14)</f>
        <v>0</v>
      </c>
      <c r="E15" s="72">
        <f t="shared" si="0"/>
        <v>2851440</v>
      </c>
      <c r="F15" s="73">
        <f t="shared" si="0"/>
        <v>2851440</v>
      </c>
      <c r="G15" s="73">
        <f t="shared" si="0"/>
        <v>17087826</v>
      </c>
      <c r="H15" s="73">
        <f t="shared" si="0"/>
        <v>8325948</v>
      </c>
      <c r="I15" s="73">
        <f t="shared" si="0"/>
        <v>-408246</v>
      </c>
      <c r="J15" s="73">
        <f t="shared" si="0"/>
        <v>25005528</v>
      </c>
      <c r="K15" s="73">
        <f t="shared" si="0"/>
        <v>-4618632</v>
      </c>
      <c r="L15" s="73">
        <f t="shared" si="0"/>
        <v>-5042721</v>
      </c>
      <c r="M15" s="73">
        <f t="shared" si="0"/>
        <v>-4821310</v>
      </c>
      <c r="N15" s="73">
        <f t="shared" si="0"/>
        <v>-14482663</v>
      </c>
      <c r="O15" s="73">
        <f t="shared" si="0"/>
        <v>-3259570</v>
      </c>
      <c r="P15" s="73">
        <f t="shared" si="0"/>
        <v>-2746214</v>
      </c>
      <c r="Q15" s="73">
        <f t="shared" si="0"/>
        <v>-3079422</v>
      </c>
      <c r="R15" s="73">
        <f t="shared" si="0"/>
        <v>-9085206</v>
      </c>
      <c r="S15" s="73">
        <f t="shared" si="0"/>
        <v>5926990</v>
      </c>
      <c r="T15" s="73">
        <f t="shared" si="0"/>
        <v>-2413851</v>
      </c>
      <c r="U15" s="73">
        <f t="shared" si="0"/>
        <v>-1694057</v>
      </c>
      <c r="V15" s="73">
        <f t="shared" si="0"/>
        <v>1819082</v>
      </c>
      <c r="W15" s="73">
        <f t="shared" si="0"/>
        <v>3256741</v>
      </c>
      <c r="X15" s="73">
        <f t="shared" si="0"/>
        <v>2851440</v>
      </c>
      <c r="Y15" s="73">
        <f t="shared" si="0"/>
        <v>405301</v>
      </c>
      <c r="Z15" s="170">
        <f>+IF(X15&lt;&gt;0,+(Y15/X15)*100,0)</f>
        <v>14.213905956288752</v>
      </c>
      <c r="AA15" s="74">
        <f>SUM(AA6:AA14)</f>
        <v>2851440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5402659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-11826656</v>
      </c>
      <c r="D24" s="155"/>
      <c r="E24" s="59"/>
      <c r="F24" s="60"/>
      <c r="G24" s="60">
        <v>-118988</v>
      </c>
      <c r="H24" s="60">
        <v>-3086678</v>
      </c>
      <c r="I24" s="60">
        <v>-2262264</v>
      </c>
      <c r="J24" s="60">
        <v>-5467930</v>
      </c>
      <c r="K24" s="60">
        <v>-323776</v>
      </c>
      <c r="L24" s="60">
        <v>-147985</v>
      </c>
      <c r="M24" s="60">
        <v>-3601744</v>
      </c>
      <c r="N24" s="60">
        <v>-4073505</v>
      </c>
      <c r="O24" s="60"/>
      <c r="P24" s="60">
        <v>-397347</v>
      </c>
      <c r="Q24" s="60">
        <v>-173872</v>
      </c>
      <c r="R24" s="60">
        <v>-571219</v>
      </c>
      <c r="S24" s="60"/>
      <c r="T24" s="60"/>
      <c r="U24" s="60"/>
      <c r="V24" s="60"/>
      <c r="W24" s="60">
        <v>-10112654</v>
      </c>
      <c r="X24" s="60"/>
      <c r="Y24" s="60">
        <v>-10112654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-6423997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-118988</v>
      </c>
      <c r="H25" s="73">
        <f t="shared" si="1"/>
        <v>-3086678</v>
      </c>
      <c r="I25" s="73">
        <f t="shared" si="1"/>
        <v>-2262264</v>
      </c>
      <c r="J25" s="73">
        <f t="shared" si="1"/>
        <v>-5467930</v>
      </c>
      <c r="K25" s="73">
        <f t="shared" si="1"/>
        <v>-323776</v>
      </c>
      <c r="L25" s="73">
        <f t="shared" si="1"/>
        <v>-147985</v>
      </c>
      <c r="M25" s="73">
        <f t="shared" si="1"/>
        <v>-3601744</v>
      </c>
      <c r="N25" s="73">
        <f t="shared" si="1"/>
        <v>-4073505</v>
      </c>
      <c r="O25" s="73">
        <f t="shared" si="1"/>
        <v>0</v>
      </c>
      <c r="P25" s="73">
        <f t="shared" si="1"/>
        <v>-397347</v>
      </c>
      <c r="Q25" s="73">
        <f t="shared" si="1"/>
        <v>-173872</v>
      </c>
      <c r="R25" s="73">
        <f t="shared" si="1"/>
        <v>-571219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-10112654</v>
      </c>
      <c r="X25" s="73">
        <f t="shared" si="1"/>
        <v>0</v>
      </c>
      <c r="Y25" s="73">
        <f t="shared" si="1"/>
        <v>-10112654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37649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37649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875407</v>
      </c>
      <c r="D36" s="153">
        <f>+D15+D25+D34</f>
        <v>0</v>
      </c>
      <c r="E36" s="99">
        <f t="shared" si="3"/>
        <v>2851440</v>
      </c>
      <c r="F36" s="100">
        <f t="shared" si="3"/>
        <v>2851440</v>
      </c>
      <c r="G36" s="100">
        <f t="shared" si="3"/>
        <v>16968838</v>
      </c>
      <c r="H36" s="100">
        <f t="shared" si="3"/>
        <v>5239270</v>
      </c>
      <c r="I36" s="100">
        <f t="shared" si="3"/>
        <v>-2670510</v>
      </c>
      <c r="J36" s="100">
        <f t="shared" si="3"/>
        <v>19537598</v>
      </c>
      <c r="K36" s="100">
        <f t="shared" si="3"/>
        <v>-4942408</v>
      </c>
      <c r="L36" s="100">
        <f t="shared" si="3"/>
        <v>-5190706</v>
      </c>
      <c r="M36" s="100">
        <f t="shared" si="3"/>
        <v>-8423054</v>
      </c>
      <c r="N36" s="100">
        <f t="shared" si="3"/>
        <v>-18556168</v>
      </c>
      <c r="O36" s="100">
        <f t="shared" si="3"/>
        <v>-3259570</v>
      </c>
      <c r="P36" s="100">
        <f t="shared" si="3"/>
        <v>-3143561</v>
      </c>
      <c r="Q36" s="100">
        <f t="shared" si="3"/>
        <v>-3253294</v>
      </c>
      <c r="R36" s="100">
        <f t="shared" si="3"/>
        <v>-9656425</v>
      </c>
      <c r="S36" s="100">
        <f t="shared" si="3"/>
        <v>5926990</v>
      </c>
      <c r="T36" s="100">
        <f t="shared" si="3"/>
        <v>-2413851</v>
      </c>
      <c r="U36" s="100">
        <f t="shared" si="3"/>
        <v>-1694057</v>
      </c>
      <c r="V36" s="100">
        <f t="shared" si="3"/>
        <v>1819082</v>
      </c>
      <c r="W36" s="100">
        <f t="shared" si="3"/>
        <v>-6855913</v>
      </c>
      <c r="X36" s="100">
        <f t="shared" si="3"/>
        <v>2851440</v>
      </c>
      <c r="Y36" s="100">
        <f t="shared" si="3"/>
        <v>-9707353</v>
      </c>
      <c r="Z36" s="137">
        <f>+IF(X36&lt;&gt;0,+(Y36/X36)*100,0)</f>
        <v>-340.4368669865051</v>
      </c>
      <c r="AA36" s="102">
        <f>+AA15+AA25+AA34</f>
        <v>2851440</v>
      </c>
    </row>
    <row r="37" spans="1:27" ht="13.5">
      <c r="A37" s="249" t="s">
        <v>199</v>
      </c>
      <c r="B37" s="182"/>
      <c r="C37" s="153">
        <v>-1254562</v>
      </c>
      <c r="D37" s="153"/>
      <c r="E37" s="99"/>
      <c r="F37" s="100"/>
      <c r="G37" s="100"/>
      <c r="H37" s="100">
        <v>16968838</v>
      </c>
      <c r="I37" s="100">
        <v>22208108</v>
      </c>
      <c r="J37" s="100"/>
      <c r="K37" s="100">
        <v>19537598</v>
      </c>
      <c r="L37" s="100">
        <v>14595190</v>
      </c>
      <c r="M37" s="100">
        <v>9404484</v>
      </c>
      <c r="N37" s="100">
        <v>19537598</v>
      </c>
      <c r="O37" s="100">
        <v>981430</v>
      </c>
      <c r="P37" s="100">
        <v>-2278140</v>
      </c>
      <c r="Q37" s="100">
        <v>-5421701</v>
      </c>
      <c r="R37" s="100">
        <v>981430</v>
      </c>
      <c r="S37" s="100">
        <v>-8674995</v>
      </c>
      <c r="T37" s="100">
        <v>-2748005</v>
      </c>
      <c r="U37" s="100">
        <v>-5161856</v>
      </c>
      <c r="V37" s="100">
        <v>-8674995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-379155</v>
      </c>
      <c r="D38" s="257"/>
      <c r="E38" s="258">
        <v>2851440</v>
      </c>
      <c r="F38" s="259">
        <v>2851440</v>
      </c>
      <c r="G38" s="259">
        <v>16968838</v>
      </c>
      <c r="H38" s="259">
        <v>22208108</v>
      </c>
      <c r="I38" s="259">
        <v>19537598</v>
      </c>
      <c r="J38" s="259">
        <v>19537598</v>
      </c>
      <c r="K38" s="259">
        <v>14595190</v>
      </c>
      <c r="L38" s="259">
        <v>9404484</v>
      </c>
      <c r="M38" s="259">
        <v>981430</v>
      </c>
      <c r="N38" s="259">
        <v>981430</v>
      </c>
      <c r="O38" s="259">
        <v>-2278140</v>
      </c>
      <c r="P38" s="259">
        <v>-5421701</v>
      </c>
      <c r="Q38" s="259">
        <v>-8674995</v>
      </c>
      <c r="R38" s="259">
        <v>-2278140</v>
      </c>
      <c r="S38" s="259">
        <v>-2748005</v>
      </c>
      <c r="T38" s="259">
        <v>-5161856</v>
      </c>
      <c r="U38" s="259">
        <v>-6855913</v>
      </c>
      <c r="V38" s="259">
        <v>-6855913</v>
      </c>
      <c r="W38" s="259">
        <v>-6855913</v>
      </c>
      <c r="X38" s="259">
        <v>2851440</v>
      </c>
      <c r="Y38" s="259">
        <v>-9707353</v>
      </c>
      <c r="Z38" s="260">
        <v>-340.44</v>
      </c>
      <c r="AA38" s="261">
        <v>2851440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11826657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118988</v>
      </c>
      <c r="H5" s="106">
        <f t="shared" si="0"/>
        <v>3086678</v>
      </c>
      <c r="I5" s="106">
        <f t="shared" si="0"/>
        <v>2262264</v>
      </c>
      <c r="J5" s="106">
        <f t="shared" si="0"/>
        <v>5467930</v>
      </c>
      <c r="K5" s="106">
        <f t="shared" si="0"/>
        <v>1230368</v>
      </c>
      <c r="L5" s="106">
        <f t="shared" si="0"/>
        <v>147985</v>
      </c>
      <c r="M5" s="106">
        <f t="shared" si="0"/>
        <v>3601744</v>
      </c>
      <c r="N5" s="106">
        <f t="shared" si="0"/>
        <v>4980097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10448027</v>
      </c>
      <c r="X5" s="106">
        <f t="shared" si="0"/>
        <v>0</v>
      </c>
      <c r="Y5" s="106">
        <f t="shared" si="0"/>
        <v>10448027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5394350</v>
      </c>
      <c r="D6" s="156"/>
      <c r="E6" s="60"/>
      <c r="F6" s="60"/>
      <c r="G6" s="60">
        <v>118988</v>
      </c>
      <c r="H6" s="60">
        <v>3086678</v>
      </c>
      <c r="I6" s="60">
        <v>2262264</v>
      </c>
      <c r="J6" s="60">
        <v>5467930</v>
      </c>
      <c r="K6" s="60">
        <v>1230368</v>
      </c>
      <c r="L6" s="60">
        <v>147985</v>
      </c>
      <c r="M6" s="60">
        <v>3601744</v>
      </c>
      <c r="N6" s="60">
        <v>4980097</v>
      </c>
      <c r="O6" s="60"/>
      <c r="P6" s="60"/>
      <c r="Q6" s="60"/>
      <c r="R6" s="60"/>
      <c r="S6" s="60"/>
      <c r="T6" s="60"/>
      <c r="U6" s="60"/>
      <c r="V6" s="60"/>
      <c r="W6" s="60">
        <v>10448027</v>
      </c>
      <c r="X6" s="60"/>
      <c r="Y6" s="60">
        <v>10448027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5987122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54661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11436133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118988</v>
      </c>
      <c r="H11" s="295">
        <f t="shared" si="1"/>
        <v>3086678</v>
      </c>
      <c r="I11" s="295">
        <f t="shared" si="1"/>
        <v>2262264</v>
      </c>
      <c r="J11" s="295">
        <f t="shared" si="1"/>
        <v>5467930</v>
      </c>
      <c r="K11" s="295">
        <f t="shared" si="1"/>
        <v>1230368</v>
      </c>
      <c r="L11" s="295">
        <f t="shared" si="1"/>
        <v>147985</v>
      </c>
      <c r="M11" s="295">
        <f t="shared" si="1"/>
        <v>3601744</v>
      </c>
      <c r="N11" s="295">
        <f t="shared" si="1"/>
        <v>4980097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10448027</v>
      </c>
      <c r="X11" s="295">
        <f t="shared" si="1"/>
        <v>0</v>
      </c>
      <c r="Y11" s="295">
        <f t="shared" si="1"/>
        <v>10448027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390524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5394350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118988</v>
      </c>
      <c r="H36" s="60">
        <f t="shared" si="4"/>
        <v>3086678</v>
      </c>
      <c r="I36" s="60">
        <f t="shared" si="4"/>
        <v>2262264</v>
      </c>
      <c r="J36" s="60">
        <f t="shared" si="4"/>
        <v>5467930</v>
      </c>
      <c r="K36" s="60">
        <f t="shared" si="4"/>
        <v>1230368</v>
      </c>
      <c r="L36" s="60">
        <f t="shared" si="4"/>
        <v>147985</v>
      </c>
      <c r="M36" s="60">
        <f t="shared" si="4"/>
        <v>3601744</v>
      </c>
      <c r="N36" s="60">
        <f t="shared" si="4"/>
        <v>4980097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10448027</v>
      </c>
      <c r="X36" s="60">
        <f t="shared" si="4"/>
        <v>0</v>
      </c>
      <c r="Y36" s="60">
        <f t="shared" si="4"/>
        <v>10448027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5987122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54661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11436133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118988</v>
      </c>
      <c r="H41" s="295">
        <f t="shared" si="6"/>
        <v>3086678</v>
      </c>
      <c r="I41" s="295">
        <f t="shared" si="6"/>
        <v>2262264</v>
      </c>
      <c r="J41" s="295">
        <f t="shared" si="6"/>
        <v>5467930</v>
      </c>
      <c r="K41" s="295">
        <f t="shared" si="6"/>
        <v>1230368</v>
      </c>
      <c r="L41" s="295">
        <f t="shared" si="6"/>
        <v>147985</v>
      </c>
      <c r="M41" s="295">
        <f t="shared" si="6"/>
        <v>3601744</v>
      </c>
      <c r="N41" s="295">
        <f t="shared" si="6"/>
        <v>4980097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10448027</v>
      </c>
      <c r="X41" s="295">
        <f t="shared" si="6"/>
        <v>0</v>
      </c>
      <c r="Y41" s="295">
        <f t="shared" si="6"/>
        <v>10448027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390524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11826657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118988</v>
      </c>
      <c r="H49" s="220">
        <f t="shared" si="9"/>
        <v>3086678</v>
      </c>
      <c r="I49" s="220">
        <f t="shared" si="9"/>
        <v>2262264</v>
      </c>
      <c r="J49" s="220">
        <f t="shared" si="9"/>
        <v>5467930</v>
      </c>
      <c r="K49" s="220">
        <f t="shared" si="9"/>
        <v>1230368</v>
      </c>
      <c r="L49" s="220">
        <f t="shared" si="9"/>
        <v>147985</v>
      </c>
      <c r="M49" s="220">
        <f t="shared" si="9"/>
        <v>3601744</v>
      </c>
      <c r="N49" s="220">
        <f t="shared" si="9"/>
        <v>4980097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10448027</v>
      </c>
      <c r="X49" s="220">
        <f t="shared" si="9"/>
        <v>0</v>
      </c>
      <c r="Y49" s="220">
        <f t="shared" si="9"/>
        <v>10448027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1335000</v>
      </c>
      <c r="F65" s="60">
        <v>60000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60000</v>
      </c>
      <c r="Y65" s="60">
        <v>-60000</v>
      </c>
      <c r="Z65" s="140">
        <v>-100</v>
      </c>
      <c r="AA65" s="155"/>
    </row>
    <row r="66" spans="1:27" ht="13.5">
      <c r="A66" s="311" t="s">
        <v>223</v>
      </c>
      <c r="B66" s="316"/>
      <c r="C66" s="273">
        <v>1432000</v>
      </c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284800</v>
      </c>
      <c r="F67" s="60">
        <v>284800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284800</v>
      </c>
      <c r="Y67" s="60">
        <v>-284800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>
        <v>6075000</v>
      </c>
      <c r="F68" s="60">
        <v>5886646</v>
      </c>
      <c r="G68" s="60">
        <v>190887</v>
      </c>
      <c r="H68" s="60">
        <v>104760</v>
      </c>
      <c r="I68" s="60">
        <v>205216</v>
      </c>
      <c r="J68" s="60">
        <v>500863</v>
      </c>
      <c r="K68" s="60">
        <v>125233</v>
      </c>
      <c r="L68" s="60">
        <v>351791</v>
      </c>
      <c r="M68" s="60">
        <v>820555</v>
      </c>
      <c r="N68" s="60">
        <v>1297579</v>
      </c>
      <c r="O68" s="60"/>
      <c r="P68" s="60"/>
      <c r="Q68" s="60"/>
      <c r="R68" s="60"/>
      <c r="S68" s="60"/>
      <c r="T68" s="60"/>
      <c r="U68" s="60"/>
      <c r="V68" s="60"/>
      <c r="W68" s="60">
        <v>1798442</v>
      </c>
      <c r="X68" s="60">
        <v>5886646</v>
      </c>
      <c r="Y68" s="60">
        <v>-4088204</v>
      </c>
      <c r="Z68" s="140">
        <v>-69.45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1432000</v>
      </c>
      <c r="D69" s="218">
        <f t="shared" si="12"/>
        <v>0</v>
      </c>
      <c r="E69" s="220">
        <f t="shared" si="12"/>
        <v>7694800</v>
      </c>
      <c r="F69" s="220">
        <f t="shared" si="12"/>
        <v>6231446</v>
      </c>
      <c r="G69" s="220">
        <f t="shared" si="12"/>
        <v>190887</v>
      </c>
      <c r="H69" s="220">
        <f t="shared" si="12"/>
        <v>104760</v>
      </c>
      <c r="I69" s="220">
        <f t="shared" si="12"/>
        <v>205216</v>
      </c>
      <c r="J69" s="220">
        <f t="shared" si="12"/>
        <v>500863</v>
      </c>
      <c r="K69" s="220">
        <f t="shared" si="12"/>
        <v>125233</v>
      </c>
      <c r="L69" s="220">
        <f t="shared" si="12"/>
        <v>351791</v>
      </c>
      <c r="M69" s="220">
        <f t="shared" si="12"/>
        <v>820555</v>
      </c>
      <c r="N69" s="220">
        <f t="shared" si="12"/>
        <v>1297579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1798442</v>
      </c>
      <c r="X69" s="220">
        <f t="shared" si="12"/>
        <v>6231446</v>
      </c>
      <c r="Y69" s="220">
        <f t="shared" si="12"/>
        <v>-4433004</v>
      </c>
      <c r="Z69" s="221">
        <f>+IF(X69&lt;&gt;0,+(Y69/X69)*100,0)</f>
        <v>-71.13925082557083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11436133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118988</v>
      </c>
      <c r="H5" s="356">
        <f t="shared" si="0"/>
        <v>3086678</v>
      </c>
      <c r="I5" s="356">
        <f t="shared" si="0"/>
        <v>2262264</v>
      </c>
      <c r="J5" s="358">
        <f t="shared" si="0"/>
        <v>5467930</v>
      </c>
      <c r="K5" s="358">
        <f t="shared" si="0"/>
        <v>1230368</v>
      </c>
      <c r="L5" s="356">
        <f t="shared" si="0"/>
        <v>147985</v>
      </c>
      <c r="M5" s="356">
        <f t="shared" si="0"/>
        <v>3601744</v>
      </c>
      <c r="N5" s="358">
        <f t="shared" si="0"/>
        <v>4980097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5394350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118988</v>
      </c>
      <c r="H6" s="60">
        <f t="shared" si="1"/>
        <v>3086678</v>
      </c>
      <c r="I6" s="60">
        <f t="shared" si="1"/>
        <v>2262264</v>
      </c>
      <c r="J6" s="59">
        <f t="shared" si="1"/>
        <v>5467930</v>
      </c>
      <c r="K6" s="59">
        <f t="shared" si="1"/>
        <v>1230368</v>
      </c>
      <c r="L6" s="60">
        <f t="shared" si="1"/>
        <v>147985</v>
      </c>
      <c r="M6" s="60">
        <f t="shared" si="1"/>
        <v>3601744</v>
      </c>
      <c r="N6" s="59">
        <f t="shared" si="1"/>
        <v>4980097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5394350</v>
      </c>
      <c r="D7" s="340"/>
      <c r="E7" s="60"/>
      <c r="F7" s="59"/>
      <c r="G7" s="59">
        <v>118988</v>
      </c>
      <c r="H7" s="60">
        <v>3086678</v>
      </c>
      <c r="I7" s="60">
        <v>2262264</v>
      </c>
      <c r="J7" s="59">
        <v>5467930</v>
      </c>
      <c r="K7" s="59">
        <v>1230368</v>
      </c>
      <c r="L7" s="60">
        <v>147985</v>
      </c>
      <c r="M7" s="60">
        <v>3601744</v>
      </c>
      <c r="N7" s="59">
        <v>4980097</v>
      </c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5987122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5987122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54661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54661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390524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324560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65964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11826657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118988</v>
      </c>
      <c r="H60" s="219">
        <f t="shared" si="14"/>
        <v>3086678</v>
      </c>
      <c r="I60" s="219">
        <f t="shared" si="14"/>
        <v>2262264</v>
      </c>
      <c r="J60" s="264">
        <f t="shared" si="14"/>
        <v>5467930</v>
      </c>
      <c r="K60" s="264">
        <f t="shared" si="14"/>
        <v>1230368</v>
      </c>
      <c r="L60" s="219">
        <f t="shared" si="14"/>
        <v>147985</v>
      </c>
      <c r="M60" s="219">
        <f t="shared" si="14"/>
        <v>3601744</v>
      </c>
      <c r="N60" s="264">
        <f t="shared" si="14"/>
        <v>4980097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2013-08-28T14:33:29Z</dcterms:created>
  <dcterms:modified xsi:type="dcterms:W3CDTF">2013-08-28T14:33:33Z</dcterms:modified>
  <cp:category/>
  <cp:version/>
  <cp:contentType/>
  <cp:contentStatus/>
</cp:coreProperties>
</file>