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<sst xmlns="http://schemas.openxmlformats.org/spreadsheetml/2006/main" count="855" uniqueCount="302">
  <si>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Phokwane(NC094)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</si>
  <si>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</si>
  <si>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</si>
  <si>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</si>
  <si>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</si>
  <si>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</si>
  <si>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</si>
  <si>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</si>
  <si>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</si>
  <si>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</si>
  <si>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</si>
  <si>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</si>
  <si>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</si>
  <si>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</si>
  <si>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</si>
  <si>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</si>
  <si>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</si>
  <si>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</si>
  <si>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</si>
  <si>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</si>
  <si>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</si>
  <si>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</si>
  <si>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</si>
  <si>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</si>
  <si>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</si>
  <si>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</si>
  <si>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</si>
  <si>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</si>
  <si>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</si>
  <si>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</si>
  <si>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</si>
  <si>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</si>
  <si>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</si>
  <si>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</si>
  <si>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</si>
  <si>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</si>
  <si>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</si>
  <si>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</si>
  <si>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</si>
  <si>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</si>
  <si>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</si>
  <si>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</si>
  <si>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</si>
  <si>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</si>
  <si>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</si>
  <si>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</si>
  <si>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</si>
  <si>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</si>
  <si>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</si>
  <si>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</si>
  <si>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</si>
  <si>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</si>
  <si>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</si>
  <si>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</si>
  <si>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</si>
  <si>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</si>
  <si>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</si>
  <si>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</si>
  <si>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</si>
  <si>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</si>
  <si>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</si>
  <si>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</si>
  <si>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</si>
  <si>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</si>
  <si>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</si>
  <si>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</si>
  <si>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</si>
  <si>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</si>
  <si>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</si>
  <si>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</si>
  <si>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Phokwane(NC094)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</si>
  <si>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</si>
  <si>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</si>
  <si>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</si>
  <si>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</si>
  <si>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</si>
  <si>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</si>
  <si>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</si>
  <si>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</si>
  <si>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</si>
  <si>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</si>
  <si>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</si>
  <si>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</si>
  <si>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</si>
  <si>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</si>
  <si>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</si>
  <si>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</si>
  <si>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</si>
  <si>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</si>
  <si>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</si>
  <si>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</si>
  <si>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</si>
  <si>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</si>
  <si>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</si>
  <si>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</si>
  <si>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</si>
  <si>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</si>
  <si>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</si>
  <si>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</si>
  <si>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</si>
  <si>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Phokwane(NC094)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</si>
  <si>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</si>
  <si>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</si>
  <si>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</si>
  <si>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</si>
  <si>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</si>
  <si>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</si>
  <si>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</si>
  <si>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</si>
  <si>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</si>
  <si>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</si>
  <si>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</si>
  <si>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</si>
  <si>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</si>
  <si>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</si>
  <si>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</si>
  <si>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</si>
  <si>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</si>
  <si>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</si>
  <si>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</si>
  <si>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</si>
  <si>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</si>
  <si>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</si>
  <si>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</si>
  <si>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</si>
  <si>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</si>
  <si>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</si>
  <si>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</si>
  <si>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</si>
  <si>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Phokwane(NC094)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</si>
  <si>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</si>
  <si>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</si>
  <si>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</si>
  <si>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</si>
  <si>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</si>
  <si>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</si>
  <si>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</si>
  <si>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</si>
  <si>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</si>
  <si>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</si>
  <si>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Phokwane(NC094)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</si>
  <si>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</si>
  <si>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</si>
  <si>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</si>
  <si>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</si>
  <si>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</si>
  <si>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</si>
  <si>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</si>
  <si>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</si>
  <si>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</si>
  <si>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</si>
  <si>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</si>
  <si>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</si>
  <si>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</si>
  <si>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</si>
  <si>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</si>
  <si>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</si>
  <si>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</si>
  <si>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</si>
  <si>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</si>
  <si>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</si>
  <si>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</si>
  <si>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</si>
  <si>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</si>
  <si>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</si>
  <si>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</si>
  <si>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</si>
  <si>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</si>
  <si>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</si>
  <si>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</si>
  <si>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</si>
  <si>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</si>
  <si>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</si>
  <si>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</si>
  <si>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Phokwane(NC094)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</si>
  <si>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</si>
  <si>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</si>
  <si>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</si>
  <si>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</si>
  <si>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</si>
  <si>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</si>
  <si>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</si>
  <si>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</si>
  <si>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</si>
  <si>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</si>
  <si>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</si>
  <si>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</si>
  <si>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</si>
  <si>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</si>
  <si>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</si>
  <si>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</si>
  <si>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</si>
  <si>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</si>
  <si>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</si>
  <si>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</si>
  <si>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</si>
  <si>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</si>
  <si>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</si>
  <si>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</si>
  <si>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</si>
  <si>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</si>
  <si>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Phokwane(NC094)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</si>
  <si>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</si>
  <si>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</si>
  <si>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</si>
  <si>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</si>
  <si>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</si>
  <si>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</si>
  <si>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</si>
  <si>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</si>
  <si>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</si>
  <si>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</si>
  <si>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</si>
  <si>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</si>
  <si>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</si>
  <si>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</si>
  <si>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</si>
  <si>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</si>
  <si>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</si>
  <si>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</si>
  <si>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</si>
  <si>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</si>
  <si>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</si>
  <si>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</si>
  <si>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</si>
  <si>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</si>
  <si>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Phokwane(NC094)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</si>
  <si>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</si>
  <si>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</si>
  <si>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</si>
  <si>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</si>
  <si>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</si>
  <si>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</si>
  <si>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</si>
  <si>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</si>
  <si>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</si>
  <si>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</si>
  <si>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</si>
  <si>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</si>
  <si>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</si>
  <si>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</si>
  <si>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</si>
  <si>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</si>
  <si>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</si>
  <si>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</si>
  <si>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</si>
  <si>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</si>
  <si>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</si>
  <si>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</si>
  <si>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</si>
  <si>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</si>
  <si>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</si>
  <si>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</si>
  <si>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</si>
  <si>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</si>
  <si>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</si>
  <si>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</si>
  <si>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</si>
  <si>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</si>
  <si>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</si>
  <si>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</si>
  <si>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</si>
  <si>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Phokwane(NC094)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</si>
  <si>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</si>
  <si>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</si>
  <si>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Northern Cape: Phokwane(NC094)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</si>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</sst>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7926865</v>
      </c>
      <c r="C5" s="19"/>
      <c r="D5" s="59">
        <v>10038400</v>
      </c>
      <c r="E5" s="60">
        <v>9776070</v>
      </c>
      <c r="F5" s="60">
        <v>1459066</v>
      </c>
      <c r="G5" s="60">
        <v>706662</v>
      </c>
      <c r="H5" s="60">
        <v>709930</v>
      </c>
      <c r="I5" s="60">
        <v>2875658</v>
      </c>
      <c r="J5" s="60">
        <v>709930</v>
      </c>
      <c r="K5" s="60">
        <v>709930</v>
      </c>
      <c r="L5" s="60">
        <v>708824</v>
      </c>
      <c r="M5" s="60">
        <v>2128684</v>
      </c>
      <c r="N5" s="60">
        <v>698368</v>
      </c>
      <c r="O5" s="60">
        <v>701563</v>
      </c>
      <c r="P5" s="60">
        <v>-396546</v>
      </c>
      <c r="Q5" s="60">
        <v>1003385</v>
      </c>
      <c r="R5" s="60">
        <v>602781</v>
      </c>
      <c r="S5" s="60">
        <v>546853</v>
      </c>
      <c r="T5" s="60">
        <v>619102</v>
      </c>
      <c r="U5" s="60">
        <v>1768736</v>
      </c>
      <c r="V5" s="60">
        <v>7776463</v>
      </c>
      <c r="W5" s="60">
        <v>9776070</v>
      </c>
      <c r="X5" s="60">
        <v>-1999607</v>
      </c>
      <c r="Y5" s="61">
        <v>-20.45</v>
      </c>
      <c r="Z5" s="62">
        <v>9776070</v>
      </c>
    </row>
    <row r="6" spans="1:26" ht="13.5">
      <c r="A6" s="58" t="s">
        <v>32</v>
      </c>
      <c r="B6" s="19">
        <v>77054970</v>
      </c>
      <c r="C6" s="19"/>
      <c r="D6" s="59">
        <v>86588485</v>
      </c>
      <c r="E6" s="60">
        <v>86183548</v>
      </c>
      <c r="F6" s="60">
        <v>7169980</v>
      </c>
      <c r="G6" s="60">
        <v>7459171</v>
      </c>
      <c r="H6" s="60">
        <v>6238728</v>
      </c>
      <c r="I6" s="60">
        <v>20867879</v>
      </c>
      <c r="J6" s="60">
        <v>7047658</v>
      </c>
      <c r="K6" s="60">
        <v>7776162</v>
      </c>
      <c r="L6" s="60">
        <v>6789967</v>
      </c>
      <c r="M6" s="60">
        <v>21613787</v>
      </c>
      <c r="N6" s="60">
        <v>7817747</v>
      </c>
      <c r="O6" s="60">
        <v>6434462</v>
      </c>
      <c r="P6" s="60">
        <v>8303561</v>
      </c>
      <c r="Q6" s="60">
        <v>22555770</v>
      </c>
      <c r="R6" s="60">
        <v>7484068</v>
      </c>
      <c r="S6" s="60">
        <v>6540201</v>
      </c>
      <c r="T6" s="60">
        <v>8515557</v>
      </c>
      <c r="U6" s="60">
        <v>22539826</v>
      </c>
      <c r="V6" s="60">
        <v>87577262</v>
      </c>
      <c r="W6" s="60">
        <v>86183548</v>
      </c>
      <c r="X6" s="60">
        <v>1393714</v>
      </c>
      <c r="Y6" s="61">
        <v>1.62</v>
      </c>
      <c r="Z6" s="62">
        <v>86183548</v>
      </c>
    </row>
    <row r="7" spans="1:26" ht="13.5">
      <c r="A7" s="58" t="s">
        <v>33</v>
      </c>
      <c r="B7" s="19">
        <v>1715129</v>
      </c>
      <c r="C7" s="19"/>
      <c r="D7" s="59">
        <v>403395</v>
      </c>
      <c r="E7" s="60">
        <v>2048128</v>
      </c>
      <c r="F7" s="60">
        <v>33576</v>
      </c>
      <c r="G7" s="60">
        <v>356110</v>
      </c>
      <c r="H7" s="60">
        <v>85970</v>
      </c>
      <c r="I7" s="60">
        <v>475656</v>
      </c>
      <c r="J7" s="60">
        <v>425483</v>
      </c>
      <c r="K7" s="60">
        <v>66723</v>
      </c>
      <c r="L7" s="60">
        <v>141225</v>
      </c>
      <c r="M7" s="60">
        <v>633431</v>
      </c>
      <c r="N7" s="60">
        <v>85655</v>
      </c>
      <c r="O7" s="60">
        <v>26671</v>
      </c>
      <c r="P7" s="60">
        <v>691047</v>
      </c>
      <c r="Q7" s="60">
        <v>803373</v>
      </c>
      <c r="R7" s="60">
        <v>109512</v>
      </c>
      <c r="S7" s="60">
        <v>-81749</v>
      </c>
      <c r="T7" s="60">
        <v>394679</v>
      </c>
      <c r="U7" s="60">
        <v>422442</v>
      </c>
      <c r="V7" s="60">
        <v>2334902</v>
      </c>
      <c r="W7" s="60">
        <v>2048128</v>
      </c>
      <c r="X7" s="60">
        <v>286774</v>
      </c>
      <c r="Y7" s="61">
        <v>14</v>
      </c>
      <c r="Z7" s="62">
        <v>2048128</v>
      </c>
    </row>
    <row r="8" spans="1:26" ht="13.5">
      <c r="A8" s="58" t="s">
        <v>34</v>
      </c>
      <c r="B8" s="19">
        <v>84205701</v>
      </c>
      <c r="C8" s="19"/>
      <c r="D8" s="59">
        <v>66931001</v>
      </c>
      <c r="E8" s="60">
        <v>68920001</v>
      </c>
      <c r="F8" s="60">
        <v>26549000</v>
      </c>
      <c r="G8" s="60">
        <v>0</v>
      </c>
      <c r="H8" s="60">
        <v>0</v>
      </c>
      <c r="I8" s="60">
        <v>26549000</v>
      </c>
      <c r="J8" s="60">
        <v>3138233</v>
      </c>
      <c r="K8" s="60">
        <v>21240000</v>
      </c>
      <c r="L8" s="60">
        <v>1168684</v>
      </c>
      <c r="M8" s="60">
        <v>25546917</v>
      </c>
      <c r="N8" s="60">
        <v>89299</v>
      </c>
      <c r="O8" s="60">
        <v>491607</v>
      </c>
      <c r="P8" s="60">
        <v>16419000</v>
      </c>
      <c r="Q8" s="60">
        <v>16999906</v>
      </c>
      <c r="R8" s="60">
        <v>330483</v>
      </c>
      <c r="S8" s="60">
        <v>0</v>
      </c>
      <c r="T8" s="60">
        <v>-2074993</v>
      </c>
      <c r="U8" s="60">
        <v>-1744510</v>
      </c>
      <c r="V8" s="60">
        <v>67351313</v>
      </c>
      <c r="W8" s="60">
        <v>68920001</v>
      </c>
      <c r="X8" s="60">
        <v>-1568688</v>
      </c>
      <c r="Y8" s="61">
        <v>-2.28</v>
      </c>
      <c r="Z8" s="62">
        <v>68920001</v>
      </c>
    </row>
    <row r="9" spans="1:26" ht="13.5">
      <c r="A9" s="58" t="s">
        <v>35</v>
      </c>
      <c r="B9" s="19">
        <v>13369566</v>
      </c>
      <c r="C9" s="19"/>
      <c r="D9" s="59">
        <v>11558776</v>
      </c>
      <c r="E9" s="60">
        <v>11939604</v>
      </c>
      <c r="F9" s="60">
        <v>1029740</v>
      </c>
      <c r="G9" s="60">
        <v>1028273</v>
      </c>
      <c r="H9" s="60">
        <v>910583</v>
      </c>
      <c r="I9" s="60">
        <v>2968596</v>
      </c>
      <c r="J9" s="60">
        <v>1004919</v>
      </c>
      <c r="K9" s="60">
        <v>982471</v>
      </c>
      <c r="L9" s="60">
        <v>954593</v>
      </c>
      <c r="M9" s="60">
        <v>2941983</v>
      </c>
      <c r="N9" s="60">
        <v>1054240</v>
      </c>
      <c r="O9" s="60">
        <v>1139165</v>
      </c>
      <c r="P9" s="60">
        <v>907046</v>
      </c>
      <c r="Q9" s="60">
        <v>3100451</v>
      </c>
      <c r="R9" s="60">
        <v>1454913</v>
      </c>
      <c r="S9" s="60">
        <v>1151668</v>
      </c>
      <c r="T9" s="60">
        <v>1262283</v>
      </c>
      <c r="U9" s="60">
        <v>3868864</v>
      </c>
      <c r="V9" s="60">
        <v>12879894</v>
      </c>
      <c r="W9" s="60">
        <v>11939604</v>
      </c>
      <c r="X9" s="60">
        <v>940290</v>
      </c>
      <c r="Y9" s="61">
        <v>7.88</v>
      </c>
      <c r="Z9" s="62">
        <v>11939604</v>
      </c>
    </row>
    <row r="10" spans="1:26" ht="25.5">
      <c r="A10" s="63" t="s">
        <v>277</v>
      </c>
      <c r="B10" s="64">
        <f>SUM(B5:B9)</f>
        <v>184272231</v>
      </c>
      <c r="C10" s="64">
        <f>SUM(C5:C9)</f>
        <v>0</v>
      </c>
      <c r="D10" s="65">
        <f aca="true" t="shared" si="0" ref="D10:Z10">SUM(D5:D9)</f>
        <v>175520057</v>
      </c>
      <c r="E10" s="66">
        <f t="shared" si="0"/>
        <v>178867351</v>
      </c>
      <c r="F10" s="66">
        <f t="shared" si="0"/>
        <v>36241362</v>
      </c>
      <c r="G10" s="66">
        <f t="shared" si="0"/>
        <v>9550216</v>
      </c>
      <c r="H10" s="66">
        <f t="shared" si="0"/>
        <v>7945211</v>
      </c>
      <c r="I10" s="66">
        <f t="shared" si="0"/>
        <v>53736789</v>
      </c>
      <c r="J10" s="66">
        <f t="shared" si="0"/>
        <v>12326223</v>
      </c>
      <c r="K10" s="66">
        <f t="shared" si="0"/>
        <v>30775286</v>
      </c>
      <c r="L10" s="66">
        <f t="shared" si="0"/>
        <v>9763293</v>
      </c>
      <c r="M10" s="66">
        <f t="shared" si="0"/>
        <v>52864802</v>
      </c>
      <c r="N10" s="66">
        <f t="shared" si="0"/>
        <v>9745309</v>
      </c>
      <c r="O10" s="66">
        <f t="shared" si="0"/>
        <v>8793468</v>
      </c>
      <c r="P10" s="66">
        <f t="shared" si="0"/>
        <v>25924108</v>
      </c>
      <c r="Q10" s="66">
        <f t="shared" si="0"/>
        <v>44462885</v>
      </c>
      <c r="R10" s="66">
        <f t="shared" si="0"/>
        <v>9981757</v>
      </c>
      <c r="S10" s="66">
        <f t="shared" si="0"/>
        <v>8156973</v>
      </c>
      <c r="T10" s="66">
        <f t="shared" si="0"/>
        <v>8716628</v>
      </c>
      <c r="U10" s="66">
        <f t="shared" si="0"/>
        <v>26855358</v>
      </c>
      <c r="V10" s="66">
        <f t="shared" si="0"/>
        <v>177919834</v>
      </c>
      <c r="W10" s="66">
        <f t="shared" si="0"/>
        <v>178867351</v>
      </c>
      <c r="X10" s="66">
        <f t="shared" si="0"/>
        <v>-947517</v>
      </c>
      <c r="Y10" s="67">
        <f>+IF(W10&lt;&gt;0,(X10/W10)*100,0)</f>
        <v>-0.5297316669043755</v>
      </c>
      <c r="Z10" s="68">
        <f t="shared" si="0"/>
        <v>178867351</v>
      </c>
    </row>
    <row r="11" spans="1:26" ht="13.5">
      <c r="A11" s="58" t="s">
        <v>37</v>
      </c>
      <c r="B11" s="19">
        <v>37845923</v>
      </c>
      <c r="C11" s="19"/>
      <c r="D11" s="59">
        <v>58566656</v>
      </c>
      <c r="E11" s="60">
        <v>41530768</v>
      </c>
      <c r="F11" s="60">
        <v>3214441</v>
      </c>
      <c r="G11" s="60">
        <v>3678289</v>
      </c>
      <c r="H11" s="60">
        <v>3476585</v>
      </c>
      <c r="I11" s="60">
        <v>10369315</v>
      </c>
      <c r="J11" s="60">
        <v>3447919</v>
      </c>
      <c r="K11" s="60">
        <v>3451274</v>
      </c>
      <c r="L11" s="60">
        <v>3501614</v>
      </c>
      <c r="M11" s="60">
        <v>10400807</v>
      </c>
      <c r="N11" s="60">
        <v>3456163</v>
      </c>
      <c r="O11" s="60">
        <v>3646042</v>
      </c>
      <c r="P11" s="60">
        <v>3329088</v>
      </c>
      <c r="Q11" s="60">
        <v>10431293</v>
      </c>
      <c r="R11" s="60">
        <v>3459756</v>
      </c>
      <c r="S11" s="60">
        <v>3512306</v>
      </c>
      <c r="T11" s="60">
        <v>3728865</v>
      </c>
      <c r="U11" s="60">
        <v>10700927</v>
      </c>
      <c r="V11" s="60">
        <v>41902342</v>
      </c>
      <c r="W11" s="60">
        <v>41530768</v>
      </c>
      <c r="X11" s="60">
        <v>371574</v>
      </c>
      <c r="Y11" s="61">
        <v>0.89</v>
      </c>
      <c r="Z11" s="62">
        <v>41530768</v>
      </c>
    </row>
    <row r="12" spans="1:26" ht="13.5">
      <c r="A12" s="58" t="s">
        <v>38</v>
      </c>
      <c r="B12" s="19">
        <v>4911455</v>
      </c>
      <c r="C12" s="19"/>
      <c r="D12" s="59">
        <v>5031388</v>
      </c>
      <c r="E12" s="60">
        <v>4026821</v>
      </c>
      <c r="F12" s="60">
        <v>308406</v>
      </c>
      <c r="G12" s="60">
        <v>308406</v>
      </c>
      <c r="H12" s="60">
        <v>335259</v>
      </c>
      <c r="I12" s="60">
        <v>952071</v>
      </c>
      <c r="J12" s="60">
        <v>321833</v>
      </c>
      <c r="K12" s="60">
        <v>321833</v>
      </c>
      <c r="L12" s="60">
        <v>415637</v>
      </c>
      <c r="M12" s="60">
        <v>1059303</v>
      </c>
      <c r="N12" s="60">
        <v>337605</v>
      </c>
      <c r="O12" s="60">
        <v>337605</v>
      </c>
      <c r="P12" s="60">
        <v>337605</v>
      </c>
      <c r="Q12" s="60">
        <v>1012815</v>
      </c>
      <c r="R12" s="60">
        <v>337605</v>
      </c>
      <c r="S12" s="60">
        <v>337605</v>
      </c>
      <c r="T12" s="60">
        <v>337605</v>
      </c>
      <c r="U12" s="60">
        <v>1012815</v>
      </c>
      <c r="V12" s="60">
        <v>4037004</v>
      </c>
      <c r="W12" s="60">
        <v>4026821</v>
      </c>
      <c r="X12" s="60">
        <v>10183</v>
      </c>
      <c r="Y12" s="61">
        <v>0.25</v>
      </c>
      <c r="Z12" s="62">
        <v>4026821</v>
      </c>
    </row>
    <row r="13" spans="1:26" ht="13.5">
      <c r="A13" s="58" t="s">
        <v>278</v>
      </c>
      <c r="B13" s="19">
        <v>6917700</v>
      </c>
      <c r="C13" s="19"/>
      <c r="D13" s="59">
        <v>5304293</v>
      </c>
      <c r="E13" s="60">
        <v>6908076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6908076</v>
      </c>
      <c r="X13" s="60">
        <v>-6908076</v>
      </c>
      <c r="Y13" s="61">
        <v>-100</v>
      </c>
      <c r="Z13" s="62">
        <v>6908076</v>
      </c>
    </row>
    <row r="14" spans="1:26" ht="13.5">
      <c r="A14" s="58" t="s">
        <v>40</v>
      </c>
      <c r="B14" s="19">
        <v>1364436</v>
      </c>
      <c r="C14" s="19"/>
      <c r="D14" s="59">
        <v>133583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41890993</v>
      </c>
      <c r="C15" s="19"/>
      <c r="D15" s="59">
        <v>53948433</v>
      </c>
      <c r="E15" s="60">
        <v>55974072</v>
      </c>
      <c r="F15" s="60">
        <v>3897263</v>
      </c>
      <c r="G15" s="60">
        <v>6085217</v>
      </c>
      <c r="H15" s="60">
        <v>6128296</v>
      </c>
      <c r="I15" s="60">
        <v>16110776</v>
      </c>
      <c r="J15" s="60">
        <v>1248885</v>
      </c>
      <c r="K15" s="60">
        <v>6530287</v>
      </c>
      <c r="L15" s="60">
        <v>4203075</v>
      </c>
      <c r="M15" s="60">
        <v>11982247</v>
      </c>
      <c r="N15" s="60">
        <v>3977300</v>
      </c>
      <c r="O15" s="60">
        <v>5690023</v>
      </c>
      <c r="P15" s="60">
        <v>3347463</v>
      </c>
      <c r="Q15" s="60">
        <v>13014786</v>
      </c>
      <c r="R15" s="60">
        <v>4413756</v>
      </c>
      <c r="S15" s="60">
        <v>4064426</v>
      </c>
      <c r="T15" s="60">
        <v>7747811</v>
      </c>
      <c r="U15" s="60">
        <v>16225993</v>
      </c>
      <c r="V15" s="60">
        <v>57333802</v>
      </c>
      <c r="W15" s="60">
        <v>55974072</v>
      </c>
      <c r="X15" s="60">
        <v>1359730</v>
      </c>
      <c r="Y15" s="61">
        <v>2.43</v>
      </c>
      <c r="Z15" s="62">
        <v>55974072</v>
      </c>
    </row>
    <row r="16" spans="1:26" ht="13.5">
      <c r="A16" s="69" t="s">
        <v>42</v>
      </c>
      <c r="B16" s="19">
        <v>3257659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57795088</v>
      </c>
      <c r="C17" s="19"/>
      <c r="D17" s="59">
        <v>61802674</v>
      </c>
      <c r="E17" s="60">
        <v>69561883</v>
      </c>
      <c r="F17" s="60">
        <v>2260391</v>
      </c>
      <c r="G17" s="60">
        <v>1641622</v>
      </c>
      <c r="H17" s="60">
        <v>2608931</v>
      </c>
      <c r="I17" s="60">
        <v>6510944</v>
      </c>
      <c r="J17" s="60">
        <v>4938169</v>
      </c>
      <c r="K17" s="60">
        <v>3883953</v>
      </c>
      <c r="L17" s="60">
        <v>3845631</v>
      </c>
      <c r="M17" s="60">
        <v>12667753</v>
      </c>
      <c r="N17" s="60">
        <v>2679863</v>
      </c>
      <c r="O17" s="60">
        <v>2450130</v>
      </c>
      <c r="P17" s="60">
        <v>3544827</v>
      </c>
      <c r="Q17" s="60">
        <v>8674820</v>
      </c>
      <c r="R17" s="60">
        <v>4341212</v>
      </c>
      <c r="S17" s="60">
        <v>2698866</v>
      </c>
      <c r="T17" s="60">
        <v>4008114</v>
      </c>
      <c r="U17" s="60">
        <v>11048192</v>
      </c>
      <c r="V17" s="60">
        <v>38901709</v>
      </c>
      <c r="W17" s="60">
        <v>69561883</v>
      </c>
      <c r="X17" s="60">
        <v>-30660174</v>
      </c>
      <c r="Y17" s="61">
        <v>-44.08</v>
      </c>
      <c r="Z17" s="62">
        <v>69561883</v>
      </c>
    </row>
    <row r="18" spans="1:26" ht="13.5">
      <c r="A18" s="70" t="s">
        <v>44</v>
      </c>
      <c r="B18" s="71">
        <f>SUM(B11:B17)</f>
        <v>153983254</v>
      </c>
      <c r="C18" s="71">
        <f>SUM(C11:C17)</f>
        <v>0</v>
      </c>
      <c r="D18" s="72">
        <f aca="true" t="shared" si="1" ref="D18:Z18">SUM(D11:D17)</f>
        <v>184787027</v>
      </c>
      <c r="E18" s="73">
        <f t="shared" si="1"/>
        <v>178001620</v>
      </c>
      <c r="F18" s="73">
        <f t="shared" si="1"/>
        <v>9680501</v>
      </c>
      <c r="G18" s="73">
        <f t="shared" si="1"/>
        <v>11713534</v>
      </c>
      <c r="H18" s="73">
        <f t="shared" si="1"/>
        <v>12549071</v>
      </c>
      <c r="I18" s="73">
        <f t="shared" si="1"/>
        <v>33943106</v>
      </c>
      <c r="J18" s="73">
        <f t="shared" si="1"/>
        <v>9956806</v>
      </c>
      <c r="K18" s="73">
        <f t="shared" si="1"/>
        <v>14187347</v>
      </c>
      <c r="L18" s="73">
        <f t="shared" si="1"/>
        <v>11965957</v>
      </c>
      <c r="M18" s="73">
        <f t="shared" si="1"/>
        <v>36110110</v>
      </c>
      <c r="N18" s="73">
        <f t="shared" si="1"/>
        <v>10450931</v>
      </c>
      <c r="O18" s="73">
        <f t="shared" si="1"/>
        <v>12123800</v>
      </c>
      <c r="P18" s="73">
        <f t="shared" si="1"/>
        <v>10558983</v>
      </c>
      <c r="Q18" s="73">
        <f t="shared" si="1"/>
        <v>33133714</v>
      </c>
      <c r="R18" s="73">
        <f t="shared" si="1"/>
        <v>12552329</v>
      </c>
      <c r="S18" s="73">
        <f t="shared" si="1"/>
        <v>10613203</v>
      </c>
      <c r="T18" s="73">
        <f t="shared" si="1"/>
        <v>15822395</v>
      </c>
      <c r="U18" s="73">
        <f t="shared" si="1"/>
        <v>38987927</v>
      </c>
      <c r="V18" s="73">
        <f t="shared" si="1"/>
        <v>142174857</v>
      </c>
      <c r="W18" s="73">
        <f t="shared" si="1"/>
        <v>178001620</v>
      </c>
      <c r="X18" s="73">
        <f t="shared" si="1"/>
        <v>-35826763</v>
      </c>
      <c r="Y18" s="67">
        <f>+IF(W18&lt;&gt;0,(X18/W18)*100,0)</f>
        <v>-20.12721176357833</v>
      </c>
      <c r="Z18" s="74">
        <f t="shared" si="1"/>
        <v>178001620</v>
      </c>
    </row>
    <row r="19" spans="1:26" ht="13.5">
      <c r="A19" s="70" t="s">
        <v>45</v>
      </c>
      <c r="B19" s="75">
        <f>+B10-B18</f>
        <v>30288977</v>
      </c>
      <c r="C19" s="75">
        <f>+C10-C18</f>
        <v>0</v>
      </c>
      <c r="D19" s="76">
        <f aca="true" t="shared" si="2" ref="D19:Z19">+D10-D18</f>
        <v>-9266970</v>
      </c>
      <c r="E19" s="77">
        <f t="shared" si="2"/>
        <v>865731</v>
      </c>
      <c r="F19" s="77">
        <f t="shared" si="2"/>
        <v>26560861</v>
      </c>
      <c r="G19" s="77">
        <f t="shared" si="2"/>
        <v>-2163318</v>
      </c>
      <c r="H19" s="77">
        <f t="shared" si="2"/>
        <v>-4603860</v>
      </c>
      <c r="I19" s="77">
        <f t="shared" si="2"/>
        <v>19793683</v>
      </c>
      <c r="J19" s="77">
        <f t="shared" si="2"/>
        <v>2369417</v>
      </c>
      <c r="K19" s="77">
        <f t="shared" si="2"/>
        <v>16587939</v>
      </c>
      <c r="L19" s="77">
        <f t="shared" si="2"/>
        <v>-2202664</v>
      </c>
      <c r="M19" s="77">
        <f t="shared" si="2"/>
        <v>16754692</v>
      </c>
      <c r="N19" s="77">
        <f t="shared" si="2"/>
        <v>-705622</v>
      </c>
      <c r="O19" s="77">
        <f t="shared" si="2"/>
        <v>-3330332</v>
      </c>
      <c r="P19" s="77">
        <f t="shared" si="2"/>
        <v>15365125</v>
      </c>
      <c r="Q19" s="77">
        <f t="shared" si="2"/>
        <v>11329171</v>
      </c>
      <c r="R19" s="77">
        <f t="shared" si="2"/>
        <v>-2570572</v>
      </c>
      <c r="S19" s="77">
        <f t="shared" si="2"/>
        <v>-2456230</v>
      </c>
      <c r="T19" s="77">
        <f t="shared" si="2"/>
        <v>-7105767</v>
      </c>
      <c r="U19" s="77">
        <f t="shared" si="2"/>
        <v>-12132569</v>
      </c>
      <c r="V19" s="77">
        <f t="shared" si="2"/>
        <v>35744977</v>
      </c>
      <c r="W19" s="77">
        <f>IF(E10=E18,0,W10-W18)</f>
        <v>865731</v>
      </c>
      <c r="X19" s="77">
        <f t="shared" si="2"/>
        <v>34879246</v>
      </c>
      <c r="Y19" s="78">
        <f>+IF(W19&lt;&gt;0,(X19/W19)*100,0)</f>
        <v>4028.878023312091</v>
      </c>
      <c r="Z19" s="79">
        <f t="shared" si="2"/>
        <v>865731</v>
      </c>
    </row>
    <row r="20" spans="1:26" ht="13.5">
      <c r="A20" s="58" t="s">
        <v>46</v>
      </c>
      <c r="B20" s="19">
        <v>0</v>
      </c>
      <c r="C20" s="19"/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30288977</v>
      </c>
      <c r="C22" s="86">
        <f>SUM(C19:C21)</f>
        <v>0</v>
      </c>
      <c r="D22" s="87">
        <f aca="true" t="shared" si="3" ref="D22:Z22">SUM(D19:D21)</f>
        <v>-9266970</v>
      </c>
      <c r="E22" s="88">
        <f t="shared" si="3"/>
        <v>865731</v>
      </c>
      <c r="F22" s="88">
        <f t="shared" si="3"/>
        <v>26560861</v>
      </c>
      <c r="G22" s="88">
        <f t="shared" si="3"/>
        <v>-2163318</v>
      </c>
      <c r="H22" s="88">
        <f t="shared" si="3"/>
        <v>-4603860</v>
      </c>
      <c r="I22" s="88">
        <f t="shared" si="3"/>
        <v>19793683</v>
      </c>
      <c r="J22" s="88">
        <f t="shared" si="3"/>
        <v>2369417</v>
      </c>
      <c r="K22" s="88">
        <f t="shared" si="3"/>
        <v>16587939</v>
      </c>
      <c r="L22" s="88">
        <f t="shared" si="3"/>
        <v>-2202664</v>
      </c>
      <c r="M22" s="88">
        <f t="shared" si="3"/>
        <v>16754692</v>
      </c>
      <c r="N22" s="88">
        <f t="shared" si="3"/>
        <v>-705622</v>
      </c>
      <c r="O22" s="88">
        <f t="shared" si="3"/>
        <v>-3330332</v>
      </c>
      <c r="P22" s="88">
        <f t="shared" si="3"/>
        <v>15365125</v>
      </c>
      <c r="Q22" s="88">
        <f t="shared" si="3"/>
        <v>11329171</v>
      </c>
      <c r="R22" s="88">
        <f t="shared" si="3"/>
        <v>-2570572</v>
      </c>
      <c r="S22" s="88">
        <f t="shared" si="3"/>
        <v>-2456230</v>
      </c>
      <c r="T22" s="88">
        <f t="shared" si="3"/>
        <v>-7105767</v>
      </c>
      <c r="U22" s="88">
        <f t="shared" si="3"/>
        <v>-12132569</v>
      </c>
      <c r="V22" s="88">
        <f t="shared" si="3"/>
        <v>35744977</v>
      </c>
      <c r="W22" s="88">
        <f t="shared" si="3"/>
        <v>865731</v>
      </c>
      <c r="X22" s="88">
        <f t="shared" si="3"/>
        <v>34879246</v>
      </c>
      <c r="Y22" s="89">
        <f>+IF(W22&lt;&gt;0,(X22/W22)*100,0)</f>
        <v>4028.878023312091</v>
      </c>
      <c r="Z22" s="90">
        <f t="shared" si="3"/>
        <v>865731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30288977</v>
      </c>
      <c r="C24" s="75">
        <f>SUM(C22:C23)</f>
        <v>0</v>
      </c>
      <c r="D24" s="76">
        <f aca="true" t="shared" si="4" ref="D24:Z24">SUM(D22:D23)</f>
        <v>-9266970</v>
      </c>
      <c r="E24" s="77">
        <f t="shared" si="4"/>
        <v>865731</v>
      </c>
      <c r="F24" s="77">
        <f t="shared" si="4"/>
        <v>26560861</v>
      </c>
      <c r="G24" s="77">
        <f t="shared" si="4"/>
        <v>-2163318</v>
      </c>
      <c r="H24" s="77">
        <f t="shared" si="4"/>
        <v>-4603860</v>
      </c>
      <c r="I24" s="77">
        <f t="shared" si="4"/>
        <v>19793683</v>
      </c>
      <c r="J24" s="77">
        <f t="shared" si="4"/>
        <v>2369417</v>
      </c>
      <c r="K24" s="77">
        <f t="shared" si="4"/>
        <v>16587939</v>
      </c>
      <c r="L24" s="77">
        <f t="shared" si="4"/>
        <v>-2202664</v>
      </c>
      <c r="M24" s="77">
        <f t="shared" si="4"/>
        <v>16754692</v>
      </c>
      <c r="N24" s="77">
        <f t="shared" si="4"/>
        <v>-705622</v>
      </c>
      <c r="O24" s="77">
        <f t="shared" si="4"/>
        <v>-3330332</v>
      </c>
      <c r="P24" s="77">
        <f t="shared" si="4"/>
        <v>15365125</v>
      </c>
      <c r="Q24" s="77">
        <f t="shared" si="4"/>
        <v>11329171</v>
      </c>
      <c r="R24" s="77">
        <f t="shared" si="4"/>
        <v>-2570572</v>
      </c>
      <c r="S24" s="77">
        <f t="shared" si="4"/>
        <v>-2456230</v>
      </c>
      <c r="T24" s="77">
        <f t="shared" si="4"/>
        <v>-7105767</v>
      </c>
      <c r="U24" s="77">
        <f t="shared" si="4"/>
        <v>-12132569</v>
      </c>
      <c r="V24" s="77">
        <f t="shared" si="4"/>
        <v>35744977</v>
      </c>
      <c r="W24" s="77">
        <f t="shared" si="4"/>
        <v>865731</v>
      </c>
      <c r="X24" s="77">
        <f t="shared" si="4"/>
        <v>34879246</v>
      </c>
      <c r="Y24" s="78">
        <f>+IF(W24&lt;&gt;0,(X24/W24)*100,0)</f>
        <v>4028.878023312091</v>
      </c>
      <c r="Z24" s="79">
        <f t="shared" si="4"/>
        <v>865731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21483850</v>
      </c>
      <c r="C27" s="22"/>
      <c r="D27" s="99">
        <v>55187822</v>
      </c>
      <c r="E27" s="100">
        <v>55187822</v>
      </c>
      <c r="F27" s="100">
        <v>0</v>
      </c>
      <c r="G27" s="100">
        <v>1540760</v>
      </c>
      <c r="H27" s="100">
        <v>4243638</v>
      </c>
      <c r="I27" s="100">
        <v>5784398</v>
      </c>
      <c r="J27" s="100">
        <v>7220519</v>
      </c>
      <c r="K27" s="100">
        <v>564563</v>
      </c>
      <c r="L27" s="100">
        <v>6137518</v>
      </c>
      <c r="M27" s="100">
        <v>13922600</v>
      </c>
      <c r="N27" s="100">
        <v>250248</v>
      </c>
      <c r="O27" s="100">
        <v>735786</v>
      </c>
      <c r="P27" s="100">
        <v>8485235</v>
      </c>
      <c r="Q27" s="100">
        <v>9471269</v>
      </c>
      <c r="R27" s="100">
        <v>1612762</v>
      </c>
      <c r="S27" s="100">
        <v>3030489</v>
      </c>
      <c r="T27" s="100">
        <v>9256580</v>
      </c>
      <c r="U27" s="100">
        <v>13899831</v>
      </c>
      <c r="V27" s="100">
        <v>43078098</v>
      </c>
      <c r="W27" s="100">
        <v>55187822</v>
      </c>
      <c r="X27" s="100">
        <v>-12109724</v>
      </c>
      <c r="Y27" s="101">
        <v>-21.94</v>
      </c>
      <c r="Z27" s="102">
        <v>55187822</v>
      </c>
    </row>
    <row r="28" spans="1:26" ht="13.5">
      <c r="A28" s="103" t="s">
        <v>46</v>
      </c>
      <c r="B28" s="19">
        <v>20966597</v>
      </c>
      <c r="C28" s="19"/>
      <c r="D28" s="59">
        <v>50536190</v>
      </c>
      <c r="E28" s="60">
        <v>50536190</v>
      </c>
      <c r="F28" s="60">
        <v>0</v>
      </c>
      <c r="G28" s="60">
        <v>1552692</v>
      </c>
      <c r="H28" s="60">
        <v>4241798</v>
      </c>
      <c r="I28" s="60">
        <v>5794490</v>
      </c>
      <c r="J28" s="60">
        <v>7188555</v>
      </c>
      <c r="K28" s="60">
        <v>537307</v>
      </c>
      <c r="L28" s="60">
        <v>6137518</v>
      </c>
      <c r="M28" s="60">
        <v>13863380</v>
      </c>
      <c r="N28" s="60">
        <v>247407</v>
      </c>
      <c r="O28" s="60">
        <v>670098</v>
      </c>
      <c r="P28" s="60">
        <v>8255235</v>
      </c>
      <c r="Q28" s="60">
        <v>9172740</v>
      </c>
      <c r="R28" s="60">
        <v>1572025</v>
      </c>
      <c r="S28" s="60">
        <v>1932224</v>
      </c>
      <c r="T28" s="60">
        <v>8739025</v>
      </c>
      <c r="U28" s="60">
        <v>12243274</v>
      </c>
      <c r="V28" s="60">
        <v>41073884</v>
      </c>
      <c r="W28" s="60">
        <v>50536190</v>
      </c>
      <c r="X28" s="60">
        <v>-9462306</v>
      </c>
      <c r="Y28" s="61">
        <v>-18.72</v>
      </c>
      <c r="Z28" s="62">
        <v>50536190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1460</v>
      </c>
      <c r="L29" s="60">
        <v>0</v>
      </c>
      <c r="M29" s="60">
        <v>1460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1460</v>
      </c>
      <c r="W29" s="60">
        <v>0</v>
      </c>
      <c r="X29" s="60">
        <v>1460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517253</v>
      </c>
      <c r="C31" s="19"/>
      <c r="D31" s="59">
        <v>4651632</v>
      </c>
      <c r="E31" s="60">
        <v>4651632</v>
      </c>
      <c r="F31" s="60">
        <v>0</v>
      </c>
      <c r="G31" s="60">
        <v>-11777</v>
      </c>
      <c r="H31" s="60">
        <v>1840</v>
      </c>
      <c r="I31" s="60">
        <v>-9937</v>
      </c>
      <c r="J31" s="60">
        <v>31964</v>
      </c>
      <c r="K31" s="60">
        <v>25796</v>
      </c>
      <c r="L31" s="60">
        <v>0</v>
      </c>
      <c r="M31" s="60">
        <v>57760</v>
      </c>
      <c r="N31" s="60">
        <v>2841</v>
      </c>
      <c r="O31" s="60">
        <v>65688</v>
      </c>
      <c r="P31" s="60">
        <v>230000</v>
      </c>
      <c r="Q31" s="60">
        <v>298529</v>
      </c>
      <c r="R31" s="60">
        <v>40737</v>
      </c>
      <c r="S31" s="60">
        <v>1098265</v>
      </c>
      <c r="T31" s="60">
        <v>517555</v>
      </c>
      <c r="U31" s="60">
        <v>1656557</v>
      </c>
      <c r="V31" s="60">
        <v>2002909</v>
      </c>
      <c r="W31" s="60">
        <v>4651632</v>
      </c>
      <c r="X31" s="60">
        <v>-2648723</v>
      </c>
      <c r="Y31" s="61">
        <v>-56.94</v>
      </c>
      <c r="Z31" s="62">
        <v>4651632</v>
      </c>
    </row>
    <row r="32" spans="1:26" ht="13.5">
      <c r="A32" s="70" t="s">
        <v>54</v>
      </c>
      <c r="B32" s="22">
        <f>SUM(B28:B31)</f>
        <v>21483850</v>
      </c>
      <c r="C32" s="22">
        <f>SUM(C28:C31)</f>
        <v>0</v>
      </c>
      <c r="D32" s="99">
        <f aca="true" t="shared" si="5" ref="D32:Z32">SUM(D28:D31)</f>
        <v>55187822</v>
      </c>
      <c r="E32" s="100">
        <f t="shared" si="5"/>
        <v>55187822</v>
      </c>
      <c r="F32" s="100">
        <f t="shared" si="5"/>
        <v>0</v>
      </c>
      <c r="G32" s="100">
        <f t="shared" si="5"/>
        <v>1540915</v>
      </c>
      <c r="H32" s="100">
        <f t="shared" si="5"/>
        <v>4243638</v>
      </c>
      <c r="I32" s="100">
        <f t="shared" si="5"/>
        <v>5784553</v>
      </c>
      <c r="J32" s="100">
        <f t="shared" si="5"/>
        <v>7220519</v>
      </c>
      <c r="K32" s="100">
        <f t="shared" si="5"/>
        <v>564563</v>
      </c>
      <c r="L32" s="100">
        <f t="shared" si="5"/>
        <v>6137518</v>
      </c>
      <c r="M32" s="100">
        <f t="shared" si="5"/>
        <v>13922600</v>
      </c>
      <c r="N32" s="100">
        <f t="shared" si="5"/>
        <v>250248</v>
      </c>
      <c r="O32" s="100">
        <f t="shared" si="5"/>
        <v>735786</v>
      </c>
      <c r="P32" s="100">
        <f t="shared" si="5"/>
        <v>8485235</v>
      </c>
      <c r="Q32" s="100">
        <f t="shared" si="5"/>
        <v>9471269</v>
      </c>
      <c r="R32" s="100">
        <f t="shared" si="5"/>
        <v>1612762</v>
      </c>
      <c r="S32" s="100">
        <f t="shared" si="5"/>
        <v>3030489</v>
      </c>
      <c r="T32" s="100">
        <f t="shared" si="5"/>
        <v>9256580</v>
      </c>
      <c r="U32" s="100">
        <f t="shared" si="5"/>
        <v>13899831</v>
      </c>
      <c r="V32" s="100">
        <f t="shared" si="5"/>
        <v>43078253</v>
      </c>
      <c r="W32" s="100">
        <f t="shared" si="5"/>
        <v>55187822</v>
      </c>
      <c r="X32" s="100">
        <f t="shared" si="5"/>
        <v>-12109569</v>
      </c>
      <c r="Y32" s="101">
        <f>+IF(W32&lt;&gt;0,(X32/W32)*100,0)</f>
        <v>-21.94246585777565</v>
      </c>
      <c r="Z32" s="102">
        <f t="shared" si="5"/>
        <v>55187822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69511931</v>
      </c>
      <c r="C35" s="19"/>
      <c r="D35" s="59">
        <v>63468187</v>
      </c>
      <c r="E35" s="60">
        <v>63468187</v>
      </c>
      <c r="F35" s="60">
        <v>15142509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63468187</v>
      </c>
      <c r="X35" s="60">
        <v>-63468187</v>
      </c>
      <c r="Y35" s="61">
        <v>-100</v>
      </c>
      <c r="Z35" s="62">
        <v>63468187</v>
      </c>
    </row>
    <row r="36" spans="1:26" ht="13.5">
      <c r="A36" s="58" t="s">
        <v>57</v>
      </c>
      <c r="B36" s="19">
        <v>188180490</v>
      </c>
      <c r="C36" s="19"/>
      <c r="D36" s="59">
        <v>0</v>
      </c>
      <c r="E36" s="60">
        <v>0</v>
      </c>
      <c r="F36" s="60">
        <v>4879183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1">
        <v>0</v>
      </c>
      <c r="Z36" s="62">
        <v>0</v>
      </c>
    </row>
    <row r="37" spans="1:26" ht="13.5">
      <c r="A37" s="58" t="s">
        <v>58</v>
      </c>
      <c r="B37" s="19">
        <v>23210746</v>
      </c>
      <c r="C37" s="19"/>
      <c r="D37" s="59">
        <v>1320000</v>
      </c>
      <c r="E37" s="60">
        <v>1320000</v>
      </c>
      <c r="F37" s="60">
        <v>15340662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1320000</v>
      </c>
      <c r="X37" s="60">
        <v>-1320000</v>
      </c>
      <c r="Y37" s="61">
        <v>-100</v>
      </c>
      <c r="Z37" s="62">
        <v>1320000</v>
      </c>
    </row>
    <row r="38" spans="1:26" ht="13.5">
      <c r="A38" s="58" t="s">
        <v>59</v>
      </c>
      <c r="B38" s="19">
        <v>15641971</v>
      </c>
      <c r="C38" s="19"/>
      <c r="D38" s="59">
        <v>14929195</v>
      </c>
      <c r="E38" s="60">
        <v>14929195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14929195</v>
      </c>
      <c r="X38" s="60">
        <v>-14929195</v>
      </c>
      <c r="Y38" s="61">
        <v>-100</v>
      </c>
      <c r="Z38" s="62">
        <v>14929195</v>
      </c>
    </row>
    <row r="39" spans="1:26" ht="13.5">
      <c r="A39" s="58" t="s">
        <v>60</v>
      </c>
      <c r="B39" s="19">
        <v>218839704</v>
      </c>
      <c r="C39" s="19"/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40789324</v>
      </c>
      <c r="C42" s="19"/>
      <c r="D42" s="59">
        <v>5425500</v>
      </c>
      <c r="E42" s="60">
        <v>5425500</v>
      </c>
      <c r="F42" s="60">
        <v>10683825</v>
      </c>
      <c r="G42" s="60">
        <v>-874320</v>
      </c>
      <c r="H42" s="60">
        <v>-858932</v>
      </c>
      <c r="I42" s="60">
        <v>8950573</v>
      </c>
      <c r="J42" s="60">
        <v>-1172129</v>
      </c>
      <c r="K42" s="60">
        <v>30872861</v>
      </c>
      <c r="L42" s="60">
        <v>-2618868</v>
      </c>
      <c r="M42" s="60">
        <v>27081864</v>
      </c>
      <c r="N42" s="60">
        <v>-1408696</v>
      </c>
      <c r="O42" s="60">
        <v>4023891</v>
      </c>
      <c r="P42" s="60">
        <v>18679114</v>
      </c>
      <c r="Q42" s="60">
        <v>21294309</v>
      </c>
      <c r="R42" s="60">
        <v>-3560615</v>
      </c>
      <c r="S42" s="60">
        <v>-3094238</v>
      </c>
      <c r="T42" s="60">
        <v>-7804049</v>
      </c>
      <c r="U42" s="60">
        <v>-14458902</v>
      </c>
      <c r="V42" s="60">
        <v>42867844</v>
      </c>
      <c r="W42" s="60">
        <v>5425500</v>
      </c>
      <c r="X42" s="60">
        <v>37442344</v>
      </c>
      <c r="Y42" s="61">
        <v>690.12</v>
      </c>
      <c r="Z42" s="62">
        <v>5425500</v>
      </c>
    </row>
    <row r="43" spans="1:26" ht="13.5">
      <c r="A43" s="58" t="s">
        <v>63</v>
      </c>
      <c r="B43" s="19">
        <v>-21483852</v>
      </c>
      <c r="C43" s="19"/>
      <c r="D43" s="59">
        <v>0</v>
      </c>
      <c r="E43" s="60">
        <v>0</v>
      </c>
      <c r="F43" s="60">
        <v>0</v>
      </c>
      <c r="G43" s="60">
        <v>-4364961</v>
      </c>
      <c r="H43" s="60">
        <v>-4243638</v>
      </c>
      <c r="I43" s="60">
        <v>-8608599</v>
      </c>
      <c r="J43" s="60">
        <v>-5439499</v>
      </c>
      <c r="K43" s="60">
        <v>-663119</v>
      </c>
      <c r="L43" s="60">
        <v>43058137</v>
      </c>
      <c r="M43" s="60">
        <v>36955519</v>
      </c>
      <c r="N43" s="60">
        <v>-250248</v>
      </c>
      <c r="O43" s="60">
        <v>-821454</v>
      </c>
      <c r="P43" s="60">
        <v>41256053</v>
      </c>
      <c r="Q43" s="60">
        <v>40184351</v>
      </c>
      <c r="R43" s="60">
        <v>33161042</v>
      </c>
      <c r="S43" s="60">
        <v>-3135456</v>
      </c>
      <c r="T43" s="60">
        <v>-9256578</v>
      </c>
      <c r="U43" s="60">
        <v>20769008</v>
      </c>
      <c r="V43" s="60">
        <v>89300279</v>
      </c>
      <c r="W43" s="60">
        <v>0</v>
      </c>
      <c r="X43" s="60">
        <v>89300279</v>
      </c>
      <c r="Y43" s="61">
        <v>0</v>
      </c>
      <c r="Z43" s="62">
        <v>0</v>
      </c>
    </row>
    <row r="44" spans="1:26" ht="13.5">
      <c r="A44" s="58" t="s">
        <v>64</v>
      </c>
      <c r="B44" s="19">
        <v>-1182928</v>
      </c>
      <c r="C44" s="19"/>
      <c r="D44" s="59">
        <v>0</v>
      </c>
      <c r="E44" s="60">
        <v>0</v>
      </c>
      <c r="F44" s="60">
        <v>0</v>
      </c>
      <c r="G44" s="60">
        <v>24387</v>
      </c>
      <c r="H44" s="60">
        <v>13957</v>
      </c>
      <c r="I44" s="60">
        <v>38344</v>
      </c>
      <c r="J44" s="60">
        <v>63725</v>
      </c>
      <c r="K44" s="60">
        <v>71092</v>
      </c>
      <c r="L44" s="60">
        <v>78308</v>
      </c>
      <c r="M44" s="60">
        <v>213125</v>
      </c>
      <c r="N44" s="60">
        <v>7216</v>
      </c>
      <c r="O44" s="60">
        <v>0</v>
      </c>
      <c r="P44" s="60">
        <v>0</v>
      </c>
      <c r="Q44" s="60">
        <v>7216</v>
      </c>
      <c r="R44" s="60">
        <v>0</v>
      </c>
      <c r="S44" s="60">
        <v>0</v>
      </c>
      <c r="T44" s="60">
        <v>0</v>
      </c>
      <c r="U44" s="60">
        <v>0</v>
      </c>
      <c r="V44" s="60">
        <v>258685</v>
      </c>
      <c r="W44" s="60">
        <v>0</v>
      </c>
      <c r="X44" s="60">
        <v>258685</v>
      </c>
      <c r="Y44" s="61">
        <v>0</v>
      </c>
      <c r="Z44" s="62">
        <v>0</v>
      </c>
    </row>
    <row r="45" spans="1:26" ht="13.5">
      <c r="A45" s="70" t="s">
        <v>65</v>
      </c>
      <c r="B45" s="22">
        <v>37423862</v>
      </c>
      <c r="C45" s="22"/>
      <c r="D45" s="99">
        <v>5425500</v>
      </c>
      <c r="E45" s="100">
        <v>5425500</v>
      </c>
      <c r="F45" s="100">
        <v>20720702</v>
      </c>
      <c r="G45" s="100">
        <v>15505808</v>
      </c>
      <c r="H45" s="100">
        <v>10417195</v>
      </c>
      <c r="I45" s="100">
        <v>10417195</v>
      </c>
      <c r="J45" s="100">
        <v>3869292</v>
      </c>
      <c r="K45" s="100">
        <v>34150126</v>
      </c>
      <c r="L45" s="100">
        <v>74667703</v>
      </c>
      <c r="M45" s="100">
        <v>74667703</v>
      </c>
      <c r="N45" s="100">
        <v>73015975</v>
      </c>
      <c r="O45" s="100">
        <v>76218412</v>
      </c>
      <c r="P45" s="100">
        <v>136153579</v>
      </c>
      <c r="Q45" s="100">
        <v>73015975</v>
      </c>
      <c r="R45" s="100">
        <v>165754006</v>
      </c>
      <c r="S45" s="100">
        <v>159524312</v>
      </c>
      <c r="T45" s="100">
        <v>142463685</v>
      </c>
      <c r="U45" s="100">
        <v>142463685</v>
      </c>
      <c r="V45" s="100">
        <v>142463685</v>
      </c>
      <c r="W45" s="100">
        <v>5425500</v>
      </c>
      <c r="X45" s="100">
        <v>137038185</v>
      </c>
      <c r="Y45" s="101">
        <v>2525.82</v>
      </c>
      <c r="Z45" s="102">
        <v>5425500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8275643</v>
      </c>
      <c r="C49" s="52"/>
      <c r="D49" s="129">
        <v>3945196</v>
      </c>
      <c r="E49" s="54">
        <v>3607120</v>
      </c>
      <c r="F49" s="54">
        <v>0</v>
      </c>
      <c r="G49" s="54">
        <v>0</v>
      </c>
      <c r="H49" s="54">
        <v>0</v>
      </c>
      <c r="I49" s="54">
        <v>141716374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157544333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51.86546704088537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100.72484104184242</v>
      </c>
      <c r="F58" s="7">
        <f t="shared" si="6"/>
        <v>92.95451813212074</v>
      </c>
      <c r="G58" s="7">
        <f t="shared" si="6"/>
        <v>99.99998869291832</v>
      </c>
      <c r="H58" s="7">
        <f t="shared" si="6"/>
        <v>91.89131073575732</v>
      </c>
      <c r="I58" s="7">
        <f t="shared" si="6"/>
        <v>95.06712097938905</v>
      </c>
      <c r="J58" s="7">
        <f t="shared" si="6"/>
        <v>92.15456654998837</v>
      </c>
      <c r="K58" s="7">
        <f t="shared" si="6"/>
        <v>92.62595701638466</v>
      </c>
      <c r="L58" s="7">
        <f t="shared" si="6"/>
        <v>91.63765663553212</v>
      </c>
      <c r="M58" s="7">
        <f t="shared" si="6"/>
        <v>92.15801366808805</v>
      </c>
      <c r="N58" s="7">
        <f t="shared" si="6"/>
        <v>92.37378854608826</v>
      </c>
      <c r="O58" s="7">
        <f t="shared" si="6"/>
        <v>90.85218696336796</v>
      </c>
      <c r="P58" s="7">
        <f t="shared" si="6"/>
        <v>102.3517435581546</v>
      </c>
      <c r="Q58" s="7">
        <f t="shared" si="6"/>
        <v>95.22290641265704</v>
      </c>
      <c r="R58" s="7">
        <f t="shared" si="6"/>
        <v>91.99708062039433</v>
      </c>
      <c r="S58" s="7">
        <f t="shared" si="6"/>
        <v>90.90945707700423</v>
      </c>
      <c r="T58" s="7">
        <f t="shared" si="6"/>
        <v>92.89856340016313</v>
      </c>
      <c r="U58" s="7">
        <f t="shared" si="6"/>
        <v>92.01166786338128</v>
      </c>
      <c r="V58" s="7">
        <f t="shared" si="6"/>
        <v>93.60075431394385</v>
      </c>
      <c r="W58" s="7">
        <f t="shared" si="6"/>
        <v>100.72484104184242</v>
      </c>
      <c r="X58" s="7">
        <f t="shared" si="6"/>
        <v>0</v>
      </c>
      <c r="Y58" s="7">
        <f t="shared" si="6"/>
        <v>0</v>
      </c>
      <c r="Z58" s="8">
        <f t="shared" si="6"/>
        <v>100.72484104184242</v>
      </c>
    </row>
    <row r="59" spans="1:26" ht="13.5">
      <c r="A59" s="37" t="s">
        <v>31</v>
      </c>
      <c r="B59" s="9">
        <f aca="true" t="shared" si="7" ref="B59:Z66">IF(B68=0,0,+(B77/B68)*100)</f>
        <v>28.751845780141327</v>
      </c>
      <c r="C59" s="9">
        <f t="shared" si="7"/>
        <v>0</v>
      </c>
      <c r="D59" s="2">
        <f t="shared" si="7"/>
        <v>99.99996015301244</v>
      </c>
      <c r="E59" s="10">
        <f t="shared" si="7"/>
        <v>102.68334821661465</v>
      </c>
      <c r="F59" s="10">
        <f t="shared" si="7"/>
        <v>100</v>
      </c>
      <c r="G59" s="10">
        <f t="shared" si="7"/>
        <v>100</v>
      </c>
      <c r="H59" s="10">
        <f t="shared" si="7"/>
        <v>99.99901398729453</v>
      </c>
      <c r="I59" s="10">
        <f t="shared" si="7"/>
        <v>99.99975657745115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-100</v>
      </c>
      <c r="Q59" s="10">
        <f t="shared" si="7"/>
        <v>179.04164403494173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110.1985311316983</v>
      </c>
      <c r="W59" s="10">
        <f t="shared" si="7"/>
        <v>102.68334821661465</v>
      </c>
      <c r="X59" s="10">
        <f t="shared" si="7"/>
        <v>0</v>
      </c>
      <c r="Y59" s="10">
        <f t="shared" si="7"/>
        <v>0</v>
      </c>
      <c r="Z59" s="11">
        <f t="shared" si="7"/>
        <v>102.68334821661465</v>
      </c>
    </row>
    <row r="60" spans="1:26" ht="13.5">
      <c r="A60" s="38" t="s">
        <v>32</v>
      </c>
      <c r="B60" s="12">
        <f t="shared" si="7"/>
        <v>51.12529795287701</v>
      </c>
      <c r="C60" s="12">
        <f t="shared" si="7"/>
        <v>0</v>
      </c>
      <c r="D60" s="3">
        <f t="shared" si="7"/>
        <v>99.99999884511203</v>
      </c>
      <c r="E60" s="13">
        <f t="shared" si="7"/>
        <v>100.46985301649451</v>
      </c>
      <c r="F60" s="13">
        <f t="shared" si="7"/>
        <v>100</v>
      </c>
      <c r="G60" s="13">
        <f t="shared" si="7"/>
        <v>100</v>
      </c>
      <c r="H60" s="13">
        <f t="shared" si="7"/>
        <v>99.99998397109154</v>
      </c>
      <c r="I60" s="13">
        <f t="shared" si="7"/>
        <v>99.99999520794614</v>
      </c>
      <c r="J60" s="13">
        <f t="shared" si="7"/>
        <v>100</v>
      </c>
      <c r="K60" s="13">
        <f t="shared" si="7"/>
        <v>99.99998714018561</v>
      </c>
      <c r="L60" s="13">
        <f t="shared" si="7"/>
        <v>100</v>
      </c>
      <c r="M60" s="13">
        <f t="shared" si="7"/>
        <v>99.99999537332351</v>
      </c>
      <c r="N60" s="13">
        <f t="shared" si="7"/>
        <v>100.00001279140909</v>
      </c>
      <c r="O60" s="13">
        <f t="shared" si="7"/>
        <v>100</v>
      </c>
      <c r="P60" s="13">
        <f t="shared" si="7"/>
        <v>100</v>
      </c>
      <c r="Q60" s="13">
        <f t="shared" si="7"/>
        <v>100.00000443345539</v>
      </c>
      <c r="R60" s="13">
        <f t="shared" si="7"/>
        <v>100.02393083547612</v>
      </c>
      <c r="S60" s="13">
        <f t="shared" si="7"/>
        <v>100</v>
      </c>
      <c r="T60" s="13">
        <f t="shared" si="7"/>
        <v>100.00001174321305</v>
      </c>
      <c r="U60" s="13">
        <f t="shared" si="7"/>
        <v>100.00795037193278</v>
      </c>
      <c r="V60" s="13">
        <f t="shared" si="7"/>
        <v>100.00204505137418</v>
      </c>
      <c r="W60" s="13">
        <f t="shared" si="7"/>
        <v>100.46985301649451</v>
      </c>
      <c r="X60" s="13">
        <f t="shared" si="7"/>
        <v>0</v>
      </c>
      <c r="Y60" s="13">
        <f t="shared" si="7"/>
        <v>0</v>
      </c>
      <c r="Z60" s="14">
        <f t="shared" si="7"/>
        <v>100.46985301649451</v>
      </c>
    </row>
    <row r="61" spans="1:26" ht="13.5">
      <c r="A61" s="39" t="s">
        <v>103</v>
      </c>
      <c r="B61" s="12">
        <f t="shared" si="7"/>
        <v>16.958175313255555</v>
      </c>
      <c r="C61" s="12">
        <f t="shared" si="7"/>
        <v>0</v>
      </c>
      <c r="D61" s="3">
        <f t="shared" si="7"/>
        <v>99.99999241424705</v>
      </c>
      <c r="E61" s="13">
        <f t="shared" si="7"/>
        <v>111.81085478955004</v>
      </c>
      <c r="F61" s="13">
        <f t="shared" si="7"/>
        <v>100</v>
      </c>
      <c r="G61" s="13">
        <f t="shared" si="7"/>
        <v>100.04141882226322</v>
      </c>
      <c r="H61" s="13">
        <f t="shared" si="7"/>
        <v>100.02367933302112</v>
      </c>
      <c r="I61" s="13">
        <f t="shared" si="7"/>
        <v>100.0221679068032</v>
      </c>
      <c r="J61" s="13">
        <f t="shared" si="7"/>
        <v>100</v>
      </c>
      <c r="K61" s="13">
        <f t="shared" si="7"/>
        <v>100.01892617582439</v>
      </c>
      <c r="L61" s="13">
        <f t="shared" si="7"/>
        <v>100.03871405859786</v>
      </c>
      <c r="M61" s="13">
        <f t="shared" si="7"/>
        <v>100.01934109184249</v>
      </c>
      <c r="N61" s="13">
        <f t="shared" si="7"/>
        <v>100.16160642545935</v>
      </c>
      <c r="O61" s="13">
        <f t="shared" si="7"/>
        <v>100.00003029537383</v>
      </c>
      <c r="P61" s="13">
        <f t="shared" si="7"/>
        <v>99.98527756177728</v>
      </c>
      <c r="Q61" s="13">
        <f t="shared" si="7"/>
        <v>100.0455269582038</v>
      </c>
      <c r="R61" s="13">
        <f t="shared" si="7"/>
        <v>100.17216989552567</v>
      </c>
      <c r="S61" s="13">
        <f t="shared" si="7"/>
        <v>100</v>
      </c>
      <c r="T61" s="13">
        <f t="shared" si="7"/>
        <v>100.0366102129525</v>
      </c>
      <c r="U61" s="13">
        <f t="shared" si="7"/>
        <v>100.06733779833257</v>
      </c>
      <c r="V61" s="13">
        <f t="shared" si="7"/>
        <v>100.03968727550603</v>
      </c>
      <c r="W61" s="13">
        <f t="shared" si="7"/>
        <v>111.81085478955004</v>
      </c>
      <c r="X61" s="13">
        <f t="shared" si="7"/>
        <v>0</v>
      </c>
      <c r="Y61" s="13">
        <f t="shared" si="7"/>
        <v>0</v>
      </c>
      <c r="Z61" s="14">
        <f t="shared" si="7"/>
        <v>111.81085478955004</v>
      </c>
    </row>
    <row r="62" spans="1:26" ht="13.5">
      <c r="A62" s="39" t="s">
        <v>104</v>
      </c>
      <c r="B62" s="12">
        <f t="shared" si="7"/>
        <v>67.0885306334212</v>
      </c>
      <c r="C62" s="12">
        <f t="shared" si="7"/>
        <v>0</v>
      </c>
      <c r="D62" s="3">
        <f t="shared" si="7"/>
        <v>100.00001535388164</v>
      </c>
      <c r="E62" s="13">
        <f t="shared" si="7"/>
        <v>81.34890635279706</v>
      </c>
      <c r="F62" s="13">
        <f t="shared" si="7"/>
        <v>100</v>
      </c>
      <c r="G62" s="13">
        <f t="shared" si="7"/>
        <v>100.12853688302297</v>
      </c>
      <c r="H62" s="13">
        <f t="shared" si="7"/>
        <v>100.15033554299633</v>
      </c>
      <c r="I62" s="13">
        <f t="shared" si="7"/>
        <v>100.09358152453333</v>
      </c>
      <c r="J62" s="13">
        <f t="shared" si="7"/>
        <v>100.17373614909097</v>
      </c>
      <c r="K62" s="13">
        <f t="shared" si="7"/>
        <v>100.08393626112333</v>
      </c>
      <c r="L62" s="13">
        <f t="shared" si="7"/>
        <v>100</v>
      </c>
      <c r="M62" s="13">
        <f t="shared" si="7"/>
        <v>100.09102616325578</v>
      </c>
      <c r="N62" s="13">
        <f t="shared" si="7"/>
        <v>99.98682058785558</v>
      </c>
      <c r="O62" s="13">
        <f t="shared" si="7"/>
        <v>100.06795212984802</v>
      </c>
      <c r="P62" s="13">
        <f t="shared" si="7"/>
        <v>100.06710181812481</v>
      </c>
      <c r="Q62" s="13">
        <f t="shared" si="7"/>
        <v>100.03470457283139</v>
      </c>
      <c r="R62" s="13">
        <f t="shared" si="7"/>
        <v>100</v>
      </c>
      <c r="S62" s="13">
        <f t="shared" si="7"/>
        <v>100.95489701301337</v>
      </c>
      <c r="T62" s="13">
        <f t="shared" si="7"/>
        <v>100.20895993394554</v>
      </c>
      <c r="U62" s="13">
        <f t="shared" si="7"/>
        <v>100.31327934184257</v>
      </c>
      <c r="V62" s="13">
        <f t="shared" si="7"/>
        <v>100.12596404227942</v>
      </c>
      <c r="W62" s="13">
        <f t="shared" si="7"/>
        <v>81.34890635279706</v>
      </c>
      <c r="X62" s="13">
        <f t="shared" si="7"/>
        <v>0</v>
      </c>
      <c r="Y62" s="13">
        <f t="shared" si="7"/>
        <v>0</v>
      </c>
      <c r="Z62" s="14">
        <f t="shared" si="7"/>
        <v>81.34890635279706</v>
      </c>
    </row>
    <row r="63" spans="1:26" ht="13.5">
      <c r="A63" s="39" t="s">
        <v>105</v>
      </c>
      <c r="B63" s="12">
        <f t="shared" si="7"/>
        <v>169.1109736260489</v>
      </c>
      <c r="C63" s="12">
        <f t="shared" si="7"/>
        <v>0</v>
      </c>
      <c r="D63" s="3">
        <f t="shared" si="7"/>
        <v>100</v>
      </c>
      <c r="E63" s="13">
        <f t="shared" si="7"/>
        <v>95.44309146890446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95.44309146890446</v>
      </c>
      <c r="X63" s="13">
        <f t="shared" si="7"/>
        <v>0</v>
      </c>
      <c r="Y63" s="13">
        <f t="shared" si="7"/>
        <v>0</v>
      </c>
      <c r="Z63" s="14">
        <f t="shared" si="7"/>
        <v>95.44309146890446</v>
      </c>
    </row>
    <row r="64" spans="1:26" ht="13.5">
      <c r="A64" s="39" t="s">
        <v>106</v>
      </c>
      <c r="B64" s="12">
        <f t="shared" si="7"/>
        <v>158.00632436464116</v>
      </c>
      <c r="C64" s="12">
        <f t="shared" si="7"/>
        <v>0</v>
      </c>
      <c r="D64" s="3">
        <f t="shared" si="7"/>
        <v>100</v>
      </c>
      <c r="E64" s="13">
        <f t="shared" si="7"/>
        <v>95.4157423454946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95.4157423454946</v>
      </c>
      <c r="X64" s="13">
        <f t="shared" si="7"/>
        <v>0</v>
      </c>
      <c r="Y64" s="13">
        <f t="shared" si="7"/>
        <v>0</v>
      </c>
      <c r="Z64" s="14">
        <f t="shared" si="7"/>
        <v>95.4157423454946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0</v>
      </c>
      <c r="H65" s="13">
        <f t="shared" si="7"/>
        <v>0</v>
      </c>
      <c r="I65" s="13">
        <f t="shared" si="7"/>
        <v>35.15272909364046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8.258499666679738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82.17175664575038</v>
      </c>
      <c r="C66" s="15">
        <f t="shared" si="7"/>
        <v>0</v>
      </c>
      <c r="D66" s="4">
        <f t="shared" si="7"/>
        <v>100.0000618055299</v>
      </c>
      <c r="E66" s="16">
        <f t="shared" si="7"/>
        <v>101.07834109443388</v>
      </c>
      <c r="F66" s="16">
        <f t="shared" si="7"/>
        <v>0</v>
      </c>
      <c r="G66" s="16">
        <f t="shared" si="7"/>
        <v>99.99985254695642</v>
      </c>
      <c r="H66" s="16">
        <f t="shared" si="7"/>
        <v>0</v>
      </c>
      <c r="I66" s="16">
        <f t="shared" si="7"/>
        <v>34.861178507393944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8.379993816770293</v>
      </c>
      <c r="W66" s="16">
        <f t="shared" si="7"/>
        <v>101.07834109443388</v>
      </c>
      <c r="X66" s="16">
        <f t="shared" si="7"/>
        <v>0</v>
      </c>
      <c r="Y66" s="16">
        <f t="shared" si="7"/>
        <v>0</v>
      </c>
      <c r="Z66" s="17">
        <f t="shared" si="7"/>
        <v>101.07834109443388</v>
      </c>
    </row>
    <row r="67" spans="1:26" ht="13.5" hidden="1">
      <c r="A67" s="41" t="s">
        <v>285</v>
      </c>
      <c r="B67" s="24">
        <v>92909307</v>
      </c>
      <c r="C67" s="24"/>
      <c r="D67" s="25">
        <v>104716776</v>
      </c>
      <c r="E67" s="26">
        <v>103963208</v>
      </c>
      <c r="F67" s="26">
        <v>9283084</v>
      </c>
      <c r="G67" s="26">
        <v>8844015</v>
      </c>
      <c r="H67" s="26">
        <v>7561814</v>
      </c>
      <c r="I67" s="26">
        <v>25688913</v>
      </c>
      <c r="J67" s="26">
        <v>8418018</v>
      </c>
      <c r="K67" s="26">
        <v>9161677</v>
      </c>
      <c r="L67" s="26">
        <v>8183089</v>
      </c>
      <c r="M67" s="26">
        <v>25762784</v>
      </c>
      <c r="N67" s="26">
        <v>9219191</v>
      </c>
      <c r="O67" s="26">
        <v>7854544</v>
      </c>
      <c r="P67" s="26">
        <v>8500204</v>
      </c>
      <c r="Q67" s="26">
        <v>25573939</v>
      </c>
      <c r="R67" s="26">
        <v>8792279</v>
      </c>
      <c r="S67" s="26">
        <v>7795728</v>
      </c>
      <c r="T67" s="26">
        <v>9832940</v>
      </c>
      <c r="U67" s="26">
        <v>26420947</v>
      </c>
      <c r="V67" s="26">
        <v>103446583</v>
      </c>
      <c r="W67" s="26">
        <v>103963208</v>
      </c>
      <c r="X67" s="26"/>
      <c r="Y67" s="25"/>
      <c r="Z67" s="27">
        <v>103963208</v>
      </c>
    </row>
    <row r="68" spans="1:26" ht="13.5" hidden="1">
      <c r="A68" s="37" t="s">
        <v>31</v>
      </c>
      <c r="B68" s="19">
        <v>7926865</v>
      </c>
      <c r="C68" s="19"/>
      <c r="D68" s="20">
        <v>10038400</v>
      </c>
      <c r="E68" s="21">
        <v>9776070</v>
      </c>
      <c r="F68" s="21">
        <v>1459066</v>
      </c>
      <c r="G68" s="21">
        <v>706662</v>
      </c>
      <c r="H68" s="21">
        <v>709930</v>
      </c>
      <c r="I68" s="21">
        <v>2875658</v>
      </c>
      <c r="J68" s="21">
        <v>709930</v>
      </c>
      <c r="K68" s="21">
        <v>709930</v>
      </c>
      <c r="L68" s="21">
        <v>708824</v>
      </c>
      <c r="M68" s="21">
        <v>2128684</v>
      </c>
      <c r="N68" s="21">
        <v>698368</v>
      </c>
      <c r="O68" s="21">
        <v>701563</v>
      </c>
      <c r="P68" s="21">
        <v>-396546</v>
      </c>
      <c r="Q68" s="21">
        <v>1003385</v>
      </c>
      <c r="R68" s="21">
        <v>602781</v>
      </c>
      <c r="S68" s="21">
        <v>546853</v>
      </c>
      <c r="T68" s="21">
        <v>619102</v>
      </c>
      <c r="U68" s="21">
        <v>1768736</v>
      </c>
      <c r="V68" s="21">
        <v>7776463</v>
      </c>
      <c r="W68" s="21">
        <v>9776070</v>
      </c>
      <c r="X68" s="21"/>
      <c r="Y68" s="20"/>
      <c r="Z68" s="23">
        <v>9776070</v>
      </c>
    </row>
    <row r="69" spans="1:26" ht="13.5" hidden="1">
      <c r="A69" s="38" t="s">
        <v>32</v>
      </c>
      <c r="B69" s="19">
        <v>77054970</v>
      </c>
      <c r="C69" s="19"/>
      <c r="D69" s="20">
        <v>86588485</v>
      </c>
      <c r="E69" s="21">
        <v>86183548</v>
      </c>
      <c r="F69" s="21">
        <v>7169980</v>
      </c>
      <c r="G69" s="21">
        <v>7459171</v>
      </c>
      <c r="H69" s="21">
        <v>6238728</v>
      </c>
      <c r="I69" s="21">
        <v>20867879</v>
      </c>
      <c r="J69" s="21">
        <v>7047658</v>
      </c>
      <c r="K69" s="21">
        <v>7776162</v>
      </c>
      <c r="L69" s="21">
        <v>6789967</v>
      </c>
      <c r="M69" s="21">
        <v>21613787</v>
      </c>
      <c r="N69" s="21">
        <v>7817747</v>
      </c>
      <c r="O69" s="21">
        <v>6434462</v>
      </c>
      <c r="P69" s="21">
        <v>8303561</v>
      </c>
      <c r="Q69" s="21">
        <v>22555770</v>
      </c>
      <c r="R69" s="21">
        <v>7484068</v>
      </c>
      <c r="S69" s="21">
        <v>6540201</v>
      </c>
      <c r="T69" s="21">
        <v>8515557</v>
      </c>
      <c r="U69" s="21">
        <v>22539826</v>
      </c>
      <c r="V69" s="21">
        <v>87577262</v>
      </c>
      <c r="W69" s="21">
        <v>86183548</v>
      </c>
      <c r="X69" s="21"/>
      <c r="Y69" s="20"/>
      <c r="Z69" s="23">
        <v>86183548</v>
      </c>
    </row>
    <row r="70" spans="1:26" ht="13.5" hidden="1">
      <c r="A70" s="39" t="s">
        <v>103</v>
      </c>
      <c r="B70" s="19">
        <v>48609593</v>
      </c>
      <c r="C70" s="19"/>
      <c r="D70" s="20">
        <v>52730428</v>
      </c>
      <c r="E70" s="21">
        <v>47160380</v>
      </c>
      <c r="F70" s="21">
        <v>4060406</v>
      </c>
      <c r="G70" s="21">
        <v>4437596</v>
      </c>
      <c r="H70" s="21">
        <v>3032180</v>
      </c>
      <c r="I70" s="21">
        <v>11530182</v>
      </c>
      <c r="J70" s="21">
        <v>3690211</v>
      </c>
      <c r="K70" s="21">
        <v>4549255</v>
      </c>
      <c r="L70" s="21">
        <v>3781572</v>
      </c>
      <c r="M70" s="21">
        <v>12021038</v>
      </c>
      <c r="N70" s="21">
        <v>3959001</v>
      </c>
      <c r="O70" s="21">
        <v>3300834</v>
      </c>
      <c r="P70" s="21">
        <v>5135019</v>
      </c>
      <c r="Q70" s="21">
        <v>12394854</v>
      </c>
      <c r="R70" s="21">
        <v>4145324</v>
      </c>
      <c r="S70" s="21">
        <v>3990536</v>
      </c>
      <c r="T70" s="21">
        <v>5397401</v>
      </c>
      <c r="U70" s="21">
        <v>13533261</v>
      </c>
      <c r="V70" s="21">
        <v>49479335</v>
      </c>
      <c r="W70" s="21">
        <v>47160380</v>
      </c>
      <c r="X70" s="21"/>
      <c r="Y70" s="20"/>
      <c r="Z70" s="23">
        <v>47160380</v>
      </c>
    </row>
    <row r="71" spans="1:26" ht="13.5" hidden="1">
      <c r="A71" s="39" t="s">
        <v>104</v>
      </c>
      <c r="B71" s="19">
        <v>18536307</v>
      </c>
      <c r="C71" s="19"/>
      <c r="D71" s="20">
        <v>19539033</v>
      </c>
      <c r="E71" s="21">
        <v>24018806</v>
      </c>
      <c r="F71" s="21">
        <v>1846329</v>
      </c>
      <c r="G71" s="21">
        <v>1769920</v>
      </c>
      <c r="H71" s="21">
        <v>1954295</v>
      </c>
      <c r="I71" s="21">
        <v>5570544</v>
      </c>
      <c r="J71" s="21">
        <v>2104916</v>
      </c>
      <c r="K71" s="21">
        <v>1974117</v>
      </c>
      <c r="L71" s="21">
        <v>1758849</v>
      </c>
      <c r="M71" s="21">
        <v>5837882</v>
      </c>
      <c r="N71" s="21">
        <v>2602544</v>
      </c>
      <c r="O71" s="21">
        <v>1883679</v>
      </c>
      <c r="P71" s="21">
        <v>1913510</v>
      </c>
      <c r="Q71" s="21">
        <v>6399733</v>
      </c>
      <c r="R71" s="21">
        <v>2028099</v>
      </c>
      <c r="S71" s="21">
        <v>1291134</v>
      </c>
      <c r="T71" s="21">
        <v>1850594</v>
      </c>
      <c r="U71" s="21">
        <v>5169827</v>
      </c>
      <c r="V71" s="21">
        <v>22977986</v>
      </c>
      <c r="W71" s="21">
        <v>24018806</v>
      </c>
      <c r="X71" s="21"/>
      <c r="Y71" s="20"/>
      <c r="Z71" s="23">
        <v>24018806</v>
      </c>
    </row>
    <row r="72" spans="1:26" ht="13.5" hidden="1">
      <c r="A72" s="39" t="s">
        <v>105</v>
      </c>
      <c r="B72" s="19">
        <v>6111371</v>
      </c>
      <c r="C72" s="19"/>
      <c r="D72" s="20">
        <v>8726652</v>
      </c>
      <c r="E72" s="21">
        <v>9143304</v>
      </c>
      <c r="F72" s="21">
        <v>772135</v>
      </c>
      <c r="G72" s="21">
        <v>760593</v>
      </c>
      <c r="H72" s="21">
        <v>759746</v>
      </c>
      <c r="I72" s="21">
        <v>2292474</v>
      </c>
      <c r="J72" s="21">
        <v>760231</v>
      </c>
      <c r="K72" s="21">
        <v>761230</v>
      </c>
      <c r="L72" s="21">
        <v>759135</v>
      </c>
      <c r="M72" s="21">
        <v>2280596</v>
      </c>
      <c r="N72" s="21">
        <v>760526</v>
      </c>
      <c r="O72" s="21">
        <v>759623</v>
      </c>
      <c r="P72" s="21">
        <v>759950</v>
      </c>
      <c r="Q72" s="21">
        <v>2280099</v>
      </c>
      <c r="R72" s="21">
        <v>811194</v>
      </c>
      <c r="S72" s="21">
        <v>751930</v>
      </c>
      <c r="T72" s="21">
        <v>767750</v>
      </c>
      <c r="U72" s="21">
        <v>2330874</v>
      </c>
      <c r="V72" s="21">
        <v>9184043</v>
      </c>
      <c r="W72" s="21">
        <v>9143304</v>
      </c>
      <c r="X72" s="21"/>
      <c r="Y72" s="20"/>
      <c r="Z72" s="23">
        <v>9143304</v>
      </c>
    </row>
    <row r="73" spans="1:26" ht="13.5" hidden="1">
      <c r="A73" s="39" t="s">
        <v>106</v>
      </c>
      <c r="B73" s="19">
        <v>5303932</v>
      </c>
      <c r="C73" s="19"/>
      <c r="D73" s="20">
        <v>5592372</v>
      </c>
      <c r="E73" s="21">
        <v>5861058</v>
      </c>
      <c r="F73" s="21">
        <v>486898</v>
      </c>
      <c r="G73" s="21">
        <v>486949</v>
      </c>
      <c r="H73" s="21">
        <v>488850</v>
      </c>
      <c r="I73" s="21">
        <v>1462697</v>
      </c>
      <c r="J73" s="21">
        <v>488643</v>
      </c>
      <c r="K73" s="21">
        <v>489041</v>
      </c>
      <c r="L73" s="21">
        <v>488947</v>
      </c>
      <c r="M73" s="21">
        <v>1466631</v>
      </c>
      <c r="N73" s="21">
        <v>489622</v>
      </c>
      <c r="O73" s="21">
        <v>489045</v>
      </c>
      <c r="P73" s="21">
        <v>494554</v>
      </c>
      <c r="Q73" s="21">
        <v>1473221</v>
      </c>
      <c r="R73" s="21">
        <v>494105</v>
      </c>
      <c r="S73" s="21">
        <v>494272</v>
      </c>
      <c r="T73" s="21">
        <v>493970</v>
      </c>
      <c r="U73" s="21">
        <v>1482347</v>
      </c>
      <c r="V73" s="21">
        <v>5884896</v>
      </c>
      <c r="W73" s="21">
        <v>5861058</v>
      </c>
      <c r="X73" s="21"/>
      <c r="Y73" s="20"/>
      <c r="Z73" s="23">
        <v>5861058</v>
      </c>
    </row>
    <row r="74" spans="1:26" ht="13.5" hidden="1">
      <c r="A74" s="39" t="s">
        <v>107</v>
      </c>
      <c r="B74" s="19">
        <v>-1506233</v>
      </c>
      <c r="C74" s="19"/>
      <c r="D74" s="20"/>
      <c r="E74" s="21"/>
      <c r="F74" s="21">
        <v>4212</v>
      </c>
      <c r="G74" s="21">
        <v>4113</v>
      </c>
      <c r="H74" s="21">
        <v>3657</v>
      </c>
      <c r="I74" s="21">
        <v>11982</v>
      </c>
      <c r="J74" s="21">
        <v>3657</v>
      </c>
      <c r="K74" s="21">
        <v>2519</v>
      </c>
      <c r="L74" s="21">
        <v>1464</v>
      </c>
      <c r="M74" s="21">
        <v>7640</v>
      </c>
      <c r="N74" s="21">
        <v>6054</v>
      </c>
      <c r="O74" s="21">
        <v>1281</v>
      </c>
      <c r="P74" s="21">
        <v>528</v>
      </c>
      <c r="Q74" s="21">
        <v>7863</v>
      </c>
      <c r="R74" s="21">
        <v>5346</v>
      </c>
      <c r="S74" s="21">
        <v>12329</v>
      </c>
      <c r="T74" s="21">
        <v>5842</v>
      </c>
      <c r="U74" s="21">
        <v>23517</v>
      </c>
      <c r="V74" s="21">
        <v>51002</v>
      </c>
      <c r="W74" s="21"/>
      <c r="X74" s="21"/>
      <c r="Y74" s="20"/>
      <c r="Z74" s="23"/>
    </row>
    <row r="75" spans="1:26" ht="13.5" hidden="1">
      <c r="A75" s="40" t="s">
        <v>110</v>
      </c>
      <c r="B75" s="28">
        <v>7927472</v>
      </c>
      <c r="C75" s="28"/>
      <c r="D75" s="29">
        <v>8089891</v>
      </c>
      <c r="E75" s="30">
        <v>8003590</v>
      </c>
      <c r="F75" s="30">
        <v>654038</v>
      </c>
      <c r="G75" s="30">
        <v>678182</v>
      </c>
      <c r="H75" s="30">
        <v>613156</v>
      </c>
      <c r="I75" s="30">
        <v>1945376</v>
      </c>
      <c r="J75" s="30">
        <v>660430</v>
      </c>
      <c r="K75" s="30">
        <v>675585</v>
      </c>
      <c r="L75" s="30">
        <v>684298</v>
      </c>
      <c r="M75" s="30">
        <v>2020313</v>
      </c>
      <c r="N75" s="30">
        <v>703076</v>
      </c>
      <c r="O75" s="30">
        <v>718519</v>
      </c>
      <c r="P75" s="30">
        <v>593189</v>
      </c>
      <c r="Q75" s="30">
        <v>2014784</v>
      </c>
      <c r="R75" s="30">
        <v>705430</v>
      </c>
      <c r="S75" s="30">
        <v>708674</v>
      </c>
      <c r="T75" s="30">
        <v>698281</v>
      </c>
      <c r="U75" s="30">
        <v>2112385</v>
      </c>
      <c r="V75" s="30">
        <v>8092858</v>
      </c>
      <c r="W75" s="30">
        <v>8003590</v>
      </c>
      <c r="X75" s="30"/>
      <c r="Y75" s="29"/>
      <c r="Z75" s="31">
        <v>8003590</v>
      </c>
    </row>
    <row r="76" spans="1:26" ht="13.5" hidden="1">
      <c r="A76" s="42" t="s">
        <v>286</v>
      </c>
      <c r="B76" s="32">
        <v>48187846</v>
      </c>
      <c r="C76" s="32"/>
      <c r="D76" s="33">
        <v>104716776</v>
      </c>
      <c r="E76" s="34">
        <v>104716776</v>
      </c>
      <c r="F76" s="34">
        <v>8629046</v>
      </c>
      <c r="G76" s="34">
        <v>8844014</v>
      </c>
      <c r="H76" s="34">
        <v>6948650</v>
      </c>
      <c r="I76" s="34">
        <v>24421710</v>
      </c>
      <c r="J76" s="34">
        <v>7757588</v>
      </c>
      <c r="K76" s="34">
        <v>8486091</v>
      </c>
      <c r="L76" s="34">
        <v>7498791</v>
      </c>
      <c r="M76" s="34">
        <v>23742470</v>
      </c>
      <c r="N76" s="34">
        <v>8516116</v>
      </c>
      <c r="O76" s="34">
        <v>7136025</v>
      </c>
      <c r="P76" s="34">
        <v>8700107</v>
      </c>
      <c r="Q76" s="34">
        <v>24352248</v>
      </c>
      <c r="R76" s="34">
        <v>8088640</v>
      </c>
      <c r="S76" s="34">
        <v>7087054</v>
      </c>
      <c r="T76" s="34">
        <v>9134660</v>
      </c>
      <c r="U76" s="34">
        <v>24310354</v>
      </c>
      <c r="V76" s="34">
        <v>96826782</v>
      </c>
      <c r="W76" s="34">
        <v>104716776</v>
      </c>
      <c r="X76" s="34"/>
      <c r="Y76" s="33"/>
      <c r="Z76" s="35">
        <v>104716776</v>
      </c>
    </row>
    <row r="77" spans="1:26" ht="13.5" hidden="1">
      <c r="A77" s="37" t="s">
        <v>31</v>
      </c>
      <c r="B77" s="19">
        <v>2279120</v>
      </c>
      <c r="C77" s="19"/>
      <c r="D77" s="20">
        <v>10038396</v>
      </c>
      <c r="E77" s="21">
        <v>10038396</v>
      </c>
      <c r="F77" s="21">
        <v>1459066</v>
      </c>
      <c r="G77" s="21">
        <v>706662</v>
      </c>
      <c r="H77" s="21">
        <v>709923</v>
      </c>
      <c r="I77" s="21">
        <v>2875651</v>
      </c>
      <c r="J77" s="21">
        <v>709930</v>
      </c>
      <c r="K77" s="21">
        <v>709930</v>
      </c>
      <c r="L77" s="21">
        <v>708824</v>
      </c>
      <c r="M77" s="21">
        <v>2128684</v>
      </c>
      <c r="N77" s="21">
        <v>698368</v>
      </c>
      <c r="O77" s="21">
        <v>701563</v>
      </c>
      <c r="P77" s="21">
        <v>396546</v>
      </c>
      <c r="Q77" s="21">
        <v>1796477</v>
      </c>
      <c r="R77" s="21">
        <v>602781</v>
      </c>
      <c r="S77" s="21">
        <v>546853</v>
      </c>
      <c r="T77" s="21">
        <v>619102</v>
      </c>
      <c r="U77" s="21">
        <v>1768736</v>
      </c>
      <c r="V77" s="21">
        <v>8569548</v>
      </c>
      <c r="W77" s="21">
        <v>10038396</v>
      </c>
      <c r="X77" s="21"/>
      <c r="Y77" s="20"/>
      <c r="Z77" s="23">
        <v>10038396</v>
      </c>
    </row>
    <row r="78" spans="1:26" ht="13.5" hidden="1">
      <c r="A78" s="38" t="s">
        <v>32</v>
      </c>
      <c r="B78" s="19">
        <v>39394583</v>
      </c>
      <c r="C78" s="19"/>
      <c r="D78" s="20">
        <v>86588484</v>
      </c>
      <c r="E78" s="21">
        <v>86588484</v>
      </c>
      <c r="F78" s="21">
        <v>7169980</v>
      </c>
      <c r="G78" s="21">
        <v>7459171</v>
      </c>
      <c r="H78" s="21">
        <v>6238727</v>
      </c>
      <c r="I78" s="21">
        <v>20867878</v>
      </c>
      <c r="J78" s="21">
        <v>7047658</v>
      </c>
      <c r="K78" s="21">
        <v>7776161</v>
      </c>
      <c r="L78" s="21">
        <v>6789967</v>
      </c>
      <c r="M78" s="21">
        <v>21613786</v>
      </c>
      <c r="N78" s="21">
        <v>7817748</v>
      </c>
      <c r="O78" s="21">
        <v>6434462</v>
      </c>
      <c r="P78" s="21">
        <v>8303561</v>
      </c>
      <c r="Q78" s="21">
        <v>22555771</v>
      </c>
      <c r="R78" s="21">
        <v>7485859</v>
      </c>
      <c r="S78" s="21">
        <v>6540201</v>
      </c>
      <c r="T78" s="21">
        <v>8515558</v>
      </c>
      <c r="U78" s="21">
        <v>22541618</v>
      </c>
      <c r="V78" s="21">
        <v>87579053</v>
      </c>
      <c r="W78" s="21">
        <v>86588484</v>
      </c>
      <c r="X78" s="21"/>
      <c r="Y78" s="20"/>
      <c r="Z78" s="23">
        <v>86588484</v>
      </c>
    </row>
    <row r="79" spans="1:26" ht="13.5" hidden="1">
      <c r="A79" s="39" t="s">
        <v>103</v>
      </c>
      <c r="B79" s="19">
        <v>8243300</v>
      </c>
      <c r="C79" s="19"/>
      <c r="D79" s="20">
        <v>52730424</v>
      </c>
      <c r="E79" s="21">
        <v>52730424</v>
      </c>
      <c r="F79" s="21">
        <v>4060406</v>
      </c>
      <c r="G79" s="21">
        <v>4439434</v>
      </c>
      <c r="H79" s="21">
        <v>3032898</v>
      </c>
      <c r="I79" s="21">
        <v>11532738</v>
      </c>
      <c r="J79" s="21">
        <v>3690211</v>
      </c>
      <c r="K79" s="21">
        <v>4550116</v>
      </c>
      <c r="L79" s="21">
        <v>3783036</v>
      </c>
      <c r="M79" s="21">
        <v>12023363</v>
      </c>
      <c r="N79" s="21">
        <v>3965399</v>
      </c>
      <c r="O79" s="21">
        <v>3300835</v>
      </c>
      <c r="P79" s="21">
        <v>5134263</v>
      </c>
      <c r="Q79" s="21">
        <v>12400497</v>
      </c>
      <c r="R79" s="21">
        <v>4152461</v>
      </c>
      <c r="S79" s="21">
        <v>3990536</v>
      </c>
      <c r="T79" s="21">
        <v>5399377</v>
      </c>
      <c r="U79" s="21">
        <v>13542374</v>
      </c>
      <c r="V79" s="21">
        <v>49498972</v>
      </c>
      <c r="W79" s="21">
        <v>52730424</v>
      </c>
      <c r="X79" s="21"/>
      <c r="Y79" s="20"/>
      <c r="Z79" s="23">
        <v>52730424</v>
      </c>
    </row>
    <row r="80" spans="1:26" ht="13.5" hidden="1">
      <c r="A80" s="39" t="s">
        <v>104</v>
      </c>
      <c r="B80" s="19">
        <v>12435736</v>
      </c>
      <c r="C80" s="19"/>
      <c r="D80" s="20">
        <v>19539036</v>
      </c>
      <c r="E80" s="21">
        <v>19539036</v>
      </c>
      <c r="F80" s="21">
        <v>1846329</v>
      </c>
      <c r="G80" s="21">
        <v>1772195</v>
      </c>
      <c r="H80" s="21">
        <v>1957233</v>
      </c>
      <c r="I80" s="21">
        <v>5575757</v>
      </c>
      <c r="J80" s="21">
        <v>2108573</v>
      </c>
      <c r="K80" s="21">
        <v>1975774</v>
      </c>
      <c r="L80" s="21">
        <v>1758849</v>
      </c>
      <c r="M80" s="21">
        <v>5843196</v>
      </c>
      <c r="N80" s="21">
        <v>2602201</v>
      </c>
      <c r="O80" s="21">
        <v>1884959</v>
      </c>
      <c r="P80" s="21">
        <v>1914794</v>
      </c>
      <c r="Q80" s="21">
        <v>6401954</v>
      </c>
      <c r="R80" s="21">
        <v>2028099</v>
      </c>
      <c r="S80" s="21">
        <v>1303463</v>
      </c>
      <c r="T80" s="21">
        <v>1854461</v>
      </c>
      <c r="U80" s="21">
        <v>5186023</v>
      </c>
      <c r="V80" s="21">
        <v>23006930</v>
      </c>
      <c r="W80" s="21">
        <v>19539036</v>
      </c>
      <c r="X80" s="21"/>
      <c r="Y80" s="20"/>
      <c r="Z80" s="23">
        <v>19539036</v>
      </c>
    </row>
    <row r="81" spans="1:26" ht="13.5" hidden="1">
      <c r="A81" s="39" t="s">
        <v>105</v>
      </c>
      <c r="B81" s="19">
        <v>10334999</v>
      </c>
      <c r="C81" s="19"/>
      <c r="D81" s="20">
        <v>8726652</v>
      </c>
      <c r="E81" s="21">
        <v>8726652</v>
      </c>
      <c r="F81" s="21">
        <v>772135</v>
      </c>
      <c r="G81" s="21">
        <v>760593</v>
      </c>
      <c r="H81" s="21">
        <v>759746</v>
      </c>
      <c r="I81" s="21">
        <v>2292474</v>
      </c>
      <c r="J81" s="21">
        <v>760231</v>
      </c>
      <c r="K81" s="21">
        <v>761230</v>
      </c>
      <c r="L81" s="21">
        <v>759135</v>
      </c>
      <c r="M81" s="21">
        <v>2280596</v>
      </c>
      <c r="N81" s="21">
        <v>760526</v>
      </c>
      <c r="O81" s="21">
        <v>759623</v>
      </c>
      <c r="P81" s="21">
        <v>759950</v>
      </c>
      <c r="Q81" s="21">
        <v>2280099</v>
      </c>
      <c r="R81" s="21">
        <v>811194</v>
      </c>
      <c r="S81" s="21">
        <v>751930</v>
      </c>
      <c r="T81" s="21">
        <v>767750</v>
      </c>
      <c r="U81" s="21">
        <v>2330874</v>
      </c>
      <c r="V81" s="21">
        <v>9184043</v>
      </c>
      <c r="W81" s="21">
        <v>8726652</v>
      </c>
      <c r="X81" s="21"/>
      <c r="Y81" s="20"/>
      <c r="Z81" s="23">
        <v>8726652</v>
      </c>
    </row>
    <row r="82" spans="1:26" ht="13.5" hidden="1">
      <c r="A82" s="39" t="s">
        <v>106</v>
      </c>
      <c r="B82" s="19">
        <v>8380548</v>
      </c>
      <c r="C82" s="19"/>
      <c r="D82" s="20">
        <v>5592372</v>
      </c>
      <c r="E82" s="21">
        <v>5592372</v>
      </c>
      <c r="F82" s="21">
        <v>486898</v>
      </c>
      <c r="G82" s="21">
        <v>486949</v>
      </c>
      <c r="H82" s="21">
        <v>488850</v>
      </c>
      <c r="I82" s="21">
        <v>1462697</v>
      </c>
      <c r="J82" s="21">
        <v>488643</v>
      </c>
      <c r="K82" s="21">
        <v>489041</v>
      </c>
      <c r="L82" s="21">
        <v>488947</v>
      </c>
      <c r="M82" s="21">
        <v>1466631</v>
      </c>
      <c r="N82" s="21">
        <v>489622</v>
      </c>
      <c r="O82" s="21">
        <v>489045</v>
      </c>
      <c r="P82" s="21">
        <v>494554</v>
      </c>
      <c r="Q82" s="21">
        <v>1473221</v>
      </c>
      <c r="R82" s="21">
        <v>494105</v>
      </c>
      <c r="S82" s="21">
        <v>494272</v>
      </c>
      <c r="T82" s="21">
        <v>493970</v>
      </c>
      <c r="U82" s="21">
        <v>1482347</v>
      </c>
      <c r="V82" s="21">
        <v>5884896</v>
      </c>
      <c r="W82" s="21">
        <v>5592372</v>
      </c>
      <c r="X82" s="21"/>
      <c r="Y82" s="20"/>
      <c r="Z82" s="23">
        <v>5592372</v>
      </c>
    </row>
    <row r="83" spans="1:26" ht="13.5" hidden="1">
      <c r="A83" s="39" t="s">
        <v>107</v>
      </c>
      <c r="B83" s="19"/>
      <c r="C83" s="19"/>
      <c r="D83" s="20"/>
      <c r="E83" s="21"/>
      <c r="F83" s="21">
        <v>4212</v>
      </c>
      <c r="G83" s="21"/>
      <c r="H83" s="21"/>
      <c r="I83" s="21">
        <v>4212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4212</v>
      </c>
      <c r="W83" s="21"/>
      <c r="X83" s="21"/>
      <c r="Y83" s="20"/>
      <c r="Z83" s="23"/>
    </row>
    <row r="84" spans="1:26" ht="13.5" hidden="1">
      <c r="A84" s="40" t="s">
        <v>110</v>
      </c>
      <c r="B84" s="28">
        <v>6514143</v>
      </c>
      <c r="C84" s="28"/>
      <c r="D84" s="29">
        <v>8089896</v>
      </c>
      <c r="E84" s="30">
        <v>8089896</v>
      </c>
      <c r="F84" s="30"/>
      <c r="G84" s="30">
        <v>678181</v>
      </c>
      <c r="H84" s="30"/>
      <c r="I84" s="30">
        <v>678181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678181</v>
      </c>
      <c r="W84" s="30">
        <v>8089896</v>
      </c>
      <c r="X84" s="30"/>
      <c r="Y84" s="29"/>
      <c r="Z84" s="31">
        <v>8089896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5070</v>
      </c>
      <c r="I5" s="356">
        <f t="shared" si="0"/>
        <v>100027</v>
      </c>
      <c r="J5" s="358">
        <f t="shared" si="0"/>
        <v>0</v>
      </c>
      <c r="K5" s="358">
        <f t="shared" si="0"/>
        <v>57827</v>
      </c>
      <c r="L5" s="356">
        <f t="shared" si="0"/>
        <v>296017</v>
      </c>
      <c r="M5" s="356">
        <f t="shared" si="0"/>
        <v>78926</v>
      </c>
      <c r="N5" s="358">
        <f t="shared" si="0"/>
        <v>170012</v>
      </c>
      <c r="O5" s="358">
        <f t="shared" si="0"/>
        <v>69722</v>
      </c>
      <c r="P5" s="356">
        <f t="shared" si="0"/>
        <v>72463</v>
      </c>
      <c r="Q5" s="356">
        <f t="shared" si="0"/>
        <v>10385</v>
      </c>
      <c r="R5" s="358">
        <f t="shared" si="0"/>
        <v>123132</v>
      </c>
      <c r="S5" s="358">
        <f t="shared" si="0"/>
        <v>33861</v>
      </c>
      <c r="T5" s="356">
        <f t="shared" si="0"/>
        <v>157820</v>
      </c>
      <c r="U5" s="356">
        <f t="shared" si="0"/>
        <v>738122</v>
      </c>
      <c r="V5" s="358">
        <f t="shared" si="0"/>
        <v>834139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255536</v>
      </c>
      <c r="M6" s="60">
        <f t="shared" si="1"/>
        <v>416</v>
      </c>
      <c r="N6" s="59">
        <f t="shared" si="1"/>
        <v>0</v>
      </c>
      <c r="O6" s="59">
        <f t="shared" si="1"/>
        <v>81</v>
      </c>
      <c r="P6" s="60">
        <f t="shared" si="1"/>
        <v>112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2145</v>
      </c>
      <c r="U6" s="60">
        <f t="shared" si="1"/>
        <v>2658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>
        <v>255536</v>
      </c>
      <c r="M7" s="60">
        <v>416</v>
      </c>
      <c r="N7" s="59"/>
      <c r="O7" s="59">
        <v>81</v>
      </c>
      <c r="P7" s="60">
        <v>112</v>
      </c>
      <c r="Q7" s="60"/>
      <c r="R7" s="59"/>
      <c r="S7" s="59"/>
      <c r="T7" s="60">
        <v>2145</v>
      </c>
      <c r="U7" s="60">
        <v>2658</v>
      </c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4472</v>
      </c>
      <c r="I8" s="60">
        <f t="shared" si="2"/>
        <v>92382</v>
      </c>
      <c r="J8" s="59">
        <f t="shared" si="2"/>
        <v>0</v>
      </c>
      <c r="K8" s="59">
        <f t="shared" si="2"/>
        <v>44734</v>
      </c>
      <c r="L8" s="60">
        <f t="shared" si="2"/>
        <v>36267</v>
      </c>
      <c r="M8" s="60">
        <f t="shared" si="2"/>
        <v>41790</v>
      </c>
      <c r="N8" s="59">
        <f t="shared" si="2"/>
        <v>119494</v>
      </c>
      <c r="O8" s="59">
        <f t="shared" si="2"/>
        <v>970</v>
      </c>
      <c r="P8" s="60">
        <f t="shared" si="2"/>
        <v>18035</v>
      </c>
      <c r="Q8" s="60">
        <f t="shared" si="2"/>
        <v>9885</v>
      </c>
      <c r="R8" s="59">
        <f t="shared" si="2"/>
        <v>28890</v>
      </c>
      <c r="S8" s="59">
        <f t="shared" si="2"/>
        <v>4000</v>
      </c>
      <c r="T8" s="60">
        <f t="shared" si="2"/>
        <v>20392</v>
      </c>
      <c r="U8" s="60">
        <f t="shared" si="2"/>
        <v>143523</v>
      </c>
      <c r="V8" s="59">
        <f t="shared" si="2"/>
        <v>122585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>
        <v>46563</v>
      </c>
      <c r="J9" s="59"/>
      <c r="K9" s="59">
        <v>44734</v>
      </c>
      <c r="L9" s="60">
        <v>33066</v>
      </c>
      <c r="M9" s="60">
        <v>41694</v>
      </c>
      <c r="N9" s="59">
        <v>119494</v>
      </c>
      <c r="O9" s="59">
        <v>970</v>
      </c>
      <c r="P9" s="60">
        <v>18035</v>
      </c>
      <c r="Q9" s="60">
        <v>9885</v>
      </c>
      <c r="R9" s="59">
        <v>28890</v>
      </c>
      <c r="S9" s="59">
        <v>4000</v>
      </c>
      <c r="T9" s="60">
        <v>20392</v>
      </c>
      <c r="U9" s="60">
        <v>98193</v>
      </c>
      <c r="V9" s="59">
        <v>122585</v>
      </c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4472</v>
      </c>
      <c r="I10" s="60">
        <v>45819</v>
      </c>
      <c r="J10" s="59"/>
      <c r="K10" s="59"/>
      <c r="L10" s="60">
        <v>3201</v>
      </c>
      <c r="M10" s="60">
        <v>96</v>
      </c>
      <c r="N10" s="59"/>
      <c r="O10" s="59"/>
      <c r="P10" s="60"/>
      <c r="Q10" s="60"/>
      <c r="R10" s="59"/>
      <c r="S10" s="59"/>
      <c r="T10" s="60"/>
      <c r="U10" s="60">
        <v>45330</v>
      </c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598</v>
      </c>
      <c r="I11" s="362">
        <f t="shared" si="3"/>
        <v>2045</v>
      </c>
      <c r="J11" s="364">
        <f t="shared" si="3"/>
        <v>0</v>
      </c>
      <c r="K11" s="364">
        <f t="shared" si="3"/>
        <v>13093</v>
      </c>
      <c r="L11" s="362">
        <f t="shared" si="3"/>
        <v>4214</v>
      </c>
      <c r="M11" s="362">
        <f t="shared" si="3"/>
        <v>33211</v>
      </c>
      <c r="N11" s="364">
        <f t="shared" si="3"/>
        <v>50518</v>
      </c>
      <c r="O11" s="364">
        <f t="shared" si="3"/>
        <v>68671</v>
      </c>
      <c r="P11" s="362">
        <f t="shared" si="3"/>
        <v>25071</v>
      </c>
      <c r="Q11" s="362">
        <f t="shared" si="3"/>
        <v>500</v>
      </c>
      <c r="R11" s="364">
        <f t="shared" si="3"/>
        <v>94242</v>
      </c>
      <c r="S11" s="364">
        <f t="shared" si="3"/>
        <v>29861</v>
      </c>
      <c r="T11" s="362">
        <f t="shared" si="3"/>
        <v>122596</v>
      </c>
      <c r="U11" s="362">
        <f t="shared" si="3"/>
        <v>559097</v>
      </c>
      <c r="V11" s="364">
        <f t="shared" si="3"/>
        <v>711554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>
        <v>598</v>
      </c>
      <c r="I12" s="60">
        <v>2045</v>
      </c>
      <c r="J12" s="59"/>
      <c r="K12" s="59">
        <v>13093</v>
      </c>
      <c r="L12" s="60">
        <v>4214</v>
      </c>
      <c r="M12" s="60">
        <v>33211</v>
      </c>
      <c r="N12" s="59">
        <v>50518</v>
      </c>
      <c r="O12" s="59">
        <v>68671</v>
      </c>
      <c r="P12" s="60">
        <v>25071</v>
      </c>
      <c r="Q12" s="60">
        <v>500</v>
      </c>
      <c r="R12" s="59">
        <v>94242</v>
      </c>
      <c r="S12" s="59">
        <v>29861</v>
      </c>
      <c r="T12" s="60">
        <v>122596</v>
      </c>
      <c r="U12" s="60">
        <v>559097</v>
      </c>
      <c r="V12" s="59">
        <v>711554</v>
      </c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5600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29245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136</v>
      </c>
      <c r="U13" s="275">
        <f t="shared" si="4"/>
        <v>32844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>
        <v>5600</v>
      </c>
      <c r="J14" s="59"/>
      <c r="K14" s="59"/>
      <c r="L14" s="60"/>
      <c r="M14" s="60"/>
      <c r="N14" s="59"/>
      <c r="O14" s="59"/>
      <c r="P14" s="60">
        <v>29245</v>
      </c>
      <c r="Q14" s="60"/>
      <c r="R14" s="59"/>
      <c r="S14" s="59"/>
      <c r="T14" s="60">
        <v>136</v>
      </c>
      <c r="U14" s="60">
        <v>32844</v>
      </c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3509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12551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>
        <v>3509</v>
      </c>
      <c r="N16" s="59"/>
      <c r="O16" s="59"/>
      <c r="P16" s="60"/>
      <c r="Q16" s="60"/>
      <c r="R16" s="59"/>
      <c r="S16" s="59"/>
      <c r="T16" s="60">
        <v>12551</v>
      </c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59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598</v>
      </c>
      <c r="M22" s="343">
        <f t="shared" si="6"/>
        <v>21534</v>
      </c>
      <c r="N22" s="345">
        <f t="shared" si="6"/>
        <v>0</v>
      </c>
      <c r="O22" s="345">
        <f t="shared" si="6"/>
        <v>516</v>
      </c>
      <c r="P22" s="343">
        <f t="shared" si="6"/>
        <v>3849</v>
      </c>
      <c r="Q22" s="343">
        <f t="shared" si="6"/>
        <v>1374</v>
      </c>
      <c r="R22" s="345">
        <f t="shared" si="6"/>
        <v>5739</v>
      </c>
      <c r="S22" s="345">
        <f t="shared" si="6"/>
        <v>254</v>
      </c>
      <c r="T22" s="343">
        <f t="shared" si="6"/>
        <v>9586</v>
      </c>
      <c r="U22" s="343">
        <f t="shared" si="6"/>
        <v>3647</v>
      </c>
      <c r="V22" s="345">
        <f t="shared" si="6"/>
        <v>13487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>
        <v>59</v>
      </c>
      <c r="I23" s="60"/>
      <c r="J23" s="59"/>
      <c r="K23" s="59"/>
      <c r="L23" s="60">
        <v>598</v>
      </c>
      <c r="M23" s="60">
        <v>21534</v>
      </c>
      <c r="N23" s="59"/>
      <c r="O23" s="59">
        <v>516</v>
      </c>
      <c r="P23" s="60">
        <v>3849</v>
      </c>
      <c r="Q23" s="60">
        <v>1374</v>
      </c>
      <c r="R23" s="59">
        <v>5739</v>
      </c>
      <c r="S23" s="59">
        <v>254</v>
      </c>
      <c r="T23" s="60">
        <v>9586</v>
      </c>
      <c r="U23" s="60">
        <v>3647</v>
      </c>
      <c r="V23" s="59">
        <v>13487</v>
      </c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146087</v>
      </c>
      <c r="I40" s="343">
        <f t="shared" si="9"/>
        <v>187784</v>
      </c>
      <c r="J40" s="345">
        <f t="shared" si="9"/>
        <v>0</v>
      </c>
      <c r="K40" s="345">
        <f t="shared" si="9"/>
        <v>158804</v>
      </c>
      <c r="L40" s="343">
        <f t="shared" si="9"/>
        <v>180992</v>
      </c>
      <c r="M40" s="343">
        <f t="shared" si="9"/>
        <v>207385</v>
      </c>
      <c r="N40" s="345">
        <f t="shared" si="9"/>
        <v>531531</v>
      </c>
      <c r="O40" s="345">
        <f t="shared" si="9"/>
        <v>64716</v>
      </c>
      <c r="P40" s="343">
        <f t="shared" si="9"/>
        <v>392142</v>
      </c>
      <c r="Q40" s="343">
        <f t="shared" si="9"/>
        <v>155942</v>
      </c>
      <c r="R40" s="345">
        <f t="shared" si="9"/>
        <v>576998</v>
      </c>
      <c r="S40" s="345">
        <f t="shared" si="9"/>
        <v>302821</v>
      </c>
      <c r="T40" s="343">
        <f t="shared" si="9"/>
        <v>368137</v>
      </c>
      <c r="U40" s="343">
        <f t="shared" si="9"/>
        <v>141793</v>
      </c>
      <c r="V40" s="345">
        <f t="shared" si="9"/>
        <v>787830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47412</v>
      </c>
      <c r="I41" s="362">
        <v>96703</v>
      </c>
      <c r="J41" s="364"/>
      <c r="K41" s="364">
        <v>100866</v>
      </c>
      <c r="L41" s="362">
        <v>139240</v>
      </c>
      <c r="M41" s="362">
        <v>173609</v>
      </c>
      <c r="N41" s="364">
        <v>413715</v>
      </c>
      <c r="O41" s="364">
        <v>50044</v>
      </c>
      <c r="P41" s="362">
        <v>162211</v>
      </c>
      <c r="Q41" s="362">
        <v>37901</v>
      </c>
      <c r="R41" s="364">
        <v>250156</v>
      </c>
      <c r="S41" s="364">
        <v>103011</v>
      </c>
      <c r="T41" s="362">
        <v>309429</v>
      </c>
      <c r="U41" s="362">
        <v>73876</v>
      </c>
      <c r="V41" s="364">
        <v>486316</v>
      </c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1649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15148</v>
      </c>
      <c r="N42" s="53">
        <f t="shared" si="10"/>
        <v>0</v>
      </c>
      <c r="O42" s="53">
        <f t="shared" si="10"/>
        <v>300</v>
      </c>
      <c r="P42" s="54">
        <f t="shared" si="10"/>
        <v>4369</v>
      </c>
      <c r="Q42" s="54">
        <f t="shared" si="10"/>
        <v>4368</v>
      </c>
      <c r="R42" s="53">
        <f t="shared" si="10"/>
        <v>9037</v>
      </c>
      <c r="S42" s="53">
        <f t="shared" si="10"/>
        <v>0</v>
      </c>
      <c r="T42" s="54">
        <f t="shared" si="10"/>
        <v>1876</v>
      </c>
      <c r="U42" s="54">
        <f t="shared" si="10"/>
        <v>163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>
        <v>26311</v>
      </c>
      <c r="I43" s="305">
        <v>8059</v>
      </c>
      <c r="J43" s="370"/>
      <c r="K43" s="370">
        <v>36</v>
      </c>
      <c r="L43" s="305">
        <v>26361</v>
      </c>
      <c r="M43" s="305">
        <v>9112</v>
      </c>
      <c r="N43" s="370">
        <v>35509</v>
      </c>
      <c r="O43" s="370">
        <v>371</v>
      </c>
      <c r="P43" s="305">
        <v>185</v>
      </c>
      <c r="Q43" s="305">
        <v>34122</v>
      </c>
      <c r="R43" s="370">
        <v>34678</v>
      </c>
      <c r="S43" s="370"/>
      <c r="T43" s="305">
        <v>8388</v>
      </c>
      <c r="U43" s="305">
        <v>14494</v>
      </c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67345</v>
      </c>
      <c r="I44" s="54">
        <v>60790</v>
      </c>
      <c r="J44" s="53"/>
      <c r="K44" s="53">
        <v>44208</v>
      </c>
      <c r="L44" s="54">
        <v>10432</v>
      </c>
      <c r="M44" s="54">
        <v>2015</v>
      </c>
      <c r="N44" s="53">
        <v>56655</v>
      </c>
      <c r="O44" s="53">
        <v>7624</v>
      </c>
      <c r="P44" s="54">
        <v>38958</v>
      </c>
      <c r="Q44" s="54">
        <v>1433</v>
      </c>
      <c r="R44" s="53">
        <v>48015</v>
      </c>
      <c r="S44" s="53">
        <v>5983</v>
      </c>
      <c r="T44" s="54">
        <v>9684</v>
      </c>
      <c r="U44" s="54">
        <v>921</v>
      </c>
      <c r="V44" s="53">
        <v>16588</v>
      </c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>
        <v>4882</v>
      </c>
      <c r="I48" s="54">
        <v>20583</v>
      </c>
      <c r="J48" s="53"/>
      <c r="K48" s="53">
        <v>13642</v>
      </c>
      <c r="L48" s="54">
        <v>4959</v>
      </c>
      <c r="M48" s="54">
        <v>7051</v>
      </c>
      <c r="N48" s="53">
        <v>25652</v>
      </c>
      <c r="O48" s="53">
        <v>6377</v>
      </c>
      <c r="P48" s="54">
        <v>170905</v>
      </c>
      <c r="Q48" s="54">
        <v>57830</v>
      </c>
      <c r="R48" s="53">
        <v>235112</v>
      </c>
      <c r="S48" s="53">
        <v>48771</v>
      </c>
      <c r="T48" s="54">
        <v>17222</v>
      </c>
      <c r="U48" s="54">
        <v>47221</v>
      </c>
      <c r="V48" s="53">
        <v>113214</v>
      </c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137</v>
      </c>
      <c r="I49" s="54"/>
      <c r="J49" s="53"/>
      <c r="K49" s="53">
        <v>52</v>
      </c>
      <c r="L49" s="54"/>
      <c r="M49" s="54">
        <v>450</v>
      </c>
      <c r="N49" s="53"/>
      <c r="O49" s="53"/>
      <c r="P49" s="54">
        <v>15514</v>
      </c>
      <c r="Q49" s="54">
        <v>20288</v>
      </c>
      <c r="R49" s="53"/>
      <c r="S49" s="53">
        <v>145056</v>
      </c>
      <c r="T49" s="54">
        <v>21538</v>
      </c>
      <c r="U49" s="54">
        <v>5118</v>
      </c>
      <c r="V49" s="53">
        <v>171712</v>
      </c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151216</v>
      </c>
      <c r="I60" s="219">
        <f t="shared" si="14"/>
        <v>287811</v>
      </c>
      <c r="J60" s="264">
        <f t="shared" si="14"/>
        <v>0</v>
      </c>
      <c r="K60" s="264">
        <f t="shared" si="14"/>
        <v>216631</v>
      </c>
      <c r="L60" s="219">
        <f t="shared" si="14"/>
        <v>477607</v>
      </c>
      <c r="M60" s="219">
        <f t="shared" si="14"/>
        <v>307845</v>
      </c>
      <c r="N60" s="264">
        <f t="shared" si="14"/>
        <v>701543</v>
      </c>
      <c r="O60" s="264">
        <f t="shared" si="14"/>
        <v>134954</v>
      </c>
      <c r="P60" s="219">
        <f t="shared" si="14"/>
        <v>468454</v>
      </c>
      <c r="Q60" s="219">
        <f t="shared" si="14"/>
        <v>167701</v>
      </c>
      <c r="R60" s="264">
        <f t="shared" si="14"/>
        <v>705869</v>
      </c>
      <c r="S60" s="264">
        <f t="shared" si="14"/>
        <v>336936</v>
      </c>
      <c r="T60" s="219">
        <f t="shared" si="14"/>
        <v>535543</v>
      </c>
      <c r="U60" s="219">
        <f t="shared" si="14"/>
        <v>883562</v>
      </c>
      <c r="V60" s="264">
        <f t="shared" si="14"/>
        <v>1635456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1649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15148</v>
      </c>
      <c r="N62" s="349">
        <f t="shared" si="15"/>
        <v>0</v>
      </c>
      <c r="O62" s="349">
        <f t="shared" si="15"/>
        <v>300</v>
      </c>
      <c r="P62" s="347">
        <f t="shared" si="15"/>
        <v>4369</v>
      </c>
      <c r="Q62" s="347">
        <f t="shared" si="15"/>
        <v>4368</v>
      </c>
      <c r="R62" s="349">
        <f t="shared" si="15"/>
        <v>9037</v>
      </c>
      <c r="S62" s="349">
        <f t="shared" si="15"/>
        <v>0</v>
      </c>
      <c r="T62" s="347">
        <f t="shared" si="15"/>
        <v>1876</v>
      </c>
      <c r="U62" s="347">
        <f t="shared" si="15"/>
        <v>163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>
        <v>1649</v>
      </c>
      <c r="J63" s="59"/>
      <c r="K63" s="59"/>
      <c r="L63" s="60"/>
      <c r="M63" s="60">
        <v>15148</v>
      </c>
      <c r="N63" s="59"/>
      <c r="O63" s="59">
        <v>300</v>
      </c>
      <c r="P63" s="60">
        <v>4369</v>
      </c>
      <c r="Q63" s="60">
        <v>4368</v>
      </c>
      <c r="R63" s="59">
        <v>9037</v>
      </c>
      <c r="S63" s="59"/>
      <c r="T63" s="60">
        <v>1876</v>
      </c>
      <c r="U63" s="60">
        <v>163</v>
      </c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73053570</v>
      </c>
      <c r="D5" s="153">
        <f>SUM(D6:D8)</f>
        <v>0</v>
      </c>
      <c r="E5" s="154">
        <f t="shared" si="0"/>
        <v>62715162</v>
      </c>
      <c r="F5" s="100">
        <f t="shared" si="0"/>
        <v>64636010</v>
      </c>
      <c r="G5" s="100">
        <f t="shared" si="0"/>
        <v>28279874</v>
      </c>
      <c r="H5" s="100">
        <f t="shared" si="0"/>
        <v>1317676</v>
      </c>
      <c r="I5" s="100">
        <f t="shared" si="0"/>
        <v>1025806</v>
      </c>
      <c r="J5" s="100">
        <f t="shared" si="0"/>
        <v>30623356</v>
      </c>
      <c r="K5" s="100">
        <f t="shared" si="0"/>
        <v>1780399</v>
      </c>
      <c r="L5" s="100">
        <f t="shared" si="0"/>
        <v>22226081</v>
      </c>
      <c r="M5" s="100">
        <f t="shared" si="0"/>
        <v>2213448</v>
      </c>
      <c r="N5" s="100">
        <f t="shared" si="0"/>
        <v>26219928</v>
      </c>
      <c r="O5" s="100">
        <f t="shared" si="0"/>
        <v>1092381</v>
      </c>
      <c r="P5" s="100">
        <f t="shared" si="0"/>
        <v>1057824</v>
      </c>
      <c r="Q5" s="100">
        <f t="shared" si="0"/>
        <v>16417825</v>
      </c>
      <c r="R5" s="100">
        <f t="shared" si="0"/>
        <v>18568030</v>
      </c>
      <c r="S5" s="100">
        <f t="shared" si="0"/>
        <v>1315125</v>
      </c>
      <c r="T5" s="100">
        <f t="shared" si="0"/>
        <v>595148</v>
      </c>
      <c r="U5" s="100">
        <f t="shared" si="0"/>
        <v>1653374</v>
      </c>
      <c r="V5" s="100">
        <f t="shared" si="0"/>
        <v>3563647</v>
      </c>
      <c r="W5" s="100">
        <f t="shared" si="0"/>
        <v>78974961</v>
      </c>
      <c r="X5" s="100">
        <f t="shared" si="0"/>
        <v>64636010</v>
      </c>
      <c r="Y5" s="100">
        <f t="shared" si="0"/>
        <v>14338951</v>
      </c>
      <c r="Z5" s="137">
        <f>+IF(X5&lt;&gt;0,+(Y5/X5)*100,0)</f>
        <v>22.184152456192763</v>
      </c>
      <c r="AA5" s="153">
        <f>SUM(AA6:AA8)</f>
        <v>64636010</v>
      </c>
    </row>
    <row r="6" spans="1:27" ht="13.5">
      <c r="A6" s="138" t="s">
        <v>75</v>
      </c>
      <c r="B6" s="136"/>
      <c r="C6" s="155">
        <v>58197607</v>
      </c>
      <c r="D6" s="155"/>
      <c r="E6" s="156">
        <v>48293569</v>
      </c>
      <c r="F6" s="60">
        <v>48704871</v>
      </c>
      <c r="G6" s="60">
        <v>26588775</v>
      </c>
      <c r="H6" s="60">
        <v>17333</v>
      </c>
      <c r="I6" s="60">
        <v>59431</v>
      </c>
      <c r="J6" s="60">
        <v>26665539</v>
      </c>
      <c r="K6" s="60">
        <v>257276</v>
      </c>
      <c r="L6" s="60">
        <v>21283411</v>
      </c>
      <c r="M6" s="60">
        <v>131486</v>
      </c>
      <c r="N6" s="60">
        <v>21672173</v>
      </c>
      <c r="O6" s="60">
        <v>79921</v>
      </c>
      <c r="P6" s="60">
        <v>71625</v>
      </c>
      <c r="Q6" s="60">
        <v>15954889</v>
      </c>
      <c r="R6" s="60">
        <v>16106435</v>
      </c>
      <c r="S6" s="60">
        <v>177858</v>
      </c>
      <c r="T6" s="60">
        <v>-54012</v>
      </c>
      <c r="U6" s="60">
        <v>55352</v>
      </c>
      <c r="V6" s="60">
        <v>179198</v>
      </c>
      <c r="W6" s="60">
        <v>64623345</v>
      </c>
      <c r="X6" s="60">
        <v>48704871</v>
      </c>
      <c r="Y6" s="60">
        <v>15918474</v>
      </c>
      <c r="Z6" s="140">
        <v>32.68</v>
      </c>
      <c r="AA6" s="155">
        <v>48704871</v>
      </c>
    </row>
    <row r="7" spans="1:27" ht="13.5">
      <c r="A7" s="138" t="s">
        <v>76</v>
      </c>
      <c r="B7" s="136"/>
      <c r="C7" s="157">
        <v>13081867</v>
      </c>
      <c r="D7" s="157"/>
      <c r="E7" s="158">
        <v>14310970</v>
      </c>
      <c r="F7" s="159">
        <v>15624641</v>
      </c>
      <c r="G7" s="159">
        <v>1661109</v>
      </c>
      <c r="H7" s="159">
        <v>1277336</v>
      </c>
      <c r="I7" s="159">
        <v>943313</v>
      </c>
      <c r="J7" s="159">
        <v>3881758</v>
      </c>
      <c r="K7" s="159">
        <v>1499599</v>
      </c>
      <c r="L7" s="159">
        <v>917956</v>
      </c>
      <c r="M7" s="159">
        <v>2060533</v>
      </c>
      <c r="N7" s="159">
        <v>4478088</v>
      </c>
      <c r="O7" s="159">
        <v>981244</v>
      </c>
      <c r="P7" s="159">
        <v>962163</v>
      </c>
      <c r="Q7" s="159">
        <v>440282</v>
      </c>
      <c r="R7" s="159">
        <v>2383689</v>
      </c>
      <c r="S7" s="159">
        <v>1114970</v>
      </c>
      <c r="T7" s="159">
        <v>625828</v>
      </c>
      <c r="U7" s="159">
        <v>1574153</v>
      </c>
      <c r="V7" s="159">
        <v>3314951</v>
      </c>
      <c r="W7" s="159">
        <v>14058486</v>
      </c>
      <c r="X7" s="159">
        <v>15624641</v>
      </c>
      <c r="Y7" s="159">
        <v>-1566155</v>
      </c>
      <c r="Z7" s="141">
        <v>-10.02</v>
      </c>
      <c r="AA7" s="157">
        <v>15624641</v>
      </c>
    </row>
    <row r="8" spans="1:27" ht="13.5">
      <c r="A8" s="138" t="s">
        <v>77</v>
      </c>
      <c r="B8" s="136"/>
      <c r="C8" s="155">
        <v>1774096</v>
      </c>
      <c r="D8" s="155"/>
      <c r="E8" s="156">
        <v>110623</v>
      </c>
      <c r="F8" s="60">
        <v>306498</v>
      </c>
      <c r="G8" s="60">
        <v>29990</v>
      </c>
      <c r="H8" s="60">
        <v>23007</v>
      </c>
      <c r="I8" s="60">
        <v>23062</v>
      </c>
      <c r="J8" s="60">
        <v>76059</v>
      </c>
      <c r="K8" s="60">
        <v>23524</v>
      </c>
      <c r="L8" s="60">
        <v>24714</v>
      </c>
      <c r="M8" s="60">
        <v>21429</v>
      </c>
      <c r="N8" s="60">
        <v>69667</v>
      </c>
      <c r="O8" s="60">
        <v>31216</v>
      </c>
      <c r="P8" s="60">
        <v>24036</v>
      </c>
      <c r="Q8" s="60">
        <v>22654</v>
      </c>
      <c r="R8" s="60">
        <v>77906</v>
      </c>
      <c r="S8" s="60">
        <v>22297</v>
      </c>
      <c r="T8" s="60">
        <v>23332</v>
      </c>
      <c r="U8" s="60">
        <v>23869</v>
      </c>
      <c r="V8" s="60">
        <v>69498</v>
      </c>
      <c r="W8" s="60">
        <v>293130</v>
      </c>
      <c r="X8" s="60">
        <v>306498</v>
      </c>
      <c r="Y8" s="60">
        <v>-13368</v>
      </c>
      <c r="Z8" s="140">
        <v>-4.36</v>
      </c>
      <c r="AA8" s="155">
        <v>306498</v>
      </c>
    </row>
    <row r="9" spans="1:27" ht="13.5">
      <c r="A9" s="135" t="s">
        <v>78</v>
      </c>
      <c r="B9" s="136"/>
      <c r="C9" s="153">
        <f aca="true" t="shared" si="1" ref="C9:Y9">SUM(C10:C14)</f>
        <v>3248055</v>
      </c>
      <c r="D9" s="153">
        <f>SUM(D10:D14)</f>
        <v>0</v>
      </c>
      <c r="E9" s="154">
        <f t="shared" si="1"/>
        <v>2462340</v>
      </c>
      <c r="F9" s="100">
        <f t="shared" si="1"/>
        <v>2498934</v>
      </c>
      <c r="G9" s="100">
        <f t="shared" si="1"/>
        <v>188746</v>
      </c>
      <c r="H9" s="100">
        <f t="shared" si="1"/>
        <v>157463</v>
      </c>
      <c r="I9" s="100">
        <f t="shared" si="1"/>
        <v>113896</v>
      </c>
      <c r="J9" s="100">
        <f t="shared" si="1"/>
        <v>460105</v>
      </c>
      <c r="K9" s="100">
        <f t="shared" si="1"/>
        <v>117056</v>
      </c>
      <c r="L9" s="100">
        <f t="shared" si="1"/>
        <v>155779</v>
      </c>
      <c r="M9" s="100">
        <f t="shared" si="1"/>
        <v>179941</v>
      </c>
      <c r="N9" s="100">
        <f t="shared" si="1"/>
        <v>452776</v>
      </c>
      <c r="O9" s="100">
        <f t="shared" si="1"/>
        <v>186721</v>
      </c>
      <c r="P9" s="100">
        <f t="shared" si="1"/>
        <v>195142</v>
      </c>
      <c r="Q9" s="100">
        <f t="shared" si="1"/>
        <v>665645</v>
      </c>
      <c r="R9" s="100">
        <f t="shared" si="1"/>
        <v>1047508</v>
      </c>
      <c r="S9" s="100">
        <f t="shared" si="1"/>
        <v>304731</v>
      </c>
      <c r="T9" s="100">
        <f t="shared" si="1"/>
        <v>184555</v>
      </c>
      <c r="U9" s="100">
        <f t="shared" si="1"/>
        <v>410015</v>
      </c>
      <c r="V9" s="100">
        <f t="shared" si="1"/>
        <v>899301</v>
      </c>
      <c r="W9" s="100">
        <f t="shared" si="1"/>
        <v>2859690</v>
      </c>
      <c r="X9" s="100">
        <f t="shared" si="1"/>
        <v>2498934</v>
      </c>
      <c r="Y9" s="100">
        <f t="shared" si="1"/>
        <v>360756</v>
      </c>
      <c r="Z9" s="137">
        <f>+IF(X9&lt;&gt;0,+(Y9/X9)*100,0)</f>
        <v>14.436395679117576</v>
      </c>
      <c r="AA9" s="153">
        <f>SUM(AA10:AA14)</f>
        <v>2498934</v>
      </c>
    </row>
    <row r="10" spans="1:27" ht="13.5">
      <c r="A10" s="138" t="s">
        <v>79</v>
      </c>
      <c r="B10" s="136"/>
      <c r="C10" s="155">
        <v>705873</v>
      </c>
      <c r="D10" s="155"/>
      <c r="E10" s="156">
        <v>692432</v>
      </c>
      <c r="F10" s="60">
        <v>699682</v>
      </c>
      <c r="G10" s="60">
        <v>8741</v>
      </c>
      <c r="H10" s="60">
        <v>9089</v>
      </c>
      <c r="I10" s="60">
        <v>6413</v>
      </c>
      <c r="J10" s="60">
        <v>24243</v>
      </c>
      <c r="K10" s="60">
        <v>5975</v>
      </c>
      <c r="L10" s="60">
        <v>8215</v>
      </c>
      <c r="M10" s="60">
        <v>4262</v>
      </c>
      <c r="N10" s="60">
        <v>18452</v>
      </c>
      <c r="O10" s="60">
        <v>7304</v>
      </c>
      <c r="P10" s="60">
        <v>7896</v>
      </c>
      <c r="Q10" s="60">
        <v>493634</v>
      </c>
      <c r="R10" s="60">
        <v>508834</v>
      </c>
      <c r="S10" s="60">
        <v>136860</v>
      </c>
      <c r="T10" s="60">
        <v>6840</v>
      </c>
      <c r="U10" s="60">
        <v>251880</v>
      </c>
      <c r="V10" s="60">
        <v>395580</v>
      </c>
      <c r="W10" s="60">
        <v>947109</v>
      </c>
      <c r="X10" s="60">
        <v>699682</v>
      </c>
      <c r="Y10" s="60">
        <v>247427</v>
      </c>
      <c r="Z10" s="140">
        <v>35.36</v>
      </c>
      <c r="AA10" s="155">
        <v>699682</v>
      </c>
    </row>
    <row r="11" spans="1:27" ht="13.5">
      <c r="A11" s="138" t="s">
        <v>80</v>
      </c>
      <c r="B11" s="136"/>
      <c r="C11" s="155">
        <v>28951</v>
      </c>
      <c r="D11" s="155"/>
      <c r="E11" s="156">
        <v>9659</v>
      </c>
      <c r="F11" s="60"/>
      <c r="G11" s="60"/>
      <c r="H11" s="60"/>
      <c r="I11" s="60"/>
      <c r="J11" s="60"/>
      <c r="K11" s="60"/>
      <c r="L11" s="60">
        <v>40</v>
      </c>
      <c r="M11" s="60"/>
      <c r="N11" s="60">
        <v>40</v>
      </c>
      <c r="O11" s="60"/>
      <c r="P11" s="60"/>
      <c r="Q11" s="60"/>
      <c r="R11" s="60"/>
      <c r="S11" s="60"/>
      <c r="T11" s="60"/>
      <c r="U11" s="60"/>
      <c r="V11" s="60"/>
      <c r="W11" s="60">
        <v>40</v>
      </c>
      <c r="X11" s="60"/>
      <c r="Y11" s="60">
        <v>40</v>
      </c>
      <c r="Z11" s="140">
        <v>0</v>
      </c>
      <c r="AA11" s="155"/>
    </row>
    <row r="12" spans="1:27" ht="13.5">
      <c r="A12" s="138" t="s">
        <v>81</v>
      </c>
      <c r="B12" s="136"/>
      <c r="C12" s="155">
        <v>2515784</v>
      </c>
      <c r="D12" s="155"/>
      <c r="E12" s="156">
        <v>1760249</v>
      </c>
      <c r="F12" s="60">
        <v>1799252</v>
      </c>
      <c r="G12" s="60">
        <v>180005</v>
      </c>
      <c r="H12" s="60">
        <v>148374</v>
      </c>
      <c r="I12" s="60">
        <v>107483</v>
      </c>
      <c r="J12" s="60">
        <v>435862</v>
      </c>
      <c r="K12" s="60">
        <v>111081</v>
      </c>
      <c r="L12" s="60">
        <v>147524</v>
      </c>
      <c r="M12" s="60">
        <v>175679</v>
      </c>
      <c r="N12" s="60">
        <v>434284</v>
      </c>
      <c r="O12" s="60">
        <v>179417</v>
      </c>
      <c r="P12" s="60">
        <v>187246</v>
      </c>
      <c r="Q12" s="60">
        <v>172011</v>
      </c>
      <c r="R12" s="60">
        <v>538674</v>
      </c>
      <c r="S12" s="60">
        <v>167871</v>
      </c>
      <c r="T12" s="60">
        <v>177715</v>
      </c>
      <c r="U12" s="60">
        <v>158135</v>
      </c>
      <c r="V12" s="60">
        <v>503721</v>
      </c>
      <c r="W12" s="60">
        <v>1912541</v>
      </c>
      <c r="X12" s="60">
        <v>1799252</v>
      </c>
      <c r="Y12" s="60">
        <v>113289</v>
      </c>
      <c r="Z12" s="140">
        <v>6.3</v>
      </c>
      <c r="AA12" s="155">
        <v>1799252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-2553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4272266</v>
      </c>
      <c r="D15" s="153">
        <f>SUM(D16:D18)</f>
        <v>0</v>
      </c>
      <c r="E15" s="154">
        <f t="shared" si="2"/>
        <v>1002582</v>
      </c>
      <c r="F15" s="100">
        <f t="shared" si="2"/>
        <v>1200503</v>
      </c>
      <c r="G15" s="100">
        <f t="shared" si="2"/>
        <v>92387</v>
      </c>
      <c r="H15" s="100">
        <f t="shared" si="2"/>
        <v>73741</v>
      </c>
      <c r="I15" s="100">
        <f t="shared" si="2"/>
        <v>84831</v>
      </c>
      <c r="J15" s="100">
        <f t="shared" si="2"/>
        <v>250959</v>
      </c>
      <c r="K15" s="100">
        <f t="shared" si="2"/>
        <v>143620</v>
      </c>
      <c r="L15" s="100">
        <f t="shared" si="2"/>
        <v>80242</v>
      </c>
      <c r="M15" s="100">
        <f t="shared" si="2"/>
        <v>28097</v>
      </c>
      <c r="N15" s="100">
        <f t="shared" si="2"/>
        <v>251959</v>
      </c>
      <c r="O15" s="100">
        <f t="shared" si="2"/>
        <v>90908</v>
      </c>
      <c r="P15" s="100">
        <f t="shared" si="2"/>
        <v>74188</v>
      </c>
      <c r="Q15" s="100">
        <f t="shared" si="2"/>
        <v>77651</v>
      </c>
      <c r="R15" s="100">
        <f t="shared" si="2"/>
        <v>242747</v>
      </c>
      <c r="S15" s="100">
        <f t="shared" si="2"/>
        <v>75937</v>
      </c>
      <c r="T15" s="100">
        <f t="shared" si="2"/>
        <v>72553</v>
      </c>
      <c r="U15" s="100">
        <f t="shared" si="2"/>
        <v>78755</v>
      </c>
      <c r="V15" s="100">
        <f t="shared" si="2"/>
        <v>227245</v>
      </c>
      <c r="W15" s="100">
        <f t="shared" si="2"/>
        <v>972910</v>
      </c>
      <c r="X15" s="100">
        <f t="shared" si="2"/>
        <v>1200503</v>
      </c>
      <c r="Y15" s="100">
        <f t="shared" si="2"/>
        <v>-227593</v>
      </c>
      <c r="Z15" s="137">
        <f>+IF(X15&lt;&gt;0,+(Y15/X15)*100,0)</f>
        <v>-18.958136714360563</v>
      </c>
      <c r="AA15" s="153">
        <f>SUM(AA16:AA18)</f>
        <v>1200503</v>
      </c>
    </row>
    <row r="16" spans="1:27" ht="13.5">
      <c r="A16" s="138" t="s">
        <v>85</v>
      </c>
      <c r="B16" s="136"/>
      <c r="C16" s="155"/>
      <c r="D16" s="155"/>
      <c r="E16" s="156">
        <v>5613</v>
      </c>
      <c r="F16" s="60">
        <v>187000</v>
      </c>
      <c r="G16" s="60">
        <v>100</v>
      </c>
      <c r="H16" s="60"/>
      <c r="I16" s="60"/>
      <c r="J16" s="60">
        <v>100</v>
      </c>
      <c r="K16" s="60"/>
      <c r="L16" s="60">
        <v>1198</v>
      </c>
      <c r="M16" s="60"/>
      <c r="N16" s="60">
        <v>1198</v>
      </c>
      <c r="O16" s="60">
        <v>1317</v>
      </c>
      <c r="P16" s="60"/>
      <c r="Q16" s="60"/>
      <c r="R16" s="60">
        <v>1317</v>
      </c>
      <c r="S16" s="60"/>
      <c r="T16" s="60"/>
      <c r="U16" s="60"/>
      <c r="V16" s="60"/>
      <c r="W16" s="60">
        <v>2615</v>
      </c>
      <c r="X16" s="60">
        <v>187000</v>
      </c>
      <c r="Y16" s="60">
        <v>-184385</v>
      </c>
      <c r="Z16" s="140">
        <v>-98.6</v>
      </c>
      <c r="AA16" s="155">
        <v>187000</v>
      </c>
    </row>
    <row r="17" spans="1:27" ht="13.5">
      <c r="A17" s="138" t="s">
        <v>86</v>
      </c>
      <c r="B17" s="136"/>
      <c r="C17" s="155">
        <v>4272266</v>
      </c>
      <c r="D17" s="155"/>
      <c r="E17" s="156">
        <v>996969</v>
      </c>
      <c r="F17" s="60">
        <v>1013503</v>
      </c>
      <c r="G17" s="60">
        <v>92287</v>
      </c>
      <c r="H17" s="60">
        <v>73741</v>
      </c>
      <c r="I17" s="60">
        <v>84831</v>
      </c>
      <c r="J17" s="60">
        <v>250859</v>
      </c>
      <c r="K17" s="60">
        <v>143620</v>
      </c>
      <c r="L17" s="60">
        <v>79044</v>
      </c>
      <c r="M17" s="60">
        <v>28097</v>
      </c>
      <c r="N17" s="60">
        <v>250761</v>
      </c>
      <c r="O17" s="60">
        <v>89591</v>
      </c>
      <c r="P17" s="60">
        <v>74188</v>
      </c>
      <c r="Q17" s="60">
        <v>77651</v>
      </c>
      <c r="R17" s="60">
        <v>241430</v>
      </c>
      <c r="S17" s="60">
        <v>75937</v>
      </c>
      <c r="T17" s="60">
        <v>72553</v>
      </c>
      <c r="U17" s="60">
        <v>78755</v>
      </c>
      <c r="V17" s="60">
        <v>227245</v>
      </c>
      <c r="W17" s="60">
        <v>970295</v>
      </c>
      <c r="X17" s="60">
        <v>1013503</v>
      </c>
      <c r="Y17" s="60">
        <v>-43208</v>
      </c>
      <c r="Z17" s="140">
        <v>-4.26</v>
      </c>
      <c r="AA17" s="155">
        <v>1013503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103698340</v>
      </c>
      <c r="D19" s="153">
        <f>SUM(D20:D23)</f>
        <v>0</v>
      </c>
      <c r="E19" s="154">
        <f t="shared" si="3"/>
        <v>109339973</v>
      </c>
      <c r="F19" s="100">
        <f t="shared" si="3"/>
        <v>110531904</v>
      </c>
      <c r="G19" s="100">
        <f t="shared" si="3"/>
        <v>7680355</v>
      </c>
      <c r="H19" s="100">
        <f t="shared" si="3"/>
        <v>8001336</v>
      </c>
      <c r="I19" s="100">
        <f t="shared" si="3"/>
        <v>6720678</v>
      </c>
      <c r="J19" s="100">
        <f t="shared" si="3"/>
        <v>22402369</v>
      </c>
      <c r="K19" s="100">
        <f t="shared" si="3"/>
        <v>10285148</v>
      </c>
      <c r="L19" s="100">
        <f t="shared" si="3"/>
        <v>8313184</v>
      </c>
      <c r="M19" s="100">
        <f t="shared" si="3"/>
        <v>7341807</v>
      </c>
      <c r="N19" s="100">
        <f t="shared" si="3"/>
        <v>25940139</v>
      </c>
      <c r="O19" s="100">
        <f t="shared" si="3"/>
        <v>8375299</v>
      </c>
      <c r="P19" s="100">
        <f t="shared" si="3"/>
        <v>7466314</v>
      </c>
      <c r="Q19" s="100">
        <f t="shared" si="3"/>
        <v>8762987</v>
      </c>
      <c r="R19" s="100">
        <f t="shared" si="3"/>
        <v>24604600</v>
      </c>
      <c r="S19" s="100">
        <f t="shared" si="3"/>
        <v>8285964</v>
      </c>
      <c r="T19" s="100">
        <f t="shared" si="3"/>
        <v>7304717</v>
      </c>
      <c r="U19" s="100">
        <f t="shared" si="3"/>
        <v>6574484</v>
      </c>
      <c r="V19" s="100">
        <f t="shared" si="3"/>
        <v>22165165</v>
      </c>
      <c r="W19" s="100">
        <f t="shared" si="3"/>
        <v>95112273</v>
      </c>
      <c r="X19" s="100">
        <f t="shared" si="3"/>
        <v>110531904</v>
      </c>
      <c r="Y19" s="100">
        <f t="shared" si="3"/>
        <v>-15419631</v>
      </c>
      <c r="Z19" s="137">
        <f>+IF(X19&lt;&gt;0,+(Y19/X19)*100,0)</f>
        <v>-13.95038938259853</v>
      </c>
      <c r="AA19" s="153">
        <f>SUM(AA20:AA23)</f>
        <v>110531904</v>
      </c>
    </row>
    <row r="20" spans="1:27" ht="13.5">
      <c r="A20" s="138" t="s">
        <v>89</v>
      </c>
      <c r="B20" s="136"/>
      <c r="C20" s="155">
        <v>51482152</v>
      </c>
      <c r="D20" s="155"/>
      <c r="E20" s="156">
        <v>56243033</v>
      </c>
      <c r="F20" s="60">
        <v>50792976</v>
      </c>
      <c r="G20" s="60">
        <v>4048459</v>
      </c>
      <c r="H20" s="60">
        <v>4511562</v>
      </c>
      <c r="I20" s="60">
        <v>3067459</v>
      </c>
      <c r="J20" s="60">
        <v>11627480</v>
      </c>
      <c r="K20" s="60">
        <v>3751072</v>
      </c>
      <c r="L20" s="60">
        <v>4612547</v>
      </c>
      <c r="M20" s="60">
        <v>3856589</v>
      </c>
      <c r="N20" s="60">
        <v>12220208</v>
      </c>
      <c r="O20" s="60">
        <v>4035606</v>
      </c>
      <c r="P20" s="60">
        <v>3378099</v>
      </c>
      <c r="Q20" s="60">
        <v>5128603</v>
      </c>
      <c r="R20" s="60">
        <v>12542308</v>
      </c>
      <c r="S20" s="60">
        <v>4447816</v>
      </c>
      <c r="T20" s="60">
        <v>4262299</v>
      </c>
      <c r="U20" s="60">
        <v>5677777</v>
      </c>
      <c r="V20" s="60">
        <v>14387892</v>
      </c>
      <c r="W20" s="60">
        <v>50777888</v>
      </c>
      <c r="X20" s="60">
        <v>50792976</v>
      </c>
      <c r="Y20" s="60">
        <v>-15088</v>
      </c>
      <c r="Z20" s="140">
        <v>-0.03</v>
      </c>
      <c r="AA20" s="155">
        <v>50792976</v>
      </c>
    </row>
    <row r="21" spans="1:27" ht="13.5">
      <c r="A21" s="138" t="s">
        <v>90</v>
      </c>
      <c r="B21" s="136"/>
      <c r="C21" s="155">
        <v>31699543</v>
      </c>
      <c r="D21" s="155"/>
      <c r="E21" s="156">
        <v>23583868</v>
      </c>
      <c r="F21" s="60">
        <v>29179510</v>
      </c>
      <c r="G21" s="60">
        <v>2025374</v>
      </c>
      <c r="H21" s="60">
        <v>1934663</v>
      </c>
      <c r="I21" s="60">
        <v>2102692</v>
      </c>
      <c r="J21" s="60">
        <v>6062729</v>
      </c>
      <c r="K21" s="60">
        <v>2270330</v>
      </c>
      <c r="L21" s="60">
        <v>2142642</v>
      </c>
      <c r="M21" s="60">
        <v>1934187</v>
      </c>
      <c r="N21" s="60">
        <v>6347159</v>
      </c>
      <c r="O21" s="60">
        <v>2780212</v>
      </c>
      <c r="P21" s="60">
        <v>2526844</v>
      </c>
      <c r="Q21" s="60">
        <v>2065884</v>
      </c>
      <c r="R21" s="60">
        <v>7372940</v>
      </c>
      <c r="S21" s="60">
        <v>2215045</v>
      </c>
      <c r="T21" s="60">
        <v>1478478</v>
      </c>
      <c r="U21" s="60">
        <v>2029515</v>
      </c>
      <c r="V21" s="60">
        <v>5723038</v>
      </c>
      <c r="W21" s="60">
        <v>25505866</v>
      </c>
      <c r="X21" s="60">
        <v>29179510</v>
      </c>
      <c r="Y21" s="60">
        <v>-3673644</v>
      </c>
      <c r="Z21" s="140">
        <v>-12.59</v>
      </c>
      <c r="AA21" s="155">
        <v>29179510</v>
      </c>
    </row>
    <row r="22" spans="1:27" ht="13.5">
      <c r="A22" s="138" t="s">
        <v>91</v>
      </c>
      <c r="B22" s="136"/>
      <c r="C22" s="157">
        <v>13855923</v>
      </c>
      <c r="D22" s="157"/>
      <c r="E22" s="158">
        <v>20337137</v>
      </c>
      <c r="F22" s="159">
        <v>20980378</v>
      </c>
      <c r="G22" s="159">
        <v>984873</v>
      </c>
      <c r="H22" s="159">
        <v>948806</v>
      </c>
      <c r="I22" s="159">
        <v>944339</v>
      </c>
      <c r="J22" s="159">
        <v>2878018</v>
      </c>
      <c r="K22" s="159">
        <v>3657244</v>
      </c>
      <c r="L22" s="159">
        <v>949325</v>
      </c>
      <c r="M22" s="159">
        <v>944213</v>
      </c>
      <c r="N22" s="159">
        <v>5550782</v>
      </c>
      <c r="O22" s="159">
        <v>949037</v>
      </c>
      <c r="P22" s="159">
        <v>950387</v>
      </c>
      <c r="Q22" s="159">
        <v>951503</v>
      </c>
      <c r="R22" s="159">
        <v>2850927</v>
      </c>
      <c r="S22" s="159">
        <v>1004960</v>
      </c>
      <c r="T22" s="159">
        <v>945974</v>
      </c>
      <c r="U22" s="159">
        <v>-1750530</v>
      </c>
      <c r="V22" s="159">
        <v>200404</v>
      </c>
      <c r="W22" s="159">
        <v>11480131</v>
      </c>
      <c r="X22" s="159">
        <v>20980378</v>
      </c>
      <c r="Y22" s="159">
        <v>-9500247</v>
      </c>
      <c r="Z22" s="141">
        <v>-45.28</v>
      </c>
      <c r="AA22" s="157">
        <v>20980378</v>
      </c>
    </row>
    <row r="23" spans="1:27" ht="13.5">
      <c r="A23" s="138" t="s">
        <v>92</v>
      </c>
      <c r="B23" s="136"/>
      <c r="C23" s="155">
        <v>6660722</v>
      </c>
      <c r="D23" s="155"/>
      <c r="E23" s="156">
        <v>9175935</v>
      </c>
      <c r="F23" s="60">
        <v>9579040</v>
      </c>
      <c r="G23" s="60">
        <v>621649</v>
      </c>
      <c r="H23" s="60">
        <v>606305</v>
      </c>
      <c r="I23" s="60">
        <v>606188</v>
      </c>
      <c r="J23" s="60">
        <v>1834142</v>
      </c>
      <c r="K23" s="60">
        <v>606502</v>
      </c>
      <c r="L23" s="60">
        <v>608670</v>
      </c>
      <c r="M23" s="60">
        <v>606818</v>
      </c>
      <c r="N23" s="60">
        <v>1821990</v>
      </c>
      <c r="O23" s="60">
        <v>610444</v>
      </c>
      <c r="P23" s="60">
        <v>610984</v>
      </c>
      <c r="Q23" s="60">
        <v>616997</v>
      </c>
      <c r="R23" s="60">
        <v>1838425</v>
      </c>
      <c r="S23" s="60">
        <v>618143</v>
      </c>
      <c r="T23" s="60">
        <v>617966</v>
      </c>
      <c r="U23" s="60">
        <v>617722</v>
      </c>
      <c r="V23" s="60">
        <v>1853831</v>
      </c>
      <c r="W23" s="60">
        <v>7348388</v>
      </c>
      <c r="X23" s="60">
        <v>9579040</v>
      </c>
      <c r="Y23" s="60">
        <v>-2230652</v>
      </c>
      <c r="Z23" s="140">
        <v>-23.29</v>
      </c>
      <c r="AA23" s="155">
        <v>9579040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184272231</v>
      </c>
      <c r="D25" s="168">
        <f>+D5+D9+D15+D19+D24</f>
        <v>0</v>
      </c>
      <c r="E25" s="169">
        <f t="shared" si="4"/>
        <v>175520057</v>
      </c>
      <c r="F25" s="73">
        <f t="shared" si="4"/>
        <v>178867351</v>
      </c>
      <c r="G25" s="73">
        <f t="shared" si="4"/>
        <v>36241362</v>
      </c>
      <c r="H25" s="73">
        <f t="shared" si="4"/>
        <v>9550216</v>
      </c>
      <c r="I25" s="73">
        <f t="shared" si="4"/>
        <v>7945211</v>
      </c>
      <c r="J25" s="73">
        <f t="shared" si="4"/>
        <v>53736789</v>
      </c>
      <c r="K25" s="73">
        <f t="shared" si="4"/>
        <v>12326223</v>
      </c>
      <c r="L25" s="73">
        <f t="shared" si="4"/>
        <v>30775286</v>
      </c>
      <c r="M25" s="73">
        <f t="shared" si="4"/>
        <v>9763293</v>
      </c>
      <c r="N25" s="73">
        <f t="shared" si="4"/>
        <v>52864802</v>
      </c>
      <c r="O25" s="73">
        <f t="shared" si="4"/>
        <v>9745309</v>
      </c>
      <c r="P25" s="73">
        <f t="shared" si="4"/>
        <v>8793468</v>
      </c>
      <c r="Q25" s="73">
        <f t="shared" si="4"/>
        <v>25924108</v>
      </c>
      <c r="R25" s="73">
        <f t="shared" si="4"/>
        <v>44462885</v>
      </c>
      <c r="S25" s="73">
        <f t="shared" si="4"/>
        <v>9981757</v>
      </c>
      <c r="T25" s="73">
        <f t="shared" si="4"/>
        <v>8156973</v>
      </c>
      <c r="U25" s="73">
        <f t="shared" si="4"/>
        <v>8716628</v>
      </c>
      <c r="V25" s="73">
        <f t="shared" si="4"/>
        <v>26855358</v>
      </c>
      <c r="W25" s="73">
        <f t="shared" si="4"/>
        <v>177919834</v>
      </c>
      <c r="X25" s="73">
        <f t="shared" si="4"/>
        <v>178867351</v>
      </c>
      <c r="Y25" s="73">
        <f t="shared" si="4"/>
        <v>-947517</v>
      </c>
      <c r="Z25" s="170">
        <f>+IF(X25&lt;&gt;0,+(Y25/X25)*100,0)</f>
        <v>-0.5297316669043755</v>
      </c>
      <c r="AA25" s="168">
        <f>+AA5+AA9+AA15+AA19+AA24</f>
        <v>178867351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50451594</v>
      </c>
      <c r="D28" s="153">
        <f>SUM(D29:D31)</f>
        <v>0</v>
      </c>
      <c r="E28" s="154">
        <f t="shared" si="5"/>
        <v>51269602</v>
      </c>
      <c r="F28" s="100">
        <f t="shared" si="5"/>
        <v>68132058</v>
      </c>
      <c r="G28" s="100">
        <f t="shared" si="5"/>
        <v>3368208</v>
      </c>
      <c r="H28" s="100">
        <f t="shared" si="5"/>
        <v>2930004</v>
      </c>
      <c r="I28" s="100">
        <f t="shared" si="5"/>
        <v>2851144</v>
      </c>
      <c r="J28" s="100">
        <f t="shared" si="5"/>
        <v>9149356</v>
      </c>
      <c r="K28" s="100">
        <f t="shared" si="5"/>
        <v>4882580</v>
      </c>
      <c r="L28" s="100">
        <f t="shared" si="5"/>
        <v>3301692</v>
      </c>
      <c r="M28" s="100">
        <f t="shared" si="5"/>
        <v>3597786</v>
      </c>
      <c r="N28" s="100">
        <f t="shared" si="5"/>
        <v>11782058</v>
      </c>
      <c r="O28" s="100">
        <f t="shared" si="5"/>
        <v>3001448</v>
      </c>
      <c r="P28" s="100">
        <f t="shared" si="5"/>
        <v>3022491</v>
      </c>
      <c r="Q28" s="100">
        <f t="shared" si="5"/>
        <v>3443994</v>
      </c>
      <c r="R28" s="100">
        <f t="shared" si="5"/>
        <v>9467933</v>
      </c>
      <c r="S28" s="100">
        <f t="shared" si="5"/>
        <v>3727668</v>
      </c>
      <c r="T28" s="100">
        <f t="shared" si="5"/>
        <v>3071000</v>
      </c>
      <c r="U28" s="100">
        <f t="shared" si="5"/>
        <v>3693517</v>
      </c>
      <c r="V28" s="100">
        <f t="shared" si="5"/>
        <v>10492185</v>
      </c>
      <c r="W28" s="100">
        <f t="shared" si="5"/>
        <v>40891532</v>
      </c>
      <c r="X28" s="100">
        <f t="shared" si="5"/>
        <v>68132058</v>
      </c>
      <c r="Y28" s="100">
        <f t="shared" si="5"/>
        <v>-27240526</v>
      </c>
      <c r="Z28" s="137">
        <f>+IF(X28&lt;&gt;0,+(Y28/X28)*100,0)</f>
        <v>-39.98195093416964</v>
      </c>
      <c r="AA28" s="153">
        <f>SUM(AA29:AA31)</f>
        <v>68132058</v>
      </c>
    </row>
    <row r="29" spans="1:27" ht="13.5">
      <c r="A29" s="138" t="s">
        <v>75</v>
      </c>
      <c r="B29" s="136"/>
      <c r="C29" s="155">
        <v>23903386</v>
      </c>
      <c r="D29" s="155"/>
      <c r="E29" s="156">
        <v>23924502</v>
      </c>
      <c r="F29" s="60">
        <v>20025418</v>
      </c>
      <c r="G29" s="60">
        <v>2098786</v>
      </c>
      <c r="H29" s="60">
        <v>1553193</v>
      </c>
      <c r="I29" s="60">
        <v>1103683</v>
      </c>
      <c r="J29" s="60">
        <v>4755662</v>
      </c>
      <c r="K29" s="60">
        <v>1738998</v>
      </c>
      <c r="L29" s="60">
        <v>1681484</v>
      </c>
      <c r="M29" s="60">
        <v>1810180</v>
      </c>
      <c r="N29" s="60">
        <v>5230662</v>
      </c>
      <c r="O29" s="60">
        <v>1316008</v>
      </c>
      <c r="P29" s="60">
        <v>1887275</v>
      </c>
      <c r="Q29" s="60">
        <v>1716908</v>
      </c>
      <c r="R29" s="60">
        <v>4920191</v>
      </c>
      <c r="S29" s="60">
        <v>1959203</v>
      </c>
      <c r="T29" s="60">
        <v>1346839</v>
      </c>
      <c r="U29" s="60">
        <v>1975070</v>
      </c>
      <c r="V29" s="60">
        <v>5281112</v>
      </c>
      <c r="W29" s="60">
        <v>20187627</v>
      </c>
      <c r="X29" s="60">
        <v>20025418</v>
      </c>
      <c r="Y29" s="60">
        <v>162209</v>
      </c>
      <c r="Z29" s="140">
        <v>0.81</v>
      </c>
      <c r="AA29" s="155">
        <v>20025418</v>
      </c>
    </row>
    <row r="30" spans="1:27" ht="13.5">
      <c r="A30" s="138" t="s">
        <v>76</v>
      </c>
      <c r="B30" s="136"/>
      <c r="C30" s="157">
        <v>17593308</v>
      </c>
      <c r="D30" s="157"/>
      <c r="E30" s="158">
        <v>15652417</v>
      </c>
      <c r="F30" s="159">
        <v>38375833</v>
      </c>
      <c r="G30" s="159">
        <v>781523</v>
      </c>
      <c r="H30" s="159">
        <v>709126</v>
      </c>
      <c r="I30" s="159">
        <v>1212277</v>
      </c>
      <c r="J30" s="159">
        <v>2702926</v>
      </c>
      <c r="K30" s="159">
        <v>2191589</v>
      </c>
      <c r="L30" s="159">
        <v>981856</v>
      </c>
      <c r="M30" s="159">
        <v>1229802</v>
      </c>
      <c r="N30" s="159">
        <v>4403247</v>
      </c>
      <c r="O30" s="159">
        <v>1367325</v>
      </c>
      <c r="P30" s="159">
        <v>705137</v>
      </c>
      <c r="Q30" s="159">
        <v>1264374</v>
      </c>
      <c r="R30" s="159">
        <v>3336836</v>
      </c>
      <c r="S30" s="159">
        <v>971752</v>
      </c>
      <c r="T30" s="159">
        <v>1224393</v>
      </c>
      <c r="U30" s="159">
        <v>999622</v>
      </c>
      <c r="V30" s="159">
        <v>3195767</v>
      </c>
      <c r="W30" s="159">
        <v>13638776</v>
      </c>
      <c r="X30" s="159">
        <v>38375833</v>
      </c>
      <c r="Y30" s="159">
        <v>-24737057</v>
      </c>
      <c r="Z30" s="141">
        <v>-64.46</v>
      </c>
      <c r="AA30" s="157">
        <v>38375833</v>
      </c>
    </row>
    <row r="31" spans="1:27" ht="13.5">
      <c r="A31" s="138" t="s">
        <v>77</v>
      </c>
      <c r="B31" s="136"/>
      <c r="C31" s="155">
        <v>8954900</v>
      </c>
      <c r="D31" s="155"/>
      <c r="E31" s="156">
        <v>11692683</v>
      </c>
      <c r="F31" s="60">
        <v>9730807</v>
      </c>
      <c r="G31" s="60">
        <v>487899</v>
      </c>
      <c r="H31" s="60">
        <v>667685</v>
      </c>
      <c r="I31" s="60">
        <v>535184</v>
      </c>
      <c r="J31" s="60">
        <v>1690768</v>
      </c>
      <c r="K31" s="60">
        <v>951993</v>
      </c>
      <c r="L31" s="60">
        <v>638352</v>
      </c>
      <c r="M31" s="60">
        <v>557804</v>
      </c>
      <c r="N31" s="60">
        <v>2148149</v>
      </c>
      <c r="O31" s="60">
        <v>318115</v>
      </c>
      <c r="P31" s="60">
        <v>430079</v>
      </c>
      <c r="Q31" s="60">
        <v>462712</v>
      </c>
      <c r="R31" s="60">
        <v>1210906</v>
      </c>
      <c r="S31" s="60">
        <v>796713</v>
      </c>
      <c r="T31" s="60">
        <v>499768</v>
      </c>
      <c r="U31" s="60">
        <v>718825</v>
      </c>
      <c r="V31" s="60">
        <v>2015306</v>
      </c>
      <c r="W31" s="60">
        <v>7065129</v>
      </c>
      <c r="X31" s="60">
        <v>9730807</v>
      </c>
      <c r="Y31" s="60">
        <v>-2665678</v>
      </c>
      <c r="Z31" s="140">
        <v>-27.39</v>
      </c>
      <c r="AA31" s="155">
        <v>9730807</v>
      </c>
    </row>
    <row r="32" spans="1:27" ht="13.5">
      <c r="A32" s="135" t="s">
        <v>78</v>
      </c>
      <c r="B32" s="136"/>
      <c r="C32" s="153">
        <f aca="true" t="shared" si="6" ref="C32:Y32">SUM(C33:C37)</f>
        <v>9987472</v>
      </c>
      <c r="D32" s="153">
        <f>SUM(D33:D37)</f>
        <v>0</v>
      </c>
      <c r="E32" s="154">
        <f t="shared" si="6"/>
        <v>18255690</v>
      </c>
      <c r="F32" s="100">
        <f t="shared" si="6"/>
        <v>9909590</v>
      </c>
      <c r="G32" s="100">
        <f t="shared" si="6"/>
        <v>535844</v>
      </c>
      <c r="H32" s="100">
        <f t="shared" si="6"/>
        <v>487165</v>
      </c>
      <c r="I32" s="100">
        <f t="shared" si="6"/>
        <v>589266</v>
      </c>
      <c r="J32" s="100">
        <f t="shared" si="6"/>
        <v>1612275</v>
      </c>
      <c r="K32" s="100">
        <f t="shared" si="6"/>
        <v>593299</v>
      </c>
      <c r="L32" s="100">
        <f t="shared" si="6"/>
        <v>480230</v>
      </c>
      <c r="M32" s="100">
        <f t="shared" si="6"/>
        <v>629924</v>
      </c>
      <c r="N32" s="100">
        <f t="shared" si="6"/>
        <v>1703453</v>
      </c>
      <c r="O32" s="100">
        <f t="shared" si="6"/>
        <v>497913</v>
      </c>
      <c r="P32" s="100">
        <f t="shared" si="6"/>
        <v>524180</v>
      </c>
      <c r="Q32" s="100">
        <f t="shared" si="6"/>
        <v>500802</v>
      </c>
      <c r="R32" s="100">
        <f t="shared" si="6"/>
        <v>1522895</v>
      </c>
      <c r="S32" s="100">
        <f t="shared" si="6"/>
        <v>608082</v>
      </c>
      <c r="T32" s="100">
        <f t="shared" si="6"/>
        <v>643039</v>
      </c>
      <c r="U32" s="100">
        <f t="shared" si="6"/>
        <v>589631</v>
      </c>
      <c r="V32" s="100">
        <f t="shared" si="6"/>
        <v>1840752</v>
      </c>
      <c r="W32" s="100">
        <f t="shared" si="6"/>
        <v>6679375</v>
      </c>
      <c r="X32" s="100">
        <f t="shared" si="6"/>
        <v>9909590</v>
      </c>
      <c r="Y32" s="100">
        <f t="shared" si="6"/>
        <v>-3230215</v>
      </c>
      <c r="Z32" s="137">
        <f>+IF(X32&lt;&gt;0,+(Y32/X32)*100,0)</f>
        <v>-32.59685819494046</v>
      </c>
      <c r="AA32" s="153">
        <f>SUM(AA33:AA37)</f>
        <v>9909590</v>
      </c>
    </row>
    <row r="33" spans="1:27" ht="13.5">
      <c r="A33" s="138" t="s">
        <v>79</v>
      </c>
      <c r="B33" s="136"/>
      <c r="C33" s="155">
        <v>5184660</v>
      </c>
      <c r="D33" s="155"/>
      <c r="E33" s="156">
        <v>4671994</v>
      </c>
      <c r="F33" s="60">
        <v>5502867</v>
      </c>
      <c r="G33" s="60">
        <v>154782</v>
      </c>
      <c r="H33" s="60">
        <v>169640</v>
      </c>
      <c r="I33" s="60">
        <v>203172</v>
      </c>
      <c r="J33" s="60">
        <v>527594</v>
      </c>
      <c r="K33" s="60">
        <v>183499</v>
      </c>
      <c r="L33" s="60">
        <v>154211</v>
      </c>
      <c r="M33" s="60">
        <v>233971</v>
      </c>
      <c r="N33" s="60">
        <v>571681</v>
      </c>
      <c r="O33" s="60">
        <v>178715</v>
      </c>
      <c r="P33" s="60">
        <v>185628</v>
      </c>
      <c r="Q33" s="60">
        <v>186424</v>
      </c>
      <c r="R33" s="60">
        <v>550767</v>
      </c>
      <c r="S33" s="60">
        <v>169065</v>
      </c>
      <c r="T33" s="60">
        <v>166837</v>
      </c>
      <c r="U33" s="60">
        <v>205746</v>
      </c>
      <c r="V33" s="60">
        <v>541648</v>
      </c>
      <c r="W33" s="60">
        <v>2191690</v>
      </c>
      <c r="X33" s="60">
        <v>5502867</v>
      </c>
      <c r="Y33" s="60">
        <v>-3311177</v>
      </c>
      <c r="Z33" s="140">
        <v>-60.17</v>
      </c>
      <c r="AA33" s="155">
        <v>5502867</v>
      </c>
    </row>
    <row r="34" spans="1:27" ht="13.5">
      <c r="A34" s="138" t="s">
        <v>80</v>
      </c>
      <c r="B34" s="136"/>
      <c r="C34" s="155">
        <v>1835604</v>
      </c>
      <c r="D34" s="155"/>
      <c r="E34" s="156">
        <v>9244246</v>
      </c>
      <c r="F34" s="60">
        <v>1832746</v>
      </c>
      <c r="G34" s="60">
        <v>148369</v>
      </c>
      <c r="H34" s="60">
        <v>140923</v>
      </c>
      <c r="I34" s="60">
        <v>149231</v>
      </c>
      <c r="J34" s="60">
        <v>438523</v>
      </c>
      <c r="K34" s="60">
        <v>173030</v>
      </c>
      <c r="L34" s="60">
        <v>131380</v>
      </c>
      <c r="M34" s="60">
        <v>186296</v>
      </c>
      <c r="N34" s="60">
        <v>490706</v>
      </c>
      <c r="O34" s="60">
        <v>127085</v>
      </c>
      <c r="P34" s="60">
        <v>122960</v>
      </c>
      <c r="Q34" s="60">
        <v>122599</v>
      </c>
      <c r="R34" s="60">
        <v>372644</v>
      </c>
      <c r="S34" s="60">
        <v>197160</v>
      </c>
      <c r="T34" s="60">
        <v>251752</v>
      </c>
      <c r="U34" s="60">
        <v>151681</v>
      </c>
      <c r="V34" s="60">
        <v>600593</v>
      </c>
      <c r="W34" s="60">
        <v>1902466</v>
      </c>
      <c r="X34" s="60">
        <v>1832746</v>
      </c>
      <c r="Y34" s="60">
        <v>69720</v>
      </c>
      <c r="Z34" s="140">
        <v>3.8</v>
      </c>
      <c r="AA34" s="155">
        <v>1832746</v>
      </c>
    </row>
    <row r="35" spans="1:27" ht="13.5">
      <c r="A35" s="138" t="s">
        <v>81</v>
      </c>
      <c r="B35" s="136"/>
      <c r="C35" s="155">
        <v>2964934</v>
      </c>
      <c r="D35" s="155"/>
      <c r="E35" s="156">
        <v>4339450</v>
      </c>
      <c r="F35" s="60">
        <v>2573977</v>
      </c>
      <c r="G35" s="60">
        <v>232693</v>
      </c>
      <c r="H35" s="60">
        <v>176602</v>
      </c>
      <c r="I35" s="60">
        <v>236863</v>
      </c>
      <c r="J35" s="60">
        <v>646158</v>
      </c>
      <c r="K35" s="60">
        <v>236770</v>
      </c>
      <c r="L35" s="60">
        <v>194639</v>
      </c>
      <c r="M35" s="60">
        <v>209657</v>
      </c>
      <c r="N35" s="60">
        <v>641066</v>
      </c>
      <c r="O35" s="60">
        <v>192113</v>
      </c>
      <c r="P35" s="60">
        <v>215592</v>
      </c>
      <c r="Q35" s="60">
        <v>191779</v>
      </c>
      <c r="R35" s="60">
        <v>599484</v>
      </c>
      <c r="S35" s="60">
        <v>241857</v>
      </c>
      <c r="T35" s="60">
        <v>224450</v>
      </c>
      <c r="U35" s="60">
        <v>232204</v>
      </c>
      <c r="V35" s="60">
        <v>698511</v>
      </c>
      <c r="W35" s="60">
        <v>2585219</v>
      </c>
      <c r="X35" s="60">
        <v>2573977</v>
      </c>
      <c r="Y35" s="60">
        <v>11242</v>
      </c>
      <c r="Z35" s="140">
        <v>0.44</v>
      </c>
      <c r="AA35" s="155">
        <v>2573977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2274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9274361</v>
      </c>
      <c r="D38" s="153">
        <f>SUM(D39:D41)</f>
        <v>0</v>
      </c>
      <c r="E38" s="154">
        <f t="shared" si="7"/>
        <v>9789044</v>
      </c>
      <c r="F38" s="100">
        <f t="shared" si="7"/>
        <v>11210489</v>
      </c>
      <c r="G38" s="100">
        <f t="shared" si="7"/>
        <v>895167</v>
      </c>
      <c r="H38" s="100">
        <f t="shared" si="7"/>
        <v>890418</v>
      </c>
      <c r="I38" s="100">
        <f t="shared" si="7"/>
        <v>906307</v>
      </c>
      <c r="J38" s="100">
        <f t="shared" si="7"/>
        <v>2691892</v>
      </c>
      <c r="K38" s="100">
        <f t="shared" si="7"/>
        <v>1718033</v>
      </c>
      <c r="L38" s="100">
        <f t="shared" si="7"/>
        <v>1343762</v>
      </c>
      <c r="M38" s="100">
        <f t="shared" si="7"/>
        <v>1572140</v>
      </c>
      <c r="N38" s="100">
        <f t="shared" si="7"/>
        <v>4633935</v>
      </c>
      <c r="O38" s="100">
        <f t="shared" si="7"/>
        <v>809465</v>
      </c>
      <c r="P38" s="100">
        <f t="shared" si="7"/>
        <v>1172190</v>
      </c>
      <c r="Q38" s="100">
        <f t="shared" si="7"/>
        <v>897274</v>
      </c>
      <c r="R38" s="100">
        <f t="shared" si="7"/>
        <v>2878929</v>
      </c>
      <c r="S38" s="100">
        <f t="shared" si="7"/>
        <v>1686896</v>
      </c>
      <c r="T38" s="100">
        <f t="shared" si="7"/>
        <v>1250771</v>
      </c>
      <c r="U38" s="100">
        <f t="shared" si="7"/>
        <v>1282154</v>
      </c>
      <c r="V38" s="100">
        <f t="shared" si="7"/>
        <v>4219821</v>
      </c>
      <c r="W38" s="100">
        <f t="shared" si="7"/>
        <v>14424577</v>
      </c>
      <c r="X38" s="100">
        <f t="shared" si="7"/>
        <v>11210489</v>
      </c>
      <c r="Y38" s="100">
        <f t="shared" si="7"/>
        <v>3214088</v>
      </c>
      <c r="Z38" s="137">
        <f>+IF(X38&lt;&gt;0,+(Y38/X38)*100,0)</f>
        <v>28.670363977878218</v>
      </c>
      <c r="AA38" s="153">
        <f>SUM(AA39:AA41)</f>
        <v>11210489</v>
      </c>
    </row>
    <row r="39" spans="1:27" ht="13.5">
      <c r="A39" s="138" t="s">
        <v>85</v>
      </c>
      <c r="B39" s="136"/>
      <c r="C39" s="155">
        <v>250785</v>
      </c>
      <c r="D39" s="155"/>
      <c r="E39" s="156">
        <v>1250176</v>
      </c>
      <c r="F39" s="60">
        <v>353503</v>
      </c>
      <c r="G39" s="60">
        <v>369920</v>
      </c>
      <c r="H39" s="60">
        <v>374521</v>
      </c>
      <c r="I39" s="60">
        <v>372173</v>
      </c>
      <c r="J39" s="60">
        <v>1116614</v>
      </c>
      <c r="K39" s="60">
        <v>387606</v>
      </c>
      <c r="L39" s="60">
        <v>391526</v>
      </c>
      <c r="M39" s="60">
        <v>561195</v>
      </c>
      <c r="N39" s="60">
        <v>1340327</v>
      </c>
      <c r="O39" s="60">
        <v>334858</v>
      </c>
      <c r="P39" s="60">
        <v>566903</v>
      </c>
      <c r="Q39" s="60">
        <v>404794</v>
      </c>
      <c r="R39" s="60">
        <v>1306555</v>
      </c>
      <c r="S39" s="60">
        <v>380341</v>
      </c>
      <c r="T39" s="60">
        <v>390777</v>
      </c>
      <c r="U39" s="60">
        <v>506283</v>
      </c>
      <c r="V39" s="60">
        <v>1277401</v>
      </c>
      <c r="W39" s="60">
        <v>5040897</v>
      </c>
      <c r="X39" s="60">
        <v>353503</v>
      </c>
      <c r="Y39" s="60">
        <v>4687394</v>
      </c>
      <c r="Z39" s="140">
        <v>1325.98</v>
      </c>
      <c r="AA39" s="155">
        <v>353503</v>
      </c>
    </row>
    <row r="40" spans="1:27" ht="13.5">
      <c r="A40" s="138" t="s">
        <v>86</v>
      </c>
      <c r="B40" s="136"/>
      <c r="C40" s="155">
        <v>9023576</v>
      </c>
      <c r="D40" s="155"/>
      <c r="E40" s="156">
        <v>8538868</v>
      </c>
      <c r="F40" s="60">
        <v>10856986</v>
      </c>
      <c r="G40" s="60">
        <v>525247</v>
      </c>
      <c r="H40" s="60">
        <v>515897</v>
      </c>
      <c r="I40" s="60">
        <v>534134</v>
      </c>
      <c r="J40" s="60">
        <v>1575278</v>
      </c>
      <c r="K40" s="60">
        <v>1330427</v>
      </c>
      <c r="L40" s="60">
        <v>952236</v>
      </c>
      <c r="M40" s="60">
        <v>1010945</v>
      </c>
      <c r="N40" s="60">
        <v>3293608</v>
      </c>
      <c r="O40" s="60">
        <v>474607</v>
      </c>
      <c r="P40" s="60">
        <v>605287</v>
      </c>
      <c r="Q40" s="60">
        <v>492480</v>
      </c>
      <c r="R40" s="60">
        <v>1572374</v>
      </c>
      <c r="S40" s="60">
        <v>1306555</v>
      </c>
      <c r="T40" s="60">
        <v>859994</v>
      </c>
      <c r="U40" s="60">
        <v>775871</v>
      </c>
      <c r="V40" s="60">
        <v>2942420</v>
      </c>
      <c r="W40" s="60">
        <v>9383680</v>
      </c>
      <c r="X40" s="60">
        <v>10856986</v>
      </c>
      <c r="Y40" s="60">
        <v>-1473306</v>
      </c>
      <c r="Z40" s="140">
        <v>-13.57</v>
      </c>
      <c r="AA40" s="155">
        <v>10856986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84269827</v>
      </c>
      <c r="D42" s="153">
        <f>SUM(D43:D46)</f>
        <v>0</v>
      </c>
      <c r="E42" s="154">
        <f t="shared" si="8"/>
        <v>105472691</v>
      </c>
      <c r="F42" s="100">
        <f t="shared" si="8"/>
        <v>88749483</v>
      </c>
      <c r="G42" s="100">
        <f t="shared" si="8"/>
        <v>4881282</v>
      </c>
      <c r="H42" s="100">
        <f t="shared" si="8"/>
        <v>7405947</v>
      </c>
      <c r="I42" s="100">
        <f t="shared" si="8"/>
        <v>8202354</v>
      </c>
      <c r="J42" s="100">
        <f t="shared" si="8"/>
        <v>20489583</v>
      </c>
      <c r="K42" s="100">
        <f t="shared" si="8"/>
        <v>2762894</v>
      </c>
      <c r="L42" s="100">
        <f t="shared" si="8"/>
        <v>9061663</v>
      </c>
      <c r="M42" s="100">
        <f t="shared" si="8"/>
        <v>6166107</v>
      </c>
      <c r="N42" s="100">
        <f t="shared" si="8"/>
        <v>17990664</v>
      </c>
      <c r="O42" s="100">
        <f t="shared" si="8"/>
        <v>6142105</v>
      </c>
      <c r="P42" s="100">
        <f t="shared" si="8"/>
        <v>7404939</v>
      </c>
      <c r="Q42" s="100">
        <f t="shared" si="8"/>
        <v>5716913</v>
      </c>
      <c r="R42" s="100">
        <f t="shared" si="8"/>
        <v>19263957</v>
      </c>
      <c r="S42" s="100">
        <f t="shared" si="8"/>
        <v>6529683</v>
      </c>
      <c r="T42" s="100">
        <f t="shared" si="8"/>
        <v>5648393</v>
      </c>
      <c r="U42" s="100">
        <f t="shared" si="8"/>
        <v>10257093</v>
      </c>
      <c r="V42" s="100">
        <f t="shared" si="8"/>
        <v>22435169</v>
      </c>
      <c r="W42" s="100">
        <f t="shared" si="8"/>
        <v>80179373</v>
      </c>
      <c r="X42" s="100">
        <f t="shared" si="8"/>
        <v>88749483</v>
      </c>
      <c r="Y42" s="100">
        <f t="shared" si="8"/>
        <v>-8570110</v>
      </c>
      <c r="Z42" s="137">
        <f>+IF(X42&lt;&gt;0,+(Y42/X42)*100,0)</f>
        <v>-9.656518224449826</v>
      </c>
      <c r="AA42" s="153">
        <f>SUM(AA43:AA46)</f>
        <v>88749483</v>
      </c>
    </row>
    <row r="43" spans="1:27" ht="13.5">
      <c r="A43" s="138" t="s">
        <v>89</v>
      </c>
      <c r="B43" s="136"/>
      <c r="C43" s="155">
        <v>35593500</v>
      </c>
      <c r="D43" s="155"/>
      <c r="E43" s="156">
        <v>50000655</v>
      </c>
      <c r="F43" s="60">
        <v>45826282</v>
      </c>
      <c r="G43" s="60">
        <v>4062688</v>
      </c>
      <c r="H43" s="60">
        <v>4938627</v>
      </c>
      <c r="I43" s="60">
        <v>4741705</v>
      </c>
      <c r="J43" s="60">
        <v>13743020</v>
      </c>
      <c r="K43" s="60">
        <v>1549739</v>
      </c>
      <c r="L43" s="60">
        <v>4647208</v>
      </c>
      <c r="M43" s="60">
        <v>3025907</v>
      </c>
      <c r="N43" s="60">
        <v>9222854</v>
      </c>
      <c r="O43" s="60">
        <v>3132763</v>
      </c>
      <c r="P43" s="60">
        <v>3212759</v>
      </c>
      <c r="Q43" s="60">
        <v>3055914</v>
      </c>
      <c r="R43" s="60">
        <v>9401436</v>
      </c>
      <c r="S43" s="60">
        <v>3260317</v>
      </c>
      <c r="T43" s="60">
        <v>2856001</v>
      </c>
      <c r="U43" s="60">
        <v>4542488</v>
      </c>
      <c r="V43" s="60">
        <v>10658806</v>
      </c>
      <c r="W43" s="60">
        <v>43026116</v>
      </c>
      <c r="X43" s="60">
        <v>45826282</v>
      </c>
      <c r="Y43" s="60">
        <v>-2800166</v>
      </c>
      <c r="Z43" s="140">
        <v>-6.11</v>
      </c>
      <c r="AA43" s="155">
        <v>45826282</v>
      </c>
    </row>
    <row r="44" spans="1:27" ht="13.5">
      <c r="A44" s="138" t="s">
        <v>90</v>
      </c>
      <c r="B44" s="136"/>
      <c r="C44" s="155">
        <v>31423171</v>
      </c>
      <c r="D44" s="155"/>
      <c r="E44" s="156">
        <v>29171164</v>
      </c>
      <c r="F44" s="60">
        <v>26247522</v>
      </c>
      <c r="G44" s="60">
        <v>387220</v>
      </c>
      <c r="H44" s="60">
        <v>1979564</v>
      </c>
      <c r="I44" s="60">
        <v>2003013</v>
      </c>
      <c r="J44" s="60">
        <v>4369797</v>
      </c>
      <c r="K44" s="60">
        <v>450611</v>
      </c>
      <c r="L44" s="60">
        <v>3305085</v>
      </c>
      <c r="M44" s="60">
        <v>2348248</v>
      </c>
      <c r="N44" s="60">
        <v>6103944</v>
      </c>
      <c r="O44" s="60">
        <v>1887844</v>
      </c>
      <c r="P44" s="60">
        <v>2984850</v>
      </c>
      <c r="Q44" s="60">
        <v>3102812</v>
      </c>
      <c r="R44" s="60">
        <v>7975506</v>
      </c>
      <c r="S44" s="60">
        <v>2124444</v>
      </c>
      <c r="T44" s="60">
        <v>1912679</v>
      </c>
      <c r="U44" s="60">
        <v>4640683</v>
      </c>
      <c r="V44" s="60">
        <v>8677806</v>
      </c>
      <c r="W44" s="60">
        <v>27127053</v>
      </c>
      <c r="X44" s="60">
        <v>26247522</v>
      </c>
      <c r="Y44" s="60">
        <v>879531</v>
      </c>
      <c r="Z44" s="140">
        <v>3.35</v>
      </c>
      <c r="AA44" s="155">
        <v>26247522</v>
      </c>
    </row>
    <row r="45" spans="1:27" ht="13.5">
      <c r="A45" s="138" t="s">
        <v>91</v>
      </c>
      <c r="B45" s="136"/>
      <c r="C45" s="157">
        <v>11867912</v>
      </c>
      <c r="D45" s="157"/>
      <c r="E45" s="158">
        <v>17027612</v>
      </c>
      <c r="F45" s="159">
        <v>12660978</v>
      </c>
      <c r="G45" s="159">
        <v>292846</v>
      </c>
      <c r="H45" s="159">
        <v>340149</v>
      </c>
      <c r="I45" s="159">
        <v>1313363</v>
      </c>
      <c r="J45" s="159">
        <v>1946358</v>
      </c>
      <c r="K45" s="159">
        <v>568306</v>
      </c>
      <c r="L45" s="159">
        <v>962729</v>
      </c>
      <c r="M45" s="159">
        <v>603882</v>
      </c>
      <c r="N45" s="159">
        <v>2134917</v>
      </c>
      <c r="O45" s="159">
        <v>985497</v>
      </c>
      <c r="P45" s="159">
        <v>1023896</v>
      </c>
      <c r="Q45" s="159">
        <v>-695769</v>
      </c>
      <c r="R45" s="159">
        <v>1313624</v>
      </c>
      <c r="S45" s="159">
        <v>882138</v>
      </c>
      <c r="T45" s="159">
        <v>636350</v>
      </c>
      <c r="U45" s="159">
        <v>747829</v>
      </c>
      <c r="V45" s="159">
        <v>2266317</v>
      </c>
      <c r="W45" s="159">
        <v>7661216</v>
      </c>
      <c r="X45" s="159">
        <v>12660978</v>
      </c>
      <c r="Y45" s="159">
        <v>-4999762</v>
      </c>
      <c r="Z45" s="141">
        <v>-39.49</v>
      </c>
      <c r="AA45" s="157">
        <v>12660978</v>
      </c>
    </row>
    <row r="46" spans="1:27" ht="13.5">
      <c r="A46" s="138" t="s">
        <v>92</v>
      </c>
      <c r="B46" s="136"/>
      <c r="C46" s="155">
        <v>5385244</v>
      </c>
      <c r="D46" s="155"/>
      <c r="E46" s="156">
        <v>9273260</v>
      </c>
      <c r="F46" s="60">
        <v>4014701</v>
      </c>
      <c r="G46" s="60">
        <v>138528</v>
      </c>
      <c r="H46" s="60">
        <v>147607</v>
      </c>
      <c r="I46" s="60">
        <v>144273</v>
      </c>
      <c r="J46" s="60">
        <v>430408</v>
      </c>
      <c r="K46" s="60">
        <v>194238</v>
      </c>
      <c r="L46" s="60">
        <v>146641</v>
      </c>
      <c r="M46" s="60">
        <v>188070</v>
      </c>
      <c r="N46" s="60">
        <v>528949</v>
      </c>
      <c r="O46" s="60">
        <v>136001</v>
      </c>
      <c r="P46" s="60">
        <v>183434</v>
      </c>
      <c r="Q46" s="60">
        <v>253956</v>
      </c>
      <c r="R46" s="60">
        <v>573391</v>
      </c>
      <c r="S46" s="60">
        <v>262784</v>
      </c>
      <c r="T46" s="60">
        <v>243363</v>
      </c>
      <c r="U46" s="60">
        <v>326093</v>
      </c>
      <c r="V46" s="60">
        <v>832240</v>
      </c>
      <c r="W46" s="60">
        <v>2364988</v>
      </c>
      <c r="X46" s="60">
        <v>4014701</v>
      </c>
      <c r="Y46" s="60">
        <v>-1649713</v>
      </c>
      <c r="Z46" s="140">
        <v>-41.09</v>
      </c>
      <c r="AA46" s="155">
        <v>4014701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153983254</v>
      </c>
      <c r="D48" s="168">
        <f>+D28+D32+D38+D42+D47</f>
        <v>0</v>
      </c>
      <c r="E48" s="169">
        <f t="shared" si="9"/>
        <v>184787027</v>
      </c>
      <c r="F48" s="73">
        <f t="shared" si="9"/>
        <v>178001620</v>
      </c>
      <c r="G48" s="73">
        <f t="shared" si="9"/>
        <v>9680501</v>
      </c>
      <c r="H48" s="73">
        <f t="shared" si="9"/>
        <v>11713534</v>
      </c>
      <c r="I48" s="73">
        <f t="shared" si="9"/>
        <v>12549071</v>
      </c>
      <c r="J48" s="73">
        <f t="shared" si="9"/>
        <v>33943106</v>
      </c>
      <c r="K48" s="73">
        <f t="shared" si="9"/>
        <v>9956806</v>
      </c>
      <c r="L48" s="73">
        <f t="shared" si="9"/>
        <v>14187347</v>
      </c>
      <c r="M48" s="73">
        <f t="shared" si="9"/>
        <v>11965957</v>
      </c>
      <c r="N48" s="73">
        <f t="shared" si="9"/>
        <v>36110110</v>
      </c>
      <c r="O48" s="73">
        <f t="shared" si="9"/>
        <v>10450931</v>
      </c>
      <c r="P48" s="73">
        <f t="shared" si="9"/>
        <v>12123800</v>
      </c>
      <c r="Q48" s="73">
        <f t="shared" si="9"/>
        <v>10558983</v>
      </c>
      <c r="R48" s="73">
        <f t="shared" si="9"/>
        <v>33133714</v>
      </c>
      <c r="S48" s="73">
        <f t="shared" si="9"/>
        <v>12552329</v>
      </c>
      <c r="T48" s="73">
        <f t="shared" si="9"/>
        <v>10613203</v>
      </c>
      <c r="U48" s="73">
        <f t="shared" si="9"/>
        <v>15822395</v>
      </c>
      <c r="V48" s="73">
        <f t="shared" si="9"/>
        <v>38987927</v>
      </c>
      <c r="W48" s="73">
        <f t="shared" si="9"/>
        <v>142174857</v>
      </c>
      <c r="X48" s="73">
        <f t="shared" si="9"/>
        <v>178001620</v>
      </c>
      <c r="Y48" s="73">
        <f t="shared" si="9"/>
        <v>-35826763</v>
      </c>
      <c r="Z48" s="170">
        <f>+IF(X48&lt;&gt;0,+(Y48/X48)*100,0)</f>
        <v>-20.12721176357833</v>
      </c>
      <c r="AA48" s="168">
        <f>+AA28+AA32+AA38+AA42+AA47</f>
        <v>178001620</v>
      </c>
    </row>
    <row r="49" spans="1:27" ht="13.5">
      <c r="A49" s="148" t="s">
        <v>49</v>
      </c>
      <c r="B49" s="149"/>
      <c r="C49" s="171">
        <f aca="true" t="shared" si="10" ref="C49:Y49">+C25-C48</f>
        <v>30288977</v>
      </c>
      <c r="D49" s="171">
        <f>+D25-D48</f>
        <v>0</v>
      </c>
      <c r="E49" s="172">
        <f t="shared" si="10"/>
        <v>-9266970</v>
      </c>
      <c r="F49" s="173">
        <f t="shared" si="10"/>
        <v>865731</v>
      </c>
      <c r="G49" s="173">
        <f t="shared" si="10"/>
        <v>26560861</v>
      </c>
      <c r="H49" s="173">
        <f t="shared" si="10"/>
        <v>-2163318</v>
      </c>
      <c r="I49" s="173">
        <f t="shared" si="10"/>
        <v>-4603860</v>
      </c>
      <c r="J49" s="173">
        <f t="shared" si="10"/>
        <v>19793683</v>
      </c>
      <c r="K49" s="173">
        <f t="shared" si="10"/>
        <v>2369417</v>
      </c>
      <c r="L49" s="173">
        <f t="shared" si="10"/>
        <v>16587939</v>
      </c>
      <c r="M49" s="173">
        <f t="shared" si="10"/>
        <v>-2202664</v>
      </c>
      <c r="N49" s="173">
        <f t="shared" si="10"/>
        <v>16754692</v>
      </c>
      <c r="O49" s="173">
        <f t="shared" si="10"/>
        <v>-705622</v>
      </c>
      <c r="P49" s="173">
        <f t="shared" si="10"/>
        <v>-3330332</v>
      </c>
      <c r="Q49" s="173">
        <f t="shared" si="10"/>
        <v>15365125</v>
      </c>
      <c r="R49" s="173">
        <f t="shared" si="10"/>
        <v>11329171</v>
      </c>
      <c r="S49" s="173">
        <f t="shared" si="10"/>
        <v>-2570572</v>
      </c>
      <c r="T49" s="173">
        <f t="shared" si="10"/>
        <v>-2456230</v>
      </c>
      <c r="U49" s="173">
        <f t="shared" si="10"/>
        <v>-7105767</v>
      </c>
      <c r="V49" s="173">
        <f t="shared" si="10"/>
        <v>-12132569</v>
      </c>
      <c r="W49" s="173">
        <f t="shared" si="10"/>
        <v>35744977</v>
      </c>
      <c r="X49" s="173">
        <f>IF(F25=F48,0,X25-X48)</f>
        <v>865731</v>
      </c>
      <c r="Y49" s="173">
        <f t="shared" si="10"/>
        <v>34879246</v>
      </c>
      <c r="Z49" s="174">
        <f>+IF(X49&lt;&gt;0,+(Y49/X49)*100,0)</f>
        <v>4028.878023312091</v>
      </c>
      <c r="AA49" s="171">
        <f>+AA25-AA48</f>
        <v>865731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7926865</v>
      </c>
      <c r="D5" s="155"/>
      <c r="E5" s="156">
        <v>10038400</v>
      </c>
      <c r="F5" s="60">
        <v>9776070</v>
      </c>
      <c r="G5" s="60">
        <v>1459066</v>
      </c>
      <c r="H5" s="60">
        <v>706662</v>
      </c>
      <c r="I5" s="60">
        <v>709930</v>
      </c>
      <c r="J5" s="60">
        <v>2875658</v>
      </c>
      <c r="K5" s="60">
        <v>709930</v>
      </c>
      <c r="L5" s="60">
        <v>709930</v>
      </c>
      <c r="M5" s="60">
        <v>708824</v>
      </c>
      <c r="N5" s="60">
        <v>2128684</v>
      </c>
      <c r="O5" s="60">
        <v>698368</v>
      </c>
      <c r="P5" s="60">
        <v>701563</v>
      </c>
      <c r="Q5" s="60">
        <v>-396546</v>
      </c>
      <c r="R5" s="60">
        <v>1003385</v>
      </c>
      <c r="S5" s="60">
        <v>602781</v>
      </c>
      <c r="T5" s="60">
        <v>546853</v>
      </c>
      <c r="U5" s="60">
        <v>619102</v>
      </c>
      <c r="V5" s="60">
        <v>1768736</v>
      </c>
      <c r="W5" s="60">
        <v>7776463</v>
      </c>
      <c r="X5" s="60">
        <v>9776070</v>
      </c>
      <c r="Y5" s="60">
        <v>-1999607</v>
      </c>
      <c r="Z5" s="140">
        <v>-20.45</v>
      </c>
      <c r="AA5" s="155">
        <v>9776070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48609593</v>
      </c>
      <c r="D7" s="155"/>
      <c r="E7" s="156">
        <v>52730428</v>
      </c>
      <c r="F7" s="60">
        <v>47160380</v>
      </c>
      <c r="G7" s="60">
        <v>4060406</v>
      </c>
      <c r="H7" s="60">
        <v>4437596</v>
      </c>
      <c r="I7" s="60">
        <v>3032180</v>
      </c>
      <c r="J7" s="60">
        <v>11530182</v>
      </c>
      <c r="K7" s="60">
        <v>3690211</v>
      </c>
      <c r="L7" s="60">
        <v>4549255</v>
      </c>
      <c r="M7" s="60">
        <v>3781572</v>
      </c>
      <c r="N7" s="60">
        <v>12021038</v>
      </c>
      <c r="O7" s="60">
        <v>3959001</v>
      </c>
      <c r="P7" s="60">
        <v>3300834</v>
      </c>
      <c r="Q7" s="60">
        <v>5135019</v>
      </c>
      <c r="R7" s="60">
        <v>12394854</v>
      </c>
      <c r="S7" s="60">
        <v>4145324</v>
      </c>
      <c r="T7" s="60">
        <v>3990536</v>
      </c>
      <c r="U7" s="60">
        <v>5397401</v>
      </c>
      <c r="V7" s="60">
        <v>13533261</v>
      </c>
      <c r="W7" s="60">
        <v>49479335</v>
      </c>
      <c r="X7" s="60">
        <v>47160380</v>
      </c>
      <c r="Y7" s="60">
        <v>2318955</v>
      </c>
      <c r="Z7" s="140">
        <v>4.92</v>
      </c>
      <c r="AA7" s="155">
        <v>47160380</v>
      </c>
    </row>
    <row r="8" spans="1:27" ht="13.5">
      <c r="A8" s="183" t="s">
        <v>104</v>
      </c>
      <c r="B8" s="182"/>
      <c r="C8" s="155">
        <v>18536307</v>
      </c>
      <c r="D8" s="155"/>
      <c r="E8" s="156">
        <v>19539033</v>
      </c>
      <c r="F8" s="60">
        <v>24018806</v>
      </c>
      <c r="G8" s="60">
        <v>1846329</v>
      </c>
      <c r="H8" s="60">
        <v>1769920</v>
      </c>
      <c r="I8" s="60">
        <v>1954295</v>
      </c>
      <c r="J8" s="60">
        <v>5570544</v>
      </c>
      <c r="K8" s="60">
        <v>2104916</v>
      </c>
      <c r="L8" s="60">
        <v>1974117</v>
      </c>
      <c r="M8" s="60">
        <v>1758849</v>
      </c>
      <c r="N8" s="60">
        <v>5837882</v>
      </c>
      <c r="O8" s="60">
        <v>2602544</v>
      </c>
      <c r="P8" s="60">
        <v>1883679</v>
      </c>
      <c r="Q8" s="60">
        <v>1913510</v>
      </c>
      <c r="R8" s="60">
        <v>6399733</v>
      </c>
      <c r="S8" s="60">
        <v>2028099</v>
      </c>
      <c r="T8" s="60">
        <v>1291134</v>
      </c>
      <c r="U8" s="60">
        <v>1850594</v>
      </c>
      <c r="V8" s="60">
        <v>5169827</v>
      </c>
      <c r="W8" s="60">
        <v>22977986</v>
      </c>
      <c r="X8" s="60">
        <v>24018806</v>
      </c>
      <c r="Y8" s="60">
        <v>-1040820</v>
      </c>
      <c r="Z8" s="140">
        <v>-4.33</v>
      </c>
      <c r="AA8" s="155">
        <v>24018806</v>
      </c>
    </row>
    <row r="9" spans="1:27" ht="13.5">
      <c r="A9" s="183" t="s">
        <v>105</v>
      </c>
      <c r="B9" s="182"/>
      <c r="C9" s="155">
        <v>6111371</v>
      </c>
      <c r="D9" s="155"/>
      <c r="E9" s="156">
        <v>8726652</v>
      </c>
      <c r="F9" s="60">
        <v>9143304</v>
      </c>
      <c r="G9" s="60">
        <v>772135</v>
      </c>
      <c r="H9" s="60">
        <v>760593</v>
      </c>
      <c r="I9" s="60">
        <v>759746</v>
      </c>
      <c r="J9" s="60">
        <v>2292474</v>
      </c>
      <c r="K9" s="60">
        <v>760231</v>
      </c>
      <c r="L9" s="60">
        <v>761230</v>
      </c>
      <c r="M9" s="60">
        <v>759135</v>
      </c>
      <c r="N9" s="60">
        <v>2280596</v>
      </c>
      <c r="O9" s="60">
        <v>760526</v>
      </c>
      <c r="P9" s="60">
        <v>759623</v>
      </c>
      <c r="Q9" s="60">
        <v>759950</v>
      </c>
      <c r="R9" s="60">
        <v>2280099</v>
      </c>
      <c r="S9" s="60">
        <v>811194</v>
      </c>
      <c r="T9" s="60">
        <v>751930</v>
      </c>
      <c r="U9" s="60">
        <v>767750</v>
      </c>
      <c r="V9" s="60">
        <v>2330874</v>
      </c>
      <c r="W9" s="60">
        <v>9184043</v>
      </c>
      <c r="X9" s="60">
        <v>9143304</v>
      </c>
      <c r="Y9" s="60">
        <v>40739</v>
      </c>
      <c r="Z9" s="140">
        <v>0.45</v>
      </c>
      <c r="AA9" s="155">
        <v>9143304</v>
      </c>
    </row>
    <row r="10" spans="1:27" ht="13.5">
      <c r="A10" s="183" t="s">
        <v>106</v>
      </c>
      <c r="B10" s="182"/>
      <c r="C10" s="155">
        <v>5303932</v>
      </c>
      <c r="D10" s="155"/>
      <c r="E10" s="156">
        <v>5592372</v>
      </c>
      <c r="F10" s="54">
        <v>5861058</v>
      </c>
      <c r="G10" s="54">
        <v>486898</v>
      </c>
      <c r="H10" s="54">
        <v>486949</v>
      </c>
      <c r="I10" s="54">
        <v>488850</v>
      </c>
      <c r="J10" s="54">
        <v>1462697</v>
      </c>
      <c r="K10" s="54">
        <v>488643</v>
      </c>
      <c r="L10" s="54">
        <v>489041</v>
      </c>
      <c r="M10" s="54">
        <v>488947</v>
      </c>
      <c r="N10" s="54">
        <v>1466631</v>
      </c>
      <c r="O10" s="54">
        <v>489622</v>
      </c>
      <c r="P10" s="54">
        <v>489045</v>
      </c>
      <c r="Q10" s="54">
        <v>494554</v>
      </c>
      <c r="R10" s="54">
        <v>1473221</v>
      </c>
      <c r="S10" s="54">
        <v>494105</v>
      </c>
      <c r="T10" s="54">
        <v>494272</v>
      </c>
      <c r="U10" s="54">
        <v>493970</v>
      </c>
      <c r="V10" s="54">
        <v>1482347</v>
      </c>
      <c r="W10" s="54">
        <v>5884896</v>
      </c>
      <c r="X10" s="54">
        <v>5861058</v>
      </c>
      <c r="Y10" s="54">
        <v>23838</v>
      </c>
      <c r="Z10" s="184">
        <v>0.41</v>
      </c>
      <c r="AA10" s="130">
        <v>5861058</v>
      </c>
    </row>
    <row r="11" spans="1:27" ht="13.5">
      <c r="A11" s="183" t="s">
        <v>107</v>
      </c>
      <c r="B11" s="185"/>
      <c r="C11" s="155">
        <v>-1506233</v>
      </c>
      <c r="D11" s="155"/>
      <c r="E11" s="156">
        <v>0</v>
      </c>
      <c r="F11" s="60">
        <v>0</v>
      </c>
      <c r="G11" s="60">
        <v>4212</v>
      </c>
      <c r="H11" s="60">
        <v>4113</v>
      </c>
      <c r="I11" s="60">
        <v>3657</v>
      </c>
      <c r="J11" s="60">
        <v>11982</v>
      </c>
      <c r="K11" s="60">
        <v>3657</v>
      </c>
      <c r="L11" s="60">
        <v>2519</v>
      </c>
      <c r="M11" s="60">
        <v>1464</v>
      </c>
      <c r="N11" s="60">
        <v>7640</v>
      </c>
      <c r="O11" s="60">
        <v>6054</v>
      </c>
      <c r="P11" s="60">
        <v>1281</v>
      </c>
      <c r="Q11" s="60">
        <v>528</v>
      </c>
      <c r="R11" s="60">
        <v>7863</v>
      </c>
      <c r="S11" s="60">
        <v>5346</v>
      </c>
      <c r="T11" s="60">
        <v>12329</v>
      </c>
      <c r="U11" s="60">
        <v>5842</v>
      </c>
      <c r="V11" s="60">
        <v>23517</v>
      </c>
      <c r="W11" s="60">
        <v>51002</v>
      </c>
      <c r="X11" s="60">
        <v>0</v>
      </c>
      <c r="Y11" s="60">
        <v>51002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136096</v>
      </c>
      <c r="D12" s="155"/>
      <c r="E12" s="156">
        <v>79955</v>
      </c>
      <c r="F12" s="60">
        <v>302017</v>
      </c>
      <c r="G12" s="60">
        <v>28840</v>
      </c>
      <c r="H12" s="60">
        <v>23007</v>
      </c>
      <c r="I12" s="60">
        <v>23062</v>
      </c>
      <c r="J12" s="60">
        <v>74909</v>
      </c>
      <c r="K12" s="60">
        <v>23524</v>
      </c>
      <c r="L12" s="60">
        <v>24754</v>
      </c>
      <c r="M12" s="60">
        <v>21429</v>
      </c>
      <c r="N12" s="60">
        <v>69707</v>
      </c>
      <c r="O12" s="60">
        <v>31560</v>
      </c>
      <c r="P12" s="60">
        <v>24036</v>
      </c>
      <c r="Q12" s="60">
        <v>23590</v>
      </c>
      <c r="R12" s="60">
        <v>79186</v>
      </c>
      <c r="S12" s="60">
        <v>24088</v>
      </c>
      <c r="T12" s="60">
        <v>23332</v>
      </c>
      <c r="U12" s="60">
        <v>23869</v>
      </c>
      <c r="V12" s="60">
        <v>71289</v>
      </c>
      <c r="W12" s="60">
        <v>295091</v>
      </c>
      <c r="X12" s="60">
        <v>302017</v>
      </c>
      <c r="Y12" s="60">
        <v>-6926</v>
      </c>
      <c r="Z12" s="140">
        <v>-2.29</v>
      </c>
      <c r="AA12" s="155">
        <v>302017</v>
      </c>
    </row>
    <row r="13" spans="1:27" ht="13.5">
      <c r="A13" s="181" t="s">
        <v>109</v>
      </c>
      <c r="B13" s="185"/>
      <c r="C13" s="155">
        <v>1715129</v>
      </c>
      <c r="D13" s="155"/>
      <c r="E13" s="156">
        <v>403395</v>
      </c>
      <c r="F13" s="60">
        <v>2048128</v>
      </c>
      <c r="G13" s="60">
        <v>33576</v>
      </c>
      <c r="H13" s="60">
        <v>356110</v>
      </c>
      <c r="I13" s="60">
        <v>85970</v>
      </c>
      <c r="J13" s="60">
        <v>475656</v>
      </c>
      <c r="K13" s="60">
        <v>425483</v>
      </c>
      <c r="L13" s="60">
        <v>66723</v>
      </c>
      <c r="M13" s="60">
        <v>141225</v>
      </c>
      <c r="N13" s="60">
        <v>633431</v>
      </c>
      <c r="O13" s="60">
        <v>85655</v>
      </c>
      <c r="P13" s="60">
        <v>26671</v>
      </c>
      <c r="Q13" s="60">
        <v>691047</v>
      </c>
      <c r="R13" s="60">
        <v>803373</v>
      </c>
      <c r="S13" s="60">
        <v>109512</v>
      </c>
      <c r="T13" s="60">
        <v>-81749</v>
      </c>
      <c r="U13" s="60">
        <v>394679</v>
      </c>
      <c r="V13" s="60">
        <v>422442</v>
      </c>
      <c r="W13" s="60">
        <v>2334902</v>
      </c>
      <c r="X13" s="60">
        <v>2048128</v>
      </c>
      <c r="Y13" s="60">
        <v>286774</v>
      </c>
      <c r="Z13" s="140">
        <v>14</v>
      </c>
      <c r="AA13" s="155">
        <v>2048128</v>
      </c>
    </row>
    <row r="14" spans="1:27" ht="13.5">
      <c r="A14" s="181" t="s">
        <v>110</v>
      </c>
      <c r="B14" s="185"/>
      <c r="C14" s="155">
        <v>7927472</v>
      </c>
      <c r="D14" s="155"/>
      <c r="E14" s="156">
        <v>8089891</v>
      </c>
      <c r="F14" s="60">
        <v>8003590</v>
      </c>
      <c r="G14" s="60">
        <v>654038</v>
      </c>
      <c r="H14" s="60">
        <v>678182</v>
      </c>
      <c r="I14" s="60">
        <v>613156</v>
      </c>
      <c r="J14" s="60">
        <v>1945376</v>
      </c>
      <c r="K14" s="60">
        <v>660430</v>
      </c>
      <c r="L14" s="60">
        <v>675585</v>
      </c>
      <c r="M14" s="60">
        <v>684298</v>
      </c>
      <c r="N14" s="60">
        <v>2020313</v>
      </c>
      <c r="O14" s="60">
        <v>703076</v>
      </c>
      <c r="P14" s="60">
        <v>718519</v>
      </c>
      <c r="Q14" s="60">
        <v>593189</v>
      </c>
      <c r="R14" s="60">
        <v>2014784</v>
      </c>
      <c r="S14" s="60">
        <v>705430</v>
      </c>
      <c r="T14" s="60">
        <v>708674</v>
      </c>
      <c r="U14" s="60">
        <v>698281</v>
      </c>
      <c r="V14" s="60">
        <v>2112385</v>
      </c>
      <c r="W14" s="60">
        <v>8092858</v>
      </c>
      <c r="X14" s="60">
        <v>8003590</v>
      </c>
      <c r="Y14" s="60">
        <v>89268</v>
      </c>
      <c r="Z14" s="140">
        <v>1.12</v>
      </c>
      <c r="AA14" s="155">
        <v>8003590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190690</v>
      </c>
      <c r="D16" s="155"/>
      <c r="E16" s="156">
        <v>147083</v>
      </c>
      <c r="F16" s="60">
        <v>76028</v>
      </c>
      <c r="G16" s="60">
        <v>5100</v>
      </c>
      <c r="H16" s="60">
        <v>5150</v>
      </c>
      <c r="I16" s="60">
        <v>12050</v>
      </c>
      <c r="J16" s="60">
        <v>22300</v>
      </c>
      <c r="K16" s="60">
        <v>3850</v>
      </c>
      <c r="L16" s="60">
        <v>4700</v>
      </c>
      <c r="M16" s="60">
        <v>9150</v>
      </c>
      <c r="N16" s="60">
        <v>17700</v>
      </c>
      <c r="O16" s="60">
        <v>4350</v>
      </c>
      <c r="P16" s="60">
        <v>5486</v>
      </c>
      <c r="Q16" s="60">
        <v>8250</v>
      </c>
      <c r="R16" s="60">
        <v>18086</v>
      </c>
      <c r="S16" s="60">
        <v>8450</v>
      </c>
      <c r="T16" s="60">
        <v>3900</v>
      </c>
      <c r="U16" s="60">
        <v>3600</v>
      </c>
      <c r="V16" s="60">
        <v>15950</v>
      </c>
      <c r="W16" s="60">
        <v>74036</v>
      </c>
      <c r="X16" s="60">
        <v>76028</v>
      </c>
      <c r="Y16" s="60">
        <v>-1992</v>
      </c>
      <c r="Z16" s="140">
        <v>-2.62</v>
      </c>
      <c r="AA16" s="155">
        <v>76028</v>
      </c>
    </row>
    <row r="17" spans="1:27" ht="13.5">
      <c r="A17" s="181" t="s">
        <v>113</v>
      </c>
      <c r="B17" s="185"/>
      <c r="C17" s="155">
        <v>1692293</v>
      </c>
      <c r="D17" s="155"/>
      <c r="E17" s="156">
        <v>1859989</v>
      </c>
      <c r="F17" s="60">
        <v>1540579</v>
      </c>
      <c r="G17" s="60">
        <v>162139</v>
      </c>
      <c r="H17" s="60">
        <v>136025</v>
      </c>
      <c r="I17" s="60">
        <v>96237</v>
      </c>
      <c r="J17" s="60">
        <v>394401</v>
      </c>
      <c r="K17" s="60">
        <v>127187</v>
      </c>
      <c r="L17" s="60">
        <v>136816</v>
      </c>
      <c r="M17" s="60">
        <v>113891</v>
      </c>
      <c r="N17" s="60">
        <v>377894</v>
      </c>
      <c r="O17" s="60">
        <v>126376</v>
      </c>
      <c r="P17" s="60">
        <v>153184</v>
      </c>
      <c r="Q17" s="60">
        <v>121440</v>
      </c>
      <c r="R17" s="60">
        <v>401000</v>
      </c>
      <c r="S17" s="60">
        <v>137919</v>
      </c>
      <c r="T17" s="60">
        <v>165972</v>
      </c>
      <c r="U17" s="60">
        <v>125130</v>
      </c>
      <c r="V17" s="60">
        <v>429021</v>
      </c>
      <c r="W17" s="60">
        <v>1602316</v>
      </c>
      <c r="X17" s="60">
        <v>1540579</v>
      </c>
      <c r="Y17" s="60">
        <v>61737</v>
      </c>
      <c r="Z17" s="140">
        <v>4.01</v>
      </c>
      <c r="AA17" s="155">
        <v>1540579</v>
      </c>
    </row>
    <row r="18" spans="1:27" ht="13.5">
      <c r="A18" s="183" t="s">
        <v>114</v>
      </c>
      <c r="B18" s="182"/>
      <c r="C18" s="155">
        <v>1457836</v>
      </c>
      <c r="D18" s="155"/>
      <c r="E18" s="156">
        <v>748930</v>
      </c>
      <c r="F18" s="60">
        <v>1109576</v>
      </c>
      <c r="G18" s="60">
        <v>105053</v>
      </c>
      <c r="H18" s="60">
        <v>80940</v>
      </c>
      <c r="I18" s="60">
        <v>84027</v>
      </c>
      <c r="J18" s="60">
        <v>270020</v>
      </c>
      <c r="K18" s="60">
        <v>113278</v>
      </c>
      <c r="L18" s="60">
        <v>85052</v>
      </c>
      <c r="M18" s="60">
        <v>80735</v>
      </c>
      <c r="N18" s="60">
        <v>279065</v>
      </c>
      <c r="O18" s="60">
        <v>98168</v>
      </c>
      <c r="P18" s="60">
        <v>91756</v>
      </c>
      <c r="Q18" s="60">
        <v>97972</v>
      </c>
      <c r="R18" s="60">
        <v>287896</v>
      </c>
      <c r="S18" s="60">
        <v>97439</v>
      </c>
      <c r="T18" s="60">
        <v>75096</v>
      </c>
      <c r="U18" s="60">
        <v>108160</v>
      </c>
      <c r="V18" s="60">
        <v>280695</v>
      </c>
      <c r="W18" s="60">
        <v>1117676</v>
      </c>
      <c r="X18" s="60">
        <v>1109576</v>
      </c>
      <c r="Y18" s="60">
        <v>8100</v>
      </c>
      <c r="Z18" s="140">
        <v>0.73</v>
      </c>
      <c r="AA18" s="155">
        <v>1109576</v>
      </c>
    </row>
    <row r="19" spans="1:27" ht="13.5">
      <c r="A19" s="181" t="s">
        <v>34</v>
      </c>
      <c r="B19" s="185"/>
      <c r="C19" s="155">
        <v>84205701</v>
      </c>
      <c r="D19" s="155"/>
      <c r="E19" s="156">
        <v>66931001</v>
      </c>
      <c r="F19" s="60">
        <v>68920001</v>
      </c>
      <c r="G19" s="60">
        <v>26549000</v>
      </c>
      <c r="H19" s="60">
        <v>0</v>
      </c>
      <c r="I19" s="60">
        <v>0</v>
      </c>
      <c r="J19" s="60">
        <v>26549000</v>
      </c>
      <c r="K19" s="60">
        <v>3138233</v>
      </c>
      <c r="L19" s="60">
        <v>21240000</v>
      </c>
      <c r="M19" s="60">
        <v>1168684</v>
      </c>
      <c r="N19" s="60">
        <v>25546917</v>
      </c>
      <c r="O19" s="60">
        <v>89299</v>
      </c>
      <c r="P19" s="60">
        <v>491607</v>
      </c>
      <c r="Q19" s="60">
        <v>16419000</v>
      </c>
      <c r="R19" s="60">
        <v>16999906</v>
      </c>
      <c r="S19" s="60">
        <v>330483</v>
      </c>
      <c r="T19" s="60">
        <v>0</v>
      </c>
      <c r="U19" s="60">
        <v>-2074993</v>
      </c>
      <c r="V19" s="60">
        <v>-1744510</v>
      </c>
      <c r="W19" s="60">
        <v>67351313</v>
      </c>
      <c r="X19" s="60">
        <v>68920001</v>
      </c>
      <c r="Y19" s="60">
        <v>-1568688</v>
      </c>
      <c r="Z19" s="140">
        <v>-2.28</v>
      </c>
      <c r="AA19" s="155">
        <v>68920001</v>
      </c>
    </row>
    <row r="20" spans="1:27" ht="13.5">
      <c r="A20" s="181" t="s">
        <v>35</v>
      </c>
      <c r="B20" s="185"/>
      <c r="C20" s="155">
        <v>1965179</v>
      </c>
      <c r="D20" s="155"/>
      <c r="E20" s="156">
        <v>632928</v>
      </c>
      <c r="F20" s="54">
        <v>907814</v>
      </c>
      <c r="G20" s="54">
        <v>74570</v>
      </c>
      <c r="H20" s="54">
        <v>104969</v>
      </c>
      <c r="I20" s="54">
        <v>82051</v>
      </c>
      <c r="J20" s="54">
        <v>261590</v>
      </c>
      <c r="K20" s="54">
        <v>76650</v>
      </c>
      <c r="L20" s="54">
        <v>55564</v>
      </c>
      <c r="M20" s="54">
        <v>45090</v>
      </c>
      <c r="N20" s="54">
        <v>177304</v>
      </c>
      <c r="O20" s="54">
        <v>90710</v>
      </c>
      <c r="P20" s="54">
        <v>146184</v>
      </c>
      <c r="Q20" s="54">
        <v>62605</v>
      </c>
      <c r="R20" s="54">
        <v>299499</v>
      </c>
      <c r="S20" s="54">
        <v>481587</v>
      </c>
      <c r="T20" s="54">
        <v>174694</v>
      </c>
      <c r="U20" s="54">
        <v>303243</v>
      </c>
      <c r="V20" s="54">
        <v>959524</v>
      </c>
      <c r="W20" s="54">
        <v>1697917</v>
      </c>
      <c r="X20" s="54">
        <v>907814</v>
      </c>
      <c r="Y20" s="54">
        <v>790103</v>
      </c>
      <c r="Z20" s="184">
        <v>87.03</v>
      </c>
      <c r="AA20" s="130">
        <v>907814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184272231</v>
      </c>
      <c r="D22" s="188">
        <f>SUM(D5:D21)</f>
        <v>0</v>
      </c>
      <c r="E22" s="189">
        <f t="shared" si="0"/>
        <v>175520057</v>
      </c>
      <c r="F22" s="190">
        <f t="shared" si="0"/>
        <v>178867351</v>
      </c>
      <c r="G22" s="190">
        <f t="shared" si="0"/>
        <v>36241362</v>
      </c>
      <c r="H22" s="190">
        <f t="shared" si="0"/>
        <v>9550216</v>
      </c>
      <c r="I22" s="190">
        <f t="shared" si="0"/>
        <v>7945211</v>
      </c>
      <c r="J22" s="190">
        <f t="shared" si="0"/>
        <v>53736789</v>
      </c>
      <c r="K22" s="190">
        <f t="shared" si="0"/>
        <v>12326223</v>
      </c>
      <c r="L22" s="190">
        <f t="shared" si="0"/>
        <v>30775286</v>
      </c>
      <c r="M22" s="190">
        <f t="shared" si="0"/>
        <v>9763293</v>
      </c>
      <c r="N22" s="190">
        <f t="shared" si="0"/>
        <v>52864802</v>
      </c>
      <c r="O22" s="190">
        <f t="shared" si="0"/>
        <v>9745309</v>
      </c>
      <c r="P22" s="190">
        <f t="shared" si="0"/>
        <v>8793468</v>
      </c>
      <c r="Q22" s="190">
        <f t="shared" si="0"/>
        <v>25924108</v>
      </c>
      <c r="R22" s="190">
        <f t="shared" si="0"/>
        <v>44462885</v>
      </c>
      <c r="S22" s="190">
        <f t="shared" si="0"/>
        <v>9981757</v>
      </c>
      <c r="T22" s="190">
        <f t="shared" si="0"/>
        <v>8156973</v>
      </c>
      <c r="U22" s="190">
        <f t="shared" si="0"/>
        <v>8716628</v>
      </c>
      <c r="V22" s="190">
        <f t="shared" si="0"/>
        <v>26855358</v>
      </c>
      <c r="W22" s="190">
        <f t="shared" si="0"/>
        <v>177919834</v>
      </c>
      <c r="X22" s="190">
        <f t="shared" si="0"/>
        <v>178867351</v>
      </c>
      <c r="Y22" s="190">
        <f t="shared" si="0"/>
        <v>-947517</v>
      </c>
      <c r="Z22" s="191">
        <f>+IF(X22&lt;&gt;0,+(Y22/X22)*100,0)</f>
        <v>-0.5297316669043755</v>
      </c>
      <c r="AA22" s="188">
        <f>SUM(AA5:AA21)</f>
        <v>178867351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37845923</v>
      </c>
      <c r="D25" s="155"/>
      <c r="E25" s="156">
        <v>58566656</v>
      </c>
      <c r="F25" s="60">
        <v>41530768</v>
      </c>
      <c r="G25" s="60">
        <v>3214441</v>
      </c>
      <c r="H25" s="60">
        <v>3678289</v>
      </c>
      <c r="I25" s="60">
        <v>3476585</v>
      </c>
      <c r="J25" s="60">
        <v>10369315</v>
      </c>
      <c r="K25" s="60">
        <v>3447919</v>
      </c>
      <c r="L25" s="60">
        <v>3451274</v>
      </c>
      <c r="M25" s="60">
        <v>3501614</v>
      </c>
      <c r="N25" s="60">
        <v>10400807</v>
      </c>
      <c r="O25" s="60">
        <v>3456163</v>
      </c>
      <c r="P25" s="60">
        <v>3646042</v>
      </c>
      <c r="Q25" s="60">
        <v>3329088</v>
      </c>
      <c r="R25" s="60">
        <v>10431293</v>
      </c>
      <c r="S25" s="60">
        <v>3459756</v>
      </c>
      <c r="T25" s="60">
        <v>3512306</v>
      </c>
      <c r="U25" s="60">
        <v>3728865</v>
      </c>
      <c r="V25" s="60">
        <v>10700927</v>
      </c>
      <c r="W25" s="60">
        <v>41902342</v>
      </c>
      <c r="X25" s="60">
        <v>41530768</v>
      </c>
      <c r="Y25" s="60">
        <v>371574</v>
      </c>
      <c r="Z25" s="140">
        <v>0.89</v>
      </c>
      <c r="AA25" s="155">
        <v>41530768</v>
      </c>
    </row>
    <row r="26" spans="1:27" ht="13.5">
      <c r="A26" s="183" t="s">
        <v>38</v>
      </c>
      <c r="B26" s="182"/>
      <c r="C26" s="155">
        <v>4911455</v>
      </c>
      <c r="D26" s="155"/>
      <c r="E26" s="156">
        <v>5031388</v>
      </c>
      <c r="F26" s="60">
        <v>4026821</v>
      </c>
      <c r="G26" s="60">
        <v>308406</v>
      </c>
      <c r="H26" s="60">
        <v>308406</v>
      </c>
      <c r="I26" s="60">
        <v>335259</v>
      </c>
      <c r="J26" s="60">
        <v>952071</v>
      </c>
      <c r="K26" s="60">
        <v>321833</v>
      </c>
      <c r="L26" s="60">
        <v>321833</v>
      </c>
      <c r="M26" s="60">
        <v>415637</v>
      </c>
      <c r="N26" s="60">
        <v>1059303</v>
      </c>
      <c r="O26" s="60">
        <v>337605</v>
      </c>
      <c r="P26" s="60">
        <v>337605</v>
      </c>
      <c r="Q26" s="60">
        <v>337605</v>
      </c>
      <c r="R26" s="60">
        <v>1012815</v>
      </c>
      <c r="S26" s="60">
        <v>337605</v>
      </c>
      <c r="T26" s="60">
        <v>337605</v>
      </c>
      <c r="U26" s="60">
        <v>337605</v>
      </c>
      <c r="V26" s="60">
        <v>1012815</v>
      </c>
      <c r="W26" s="60">
        <v>4037004</v>
      </c>
      <c r="X26" s="60">
        <v>4026821</v>
      </c>
      <c r="Y26" s="60">
        <v>10183</v>
      </c>
      <c r="Z26" s="140">
        <v>0.25</v>
      </c>
      <c r="AA26" s="155">
        <v>4026821</v>
      </c>
    </row>
    <row r="27" spans="1:27" ht="13.5">
      <c r="A27" s="183" t="s">
        <v>118</v>
      </c>
      <c r="B27" s="182"/>
      <c r="C27" s="155">
        <v>29508779</v>
      </c>
      <c r="D27" s="155"/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6917700</v>
      </c>
      <c r="D28" s="155"/>
      <c r="E28" s="156">
        <v>5304293</v>
      </c>
      <c r="F28" s="60">
        <v>6908076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6908076</v>
      </c>
      <c r="Y28" s="60">
        <v>-6908076</v>
      </c>
      <c r="Z28" s="140">
        <v>-100</v>
      </c>
      <c r="AA28" s="155">
        <v>6908076</v>
      </c>
    </row>
    <row r="29" spans="1:27" ht="13.5">
      <c r="A29" s="183" t="s">
        <v>40</v>
      </c>
      <c r="B29" s="182"/>
      <c r="C29" s="155">
        <v>1364436</v>
      </c>
      <c r="D29" s="155"/>
      <c r="E29" s="156">
        <v>133583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41890993</v>
      </c>
      <c r="D30" s="155"/>
      <c r="E30" s="156">
        <v>49106583</v>
      </c>
      <c r="F30" s="60">
        <v>52083469</v>
      </c>
      <c r="G30" s="60">
        <v>3789330</v>
      </c>
      <c r="H30" s="60">
        <v>5934001</v>
      </c>
      <c r="I30" s="60">
        <v>5837136</v>
      </c>
      <c r="J30" s="60">
        <v>15560467</v>
      </c>
      <c r="K30" s="60">
        <v>1031302</v>
      </c>
      <c r="L30" s="60">
        <v>6052681</v>
      </c>
      <c r="M30" s="60">
        <v>3895229</v>
      </c>
      <c r="N30" s="60">
        <v>10979212</v>
      </c>
      <c r="O30" s="60">
        <v>3842346</v>
      </c>
      <c r="P30" s="60">
        <v>5221569</v>
      </c>
      <c r="Q30" s="60">
        <v>3179763</v>
      </c>
      <c r="R30" s="60">
        <v>12243678</v>
      </c>
      <c r="S30" s="60">
        <v>4076820</v>
      </c>
      <c r="T30" s="60">
        <v>3528883</v>
      </c>
      <c r="U30" s="60">
        <v>6864249</v>
      </c>
      <c r="V30" s="60">
        <v>14469952</v>
      </c>
      <c r="W30" s="60">
        <v>53253309</v>
      </c>
      <c r="X30" s="60">
        <v>52083469</v>
      </c>
      <c r="Y30" s="60">
        <v>1169840</v>
      </c>
      <c r="Z30" s="140">
        <v>2.25</v>
      </c>
      <c r="AA30" s="155">
        <v>52083469</v>
      </c>
    </row>
    <row r="31" spans="1:27" ht="13.5">
      <c r="A31" s="183" t="s">
        <v>120</v>
      </c>
      <c r="B31" s="182"/>
      <c r="C31" s="155">
        <v>0</v>
      </c>
      <c r="D31" s="155"/>
      <c r="E31" s="156">
        <v>4841850</v>
      </c>
      <c r="F31" s="60">
        <v>3890603</v>
      </c>
      <c r="G31" s="60">
        <v>107933</v>
      </c>
      <c r="H31" s="60">
        <v>151216</v>
      </c>
      <c r="I31" s="60">
        <v>291160</v>
      </c>
      <c r="J31" s="60">
        <v>550309</v>
      </c>
      <c r="K31" s="60">
        <v>217583</v>
      </c>
      <c r="L31" s="60">
        <v>477606</v>
      </c>
      <c r="M31" s="60">
        <v>307846</v>
      </c>
      <c r="N31" s="60">
        <v>1003035</v>
      </c>
      <c r="O31" s="60">
        <v>134954</v>
      </c>
      <c r="P31" s="60">
        <v>468454</v>
      </c>
      <c r="Q31" s="60">
        <v>167700</v>
      </c>
      <c r="R31" s="60">
        <v>771108</v>
      </c>
      <c r="S31" s="60">
        <v>336936</v>
      </c>
      <c r="T31" s="60">
        <v>535543</v>
      </c>
      <c r="U31" s="60">
        <v>883562</v>
      </c>
      <c r="V31" s="60">
        <v>1756041</v>
      </c>
      <c r="W31" s="60">
        <v>4080493</v>
      </c>
      <c r="X31" s="60">
        <v>3890603</v>
      </c>
      <c r="Y31" s="60">
        <v>189890</v>
      </c>
      <c r="Z31" s="140">
        <v>4.88</v>
      </c>
      <c r="AA31" s="155">
        <v>3890603</v>
      </c>
    </row>
    <row r="32" spans="1:27" ht="13.5">
      <c r="A32" s="183" t="s">
        <v>121</v>
      </c>
      <c r="B32" s="182"/>
      <c r="C32" s="155">
        <v>714110</v>
      </c>
      <c r="D32" s="155"/>
      <c r="E32" s="156">
        <v>8658924</v>
      </c>
      <c r="F32" s="60">
        <v>7610741</v>
      </c>
      <c r="G32" s="60">
        <v>168508</v>
      </c>
      <c r="H32" s="60">
        <v>151439</v>
      </c>
      <c r="I32" s="60">
        <v>1102232</v>
      </c>
      <c r="J32" s="60">
        <v>1422179</v>
      </c>
      <c r="K32" s="60">
        <v>226140</v>
      </c>
      <c r="L32" s="60">
        <v>724103</v>
      </c>
      <c r="M32" s="60">
        <v>142142</v>
      </c>
      <c r="N32" s="60">
        <v>1092385</v>
      </c>
      <c r="O32" s="60">
        <v>704788</v>
      </c>
      <c r="P32" s="60">
        <v>613434</v>
      </c>
      <c r="Q32" s="60">
        <v>618343</v>
      </c>
      <c r="R32" s="60">
        <v>1936565</v>
      </c>
      <c r="S32" s="60">
        <v>337388</v>
      </c>
      <c r="T32" s="60">
        <v>155040</v>
      </c>
      <c r="U32" s="60">
        <v>1326599</v>
      </c>
      <c r="V32" s="60">
        <v>1819027</v>
      </c>
      <c r="W32" s="60">
        <v>6270156</v>
      </c>
      <c r="X32" s="60">
        <v>7610741</v>
      </c>
      <c r="Y32" s="60">
        <v>-1340585</v>
      </c>
      <c r="Z32" s="140">
        <v>-17.61</v>
      </c>
      <c r="AA32" s="155">
        <v>7610741</v>
      </c>
    </row>
    <row r="33" spans="1:27" ht="13.5">
      <c r="A33" s="183" t="s">
        <v>42</v>
      </c>
      <c r="B33" s="182"/>
      <c r="C33" s="155">
        <v>3257659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27572199</v>
      </c>
      <c r="D34" s="155"/>
      <c r="E34" s="156">
        <v>53143750</v>
      </c>
      <c r="F34" s="60">
        <v>61951142</v>
      </c>
      <c r="G34" s="60">
        <v>2091883</v>
      </c>
      <c r="H34" s="60">
        <v>1490183</v>
      </c>
      <c r="I34" s="60">
        <v>1506699</v>
      </c>
      <c r="J34" s="60">
        <v>5088765</v>
      </c>
      <c r="K34" s="60">
        <v>4712029</v>
      </c>
      <c r="L34" s="60">
        <v>3159850</v>
      </c>
      <c r="M34" s="60">
        <v>3703489</v>
      </c>
      <c r="N34" s="60">
        <v>11575368</v>
      </c>
      <c r="O34" s="60">
        <v>1975075</v>
      </c>
      <c r="P34" s="60">
        <v>1836696</v>
      </c>
      <c r="Q34" s="60">
        <v>2926484</v>
      </c>
      <c r="R34" s="60">
        <v>6738255</v>
      </c>
      <c r="S34" s="60">
        <v>4003824</v>
      </c>
      <c r="T34" s="60">
        <v>2543826</v>
      </c>
      <c r="U34" s="60">
        <v>2681515</v>
      </c>
      <c r="V34" s="60">
        <v>9229165</v>
      </c>
      <c r="W34" s="60">
        <v>32631553</v>
      </c>
      <c r="X34" s="60">
        <v>61951142</v>
      </c>
      <c r="Y34" s="60">
        <v>-29319589</v>
      </c>
      <c r="Z34" s="140">
        <v>-47.33</v>
      </c>
      <c r="AA34" s="155">
        <v>61951142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153983254</v>
      </c>
      <c r="D36" s="188">
        <f>SUM(D25:D35)</f>
        <v>0</v>
      </c>
      <c r="E36" s="189">
        <f t="shared" si="1"/>
        <v>184787027</v>
      </c>
      <c r="F36" s="190">
        <f t="shared" si="1"/>
        <v>178001620</v>
      </c>
      <c r="G36" s="190">
        <f t="shared" si="1"/>
        <v>9680501</v>
      </c>
      <c r="H36" s="190">
        <f t="shared" si="1"/>
        <v>11713534</v>
      </c>
      <c r="I36" s="190">
        <f t="shared" si="1"/>
        <v>12549071</v>
      </c>
      <c r="J36" s="190">
        <f t="shared" si="1"/>
        <v>33943106</v>
      </c>
      <c r="K36" s="190">
        <f t="shared" si="1"/>
        <v>9956806</v>
      </c>
      <c r="L36" s="190">
        <f t="shared" si="1"/>
        <v>14187347</v>
      </c>
      <c r="M36" s="190">
        <f t="shared" si="1"/>
        <v>11965957</v>
      </c>
      <c r="N36" s="190">
        <f t="shared" si="1"/>
        <v>36110110</v>
      </c>
      <c r="O36" s="190">
        <f t="shared" si="1"/>
        <v>10450931</v>
      </c>
      <c r="P36" s="190">
        <f t="shared" si="1"/>
        <v>12123800</v>
      </c>
      <c r="Q36" s="190">
        <f t="shared" si="1"/>
        <v>10558983</v>
      </c>
      <c r="R36" s="190">
        <f t="shared" si="1"/>
        <v>33133714</v>
      </c>
      <c r="S36" s="190">
        <f t="shared" si="1"/>
        <v>12552329</v>
      </c>
      <c r="T36" s="190">
        <f t="shared" si="1"/>
        <v>10613203</v>
      </c>
      <c r="U36" s="190">
        <f t="shared" si="1"/>
        <v>15822395</v>
      </c>
      <c r="V36" s="190">
        <f t="shared" si="1"/>
        <v>38987927</v>
      </c>
      <c r="W36" s="190">
        <f t="shared" si="1"/>
        <v>142174857</v>
      </c>
      <c r="X36" s="190">
        <f t="shared" si="1"/>
        <v>178001620</v>
      </c>
      <c r="Y36" s="190">
        <f t="shared" si="1"/>
        <v>-35826763</v>
      </c>
      <c r="Z36" s="191">
        <f>+IF(X36&lt;&gt;0,+(Y36/X36)*100,0)</f>
        <v>-20.12721176357833</v>
      </c>
      <c r="AA36" s="188">
        <f>SUM(AA25:AA35)</f>
        <v>178001620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30288977</v>
      </c>
      <c r="D38" s="199">
        <f>+D22-D36</f>
        <v>0</v>
      </c>
      <c r="E38" s="200">
        <f t="shared" si="2"/>
        <v>-9266970</v>
      </c>
      <c r="F38" s="106">
        <f t="shared" si="2"/>
        <v>865731</v>
      </c>
      <c r="G38" s="106">
        <f t="shared" si="2"/>
        <v>26560861</v>
      </c>
      <c r="H38" s="106">
        <f t="shared" si="2"/>
        <v>-2163318</v>
      </c>
      <c r="I38" s="106">
        <f t="shared" si="2"/>
        <v>-4603860</v>
      </c>
      <c r="J38" s="106">
        <f t="shared" si="2"/>
        <v>19793683</v>
      </c>
      <c r="K38" s="106">
        <f t="shared" si="2"/>
        <v>2369417</v>
      </c>
      <c r="L38" s="106">
        <f t="shared" si="2"/>
        <v>16587939</v>
      </c>
      <c r="M38" s="106">
        <f t="shared" si="2"/>
        <v>-2202664</v>
      </c>
      <c r="N38" s="106">
        <f t="shared" si="2"/>
        <v>16754692</v>
      </c>
      <c r="O38" s="106">
        <f t="shared" si="2"/>
        <v>-705622</v>
      </c>
      <c r="P38" s="106">
        <f t="shared" si="2"/>
        <v>-3330332</v>
      </c>
      <c r="Q38" s="106">
        <f t="shared" si="2"/>
        <v>15365125</v>
      </c>
      <c r="R38" s="106">
        <f t="shared" si="2"/>
        <v>11329171</v>
      </c>
      <c r="S38" s="106">
        <f t="shared" si="2"/>
        <v>-2570572</v>
      </c>
      <c r="T38" s="106">
        <f t="shared" si="2"/>
        <v>-2456230</v>
      </c>
      <c r="U38" s="106">
        <f t="shared" si="2"/>
        <v>-7105767</v>
      </c>
      <c r="V38" s="106">
        <f t="shared" si="2"/>
        <v>-12132569</v>
      </c>
      <c r="W38" s="106">
        <f t="shared" si="2"/>
        <v>35744977</v>
      </c>
      <c r="X38" s="106">
        <f>IF(F22=F36,0,X22-X36)</f>
        <v>865731</v>
      </c>
      <c r="Y38" s="106">
        <f t="shared" si="2"/>
        <v>34879246</v>
      </c>
      <c r="Z38" s="201">
        <f>+IF(X38&lt;&gt;0,+(Y38/X38)*100,0)</f>
        <v>4028.878023312091</v>
      </c>
      <c r="AA38" s="199">
        <f>+AA22-AA36</f>
        <v>865731</v>
      </c>
    </row>
    <row r="39" spans="1:27" ht="13.5">
      <c r="A39" s="181" t="s">
        <v>46</v>
      </c>
      <c r="B39" s="185"/>
      <c r="C39" s="155">
        <v>0</v>
      </c>
      <c r="D39" s="155"/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30288977</v>
      </c>
      <c r="D42" s="206">
        <f>SUM(D38:D41)</f>
        <v>0</v>
      </c>
      <c r="E42" s="207">
        <f t="shared" si="3"/>
        <v>-9266970</v>
      </c>
      <c r="F42" s="88">
        <f t="shared" si="3"/>
        <v>865731</v>
      </c>
      <c r="G42" s="88">
        <f t="shared" si="3"/>
        <v>26560861</v>
      </c>
      <c r="H42" s="88">
        <f t="shared" si="3"/>
        <v>-2163318</v>
      </c>
      <c r="I42" s="88">
        <f t="shared" si="3"/>
        <v>-4603860</v>
      </c>
      <c r="J42" s="88">
        <f t="shared" si="3"/>
        <v>19793683</v>
      </c>
      <c r="K42" s="88">
        <f t="shared" si="3"/>
        <v>2369417</v>
      </c>
      <c r="L42" s="88">
        <f t="shared" si="3"/>
        <v>16587939</v>
      </c>
      <c r="M42" s="88">
        <f t="shared" si="3"/>
        <v>-2202664</v>
      </c>
      <c r="N42" s="88">
        <f t="shared" si="3"/>
        <v>16754692</v>
      </c>
      <c r="O42" s="88">
        <f t="shared" si="3"/>
        <v>-705622</v>
      </c>
      <c r="P42" s="88">
        <f t="shared" si="3"/>
        <v>-3330332</v>
      </c>
      <c r="Q42" s="88">
        <f t="shared" si="3"/>
        <v>15365125</v>
      </c>
      <c r="R42" s="88">
        <f t="shared" si="3"/>
        <v>11329171</v>
      </c>
      <c r="S42" s="88">
        <f t="shared" si="3"/>
        <v>-2570572</v>
      </c>
      <c r="T42" s="88">
        <f t="shared" si="3"/>
        <v>-2456230</v>
      </c>
      <c r="U42" s="88">
        <f t="shared" si="3"/>
        <v>-7105767</v>
      </c>
      <c r="V42" s="88">
        <f t="shared" si="3"/>
        <v>-12132569</v>
      </c>
      <c r="W42" s="88">
        <f t="shared" si="3"/>
        <v>35744977</v>
      </c>
      <c r="X42" s="88">
        <f t="shared" si="3"/>
        <v>865731</v>
      </c>
      <c r="Y42" s="88">
        <f t="shared" si="3"/>
        <v>34879246</v>
      </c>
      <c r="Z42" s="208">
        <f>+IF(X42&lt;&gt;0,+(Y42/X42)*100,0)</f>
        <v>4028.878023312091</v>
      </c>
      <c r="AA42" s="206">
        <f>SUM(AA38:AA41)</f>
        <v>865731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30288977</v>
      </c>
      <c r="D44" s="210">
        <f>+D42-D43</f>
        <v>0</v>
      </c>
      <c r="E44" s="211">
        <f t="shared" si="4"/>
        <v>-9266970</v>
      </c>
      <c r="F44" s="77">
        <f t="shared" si="4"/>
        <v>865731</v>
      </c>
      <c r="G44" s="77">
        <f t="shared" si="4"/>
        <v>26560861</v>
      </c>
      <c r="H44" s="77">
        <f t="shared" si="4"/>
        <v>-2163318</v>
      </c>
      <c r="I44" s="77">
        <f t="shared" si="4"/>
        <v>-4603860</v>
      </c>
      <c r="J44" s="77">
        <f t="shared" si="4"/>
        <v>19793683</v>
      </c>
      <c r="K44" s="77">
        <f t="shared" si="4"/>
        <v>2369417</v>
      </c>
      <c r="L44" s="77">
        <f t="shared" si="4"/>
        <v>16587939</v>
      </c>
      <c r="M44" s="77">
        <f t="shared" si="4"/>
        <v>-2202664</v>
      </c>
      <c r="N44" s="77">
        <f t="shared" si="4"/>
        <v>16754692</v>
      </c>
      <c r="O44" s="77">
        <f t="shared" si="4"/>
        <v>-705622</v>
      </c>
      <c r="P44" s="77">
        <f t="shared" si="4"/>
        <v>-3330332</v>
      </c>
      <c r="Q44" s="77">
        <f t="shared" si="4"/>
        <v>15365125</v>
      </c>
      <c r="R44" s="77">
        <f t="shared" si="4"/>
        <v>11329171</v>
      </c>
      <c r="S44" s="77">
        <f t="shared" si="4"/>
        <v>-2570572</v>
      </c>
      <c r="T44" s="77">
        <f t="shared" si="4"/>
        <v>-2456230</v>
      </c>
      <c r="U44" s="77">
        <f t="shared" si="4"/>
        <v>-7105767</v>
      </c>
      <c r="V44" s="77">
        <f t="shared" si="4"/>
        <v>-12132569</v>
      </c>
      <c r="W44" s="77">
        <f t="shared" si="4"/>
        <v>35744977</v>
      </c>
      <c r="X44" s="77">
        <f t="shared" si="4"/>
        <v>865731</v>
      </c>
      <c r="Y44" s="77">
        <f t="shared" si="4"/>
        <v>34879246</v>
      </c>
      <c r="Z44" s="212">
        <f>+IF(X44&lt;&gt;0,+(Y44/X44)*100,0)</f>
        <v>4028.878023312091</v>
      </c>
      <c r="AA44" s="210">
        <f>+AA42-AA43</f>
        <v>865731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30288977</v>
      </c>
      <c r="D46" s="206">
        <f>SUM(D44:D45)</f>
        <v>0</v>
      </c>
      <c r="E46" s="207">
        <f t="shared" si="5"/>
        <v>-9266970</v>
      </c>
      <c r="F46" s="88">
        <f t="shared" si="5"/>
        <v>865731</v>
      </c>
      <c r="G46" s="88">
        <f t="shared" si="5"/>
        <v>26560861</v>
      </c>
      <c r="H46" s="88">
        <f t="shared" si="5"/>
        <v>-2163318</v>
      </c>
      <c r="I46" s="88">
        <f t="shared" si="5"/>
        <v>-4603860</v>
      </c>
      <c r="J46" s="88">
        <f t="shared" si="5"/>
        <v>19793683</v>
      </c>
      <c r="K46" s="88">
        <f t="shared" si="5"/>
        <v>2369417</v>
      </c>
      <c r="L46" s="88">
        <f t="shared" si="5"/>
        <v>16587939</v>
      </c>
      <c r="M46" s="88">
        <f t="shared" si="5"/>
        <v>-2202664</v>
      </c>
      <c r="N46" s="88">
        <f t="shared" si="5"/>
        <v>16754692</v>
      </c>
      <c r="O46" s="88">
        <f t="shared" si="5"/>
        <v>-705622</v>
      </c>
      <c r="P46" s="88">
        <f t="shared" si="5"/>
        <v>-3330332</v>
      </c>
      <c r="Q46" s="88">
        <f t="shared" si="5"/>
        <v>15365125</v>
      </c>
      <c r="R46" s="88">
        <f t="shared" si="5"/>
        <v>11329171</v>
      </c>
      <c r="S46" s="88">
        <f t="shared" si="5"/>
        <v>-2570572</v>
      </c>
      <c r="T46" s="88">
        <f t="shared" si="5"/>
        <v>-2456230</v>
      </c>
      <c r="U46" s="88">
        <f t="shared" si="5"/>
        <v>-7105767</v>
      </c>
      <c r="V46" s="88">
        <f t="shared" si="5"/>
        <v>-12132569</v>
      </c>
      <c r="W46" s="88">
        <f t="shared" si="5"/>
        <v>35744977</v>
      </c>
      <c r="X46" s="88">
        <f t="shared" si="5"/>
        <v>865731</v>
      </c>
      <c r="Y46" s="88">
        <f t="shared" si="5"/>
        <v>34879246</v>
      </c>
      <c r="Z46" s="208">
        <f>+IF(X46&lt;&gt;0,+(Y46/X46)*100,0)</f>
        <v>4028.878023312091</v>
      </c>
      <c r="AA46" s="206">
        <f>SUM(AA44:AA45)</f>
        <v>865731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30288977</v>
      </c>
      <c r="D48" s="217">
        <f>SUM(D46:D47)</f>
        <v>0</v>
      </c>
      <c r="E48" s="218">
        <f t="shared" si="6"/>
        <v>-9266970</v>
      </c>
      <c r="F48" s="219">
        <f t="shared" si="6"/>
        <v>865731</v>
      </c>
      <c r="G48" s="219">
        <f t="shared" si="6"/>
        <v>26560861</v>
      </c>
      <c r="H48" s="220">
        <f t="shared" si="6"/>
        <v>-2163318</v>
      </c>
      <c r="I48" s="220">
        <f t="shared" si="6"/>
        <v>-4603860</v>
      </c>
      <c r="J48" s="220">
        <f t="shared" si="6"/>
        <v>19793683</v>
      </c>
      <c r="K48" s="220">
        <f t="shared" si="6"/>
        <v>2369417</v>
      </c>
      <c r="L48" s="220">
        <f t="shared" si="6"/>
        <v>16587939</v>
      </c>
      <c r="M48" s="219">
        <f t="shared" si="6"/>
        <v>-2202664</v>
      </c>
      <c r="N48" s="219">
        <f t="shared" si="6"/>
        <v>16754692</v>
      </c>
      <c r="O48" s="220">
        <f t="shared" si="6"/>
        <v>-705622</v>
      </c>
      <c r="P48" s="220">
        <f t="shared" si="6"/>
        <v>-3330332</v>
      </c>
      <c r="Q48" s="220">
        <f t="shared" si="6"/>
        <v>15365125</v>
      </c>
      <c r="R48" s="220">
        <f t="shared" si="6"/>
        <v>11329171</v>
      </c>
      <c r="S48" s="220">
        <f t="shared" si="6"/>
        <v>-2570572</v>
      </c>
      <c r="T48" s="219">
        <f t="shared" si="6"/>
        <v>-2456230</v>
      </c>
      <c r="U48" s="219">
        <f t="shared" si="6"/>
        <v>-7105767</v>
      </c>
      <c r="V48" s="220">
        <f t="shared" si="6"/>
        <v>-12132569</v>
      </c>
      <c r="W48" s="220">
        <f t="shared" si="6"/>
        <v>35744977</v>
      </c>
      <c r="X48" s="220">
        <f t="shared" si="6"/>
        <v>865731</v>
      </c>
      <c r="Y48" s="220">
        <f t="shared" si="6"/>
        <v>34879246</v>
      </c>
      <c r="Z48" s="221">
        <f>+IF(X48&lt;&gt;0,+(Y48/X48)*100,0)</f>
        <v>4028.878023312091</v>
      </c>
      <c r="AA48" s="222">
        <f>SUM(AA46:AA47)</f>
        <v>865731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1877074</v>
      </c>
      <c r="D5" s="153">
        <f>SUM(D6:D8)</f>
        <v>0</v>
      </c>
      <c r="E5" s="154">
        <f t="shared" si="0"/>
        <v>754632</v>
      </c>
      <c r="F5" s="100">
        <f t="shared" si="0"/>
        <v>754632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31964</v>
      </c>
      <c r="L5" s="100">
        <f t="shared" si="0"/>
        <v>1460</v>
      </c>
      <c r="M5" s="100">
        <f t="shared" si="0"/>
        <v>0</v>
      </c>
      <c r="N5" s="100">
        <f t="shared" si="0"/>
        <v>33424</v>
      </c>
      <c r="O5" s="100">
        <f t="shared" si="0"/>
        <v>2728</v>
      </c>
      <c r="P5" s="100">
        <f t="shared" si="0"/>
        <v>44500</v>
      </c>
      <c r="Q5" s="100">
        <f t="shared" si="0"/>
        <v>230000</v>
      </c>
      <c r="R5" s="100">
        <f t="shared" si="0"/>
        <v>277228</v>
      </c>
      <c r="S5" s="100">
        <f t="shared" si="0"/>
        <v>40737</v>
      </c>
      <c r="T5" s="100">
        <f t="shared" si="0"/>
        <v>198254</v>
      </c>
      <c r="U5" s="100">
        <f t="shared" si="0"/>
        <v>379162</v>
      </c>
      <c r="V5" s="100">
        <f t="shared" si="0"/>
        <v>618153</v>
      </c>
      <c r="W5" s="100">
        <f t="shared" si="0"/>
        <v>928805</v>
      </c>
      <c r="X5" s="100">
        <f t="shared" si="0"/>
        <v>754632</v>
      </c>
      <c r="Y5" s="100">
        <f t="shared" si="0"/>
        <v>174173</v>
      </c>
      <c r="Z5" s="137">
        <f>+IF(X5&lt;&gt;0,+(Y5/X5)*100,0)</f>
        <v>23.08052136670589</v>
      </c>
      <c r="AA5" s="153">
        <f>SUM(AA6:AA8)</f>
        <v>754632</v>
      </c>
    </row>
    <row r="6" spans="1:27" ht="13.5">
      <c r="A6" s="138" t="s">
        <v>75</v>
      </c>
      <c r="B6" s="136"/>
      <c r="C6" s="155">
        <v>151996</v>
      </c>
      <c r="D6" s="155"/>
      <c r="E6" s="156">
        <v>98500</v>
      </c>
      <c r="F6" s="60">
        <v>98500</v>
      </c>
      <c r="G6" s="60"/>
      <c r="H6" s="60"/>
      <c r="I6" s="60"/>
      <c r="J6" s="60"/>
      <c r="K6" s="60"/>
      <c r="L6" s="60">
        <v>1460</v>
      </c>
      <c r="M6" s="60"/>
      <c r="N6" s="60">
        <v>1460</v>
      </c>
      <c r="O6" s="60">
        <v>2728</v>
      </c>
      <c r="P6" s="60">
        <v>44500</v>
      </c>
      <c r="Q6" s="60"/>
      <c r="R6" s="60">
        <v>47228</v>
      </c>
      <c r="S6" s="60"/>
      <c r="T6" s="60"/>
      <c r="U6" s="60">
        <v>31192</v>
      </c>
      <c r="V6" s="60">
        <v>31192</v>
      </c>
      <c r="W6" s="60">
        <v>79880</v>
      </c>
      <c r="X6" s="60">
        <v>98500</v>
      </c>
      <c r="Y6" s="60">
        <v>-18620</v>
      </c>
      <c r="Z6" s="140">
        <v>-18.9</v>
      </c>
      <c r="AA6" s="62">
        <v>98500</v>
      </c>
    </row>
    <row r="7" spans="1:27" ht="13.5">
      <c r="A7" s="138" t="s">
        <v>76</v>
      </c>
      <c r="B7" s="136"/>
      <c r="C7" s="157">
        <v>260036</v>
      </c>
      <c r="D7" s="157"/>
      <c r="E7" s="158">
        <v>376132</v>
      </c>
      <c r="F7" s="159">
        <v>376132</v>
      </c>
      <c r="G7" s="159"/>
      <c r="H7" s="159"/>
      <c r="I7" s="159"/>
      <c r="J7" s="159"/>
      <c r="K7" s="159">
        <v>31964</v>
      </c>
      <c r="L7" s="159"/>
      <c r="M7" s="159"/>
      <c r="N7" s="159">
        <v>31964</v>
      </c>
      <c r="O7" s="159"/>
      <c r="P7" s="159"/>
      <c r="Q7" s="159">
        <v>230000</v>
      </c>
      <c r="R7" s="159">
        <v>230000</v>
      </c>
      <c r="S7" s="159">
        <v>40737</v>
      </c>
      <c r="T7" s="159">
        <v>188654</v>
      </c>
      <c r="U7" s="159">
        <v>97082</v>
      </c>
      <c r="V7" s="159">
        <v>326473</v>
      </c>
      <c r="W7" s="159">
        <v>588437</v>
      </c>
      <c r="X7" s="159">
        <v>376132</v>
      </c>
      <c r="Y7" s="159">
        <v>212305</v>
      </c>
      <c r="Z7" s="141">
        <v>56.44</v>
      </c>
      <c r="AA7" s="225">
        <v>376132</v>
      </c>
    </row>
    <row r="8" spans="1:27" ht="13.5">
      <c r="A8" s="138" t="s">
        <v>77</v>
      </c>
      <c r="B8" s="136"/>
      <c r="C8" s="155">
        <v>1465042</v>
      </c>
      <c r="D8" s="155"/>
      <c r="E8" s="156">
        <v>280000</v>
      </c>
      <c r="F8" s="60">
        <v>280000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>
        <v>9600</v>
      </c>
      <c r="U8" s="60">
        <v>250888</v>
      </c>
      <c r="V8" s="60">
        <v>260488</v>
      </c>
      <c r="W8" s="60">
        <v>260488</v>
      </c>
      <c r="X8" s="60">
        <v>280000</v>
      </c>
      <c r="Y8" s="60">
        <v>-19512</v>
      </c>
      <c r="Z8" s="140">
        <v>-6.97</v>
      </c>
      <c r="AA8" s="62">
        <v>280000</v>
      </c>
    </row>
    <row r="9" spans="1:27" ht="13.5">
      <c r="A9" s="135" t="s">
        <v>78</v>
      </c>
      <c r="B9" s="136"/>
      <c r="C9" s="153">
        <f aca="true" t="shared" si="1" ref="C9:Y9">SUM(C10:C14)</f>
        <v>105221</v>
      </c>
      <c r="D9" s="153">
        <f>SUM(D10:D14)</f>
        <v>0</v>
      </c>
      <c r="E9" s="154">
        <f t="shared" si="1"/>
        <v>413000</v>
      </c>
      <c r="F9" s="100">
        <f t="shared" si="1"/>
        <v>413000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29900</v>
      </c>
      <c r="N9" s="100">
        <f t="shared" si="1"/>
        <v>29900</v>
      </c>
      <c r="O9" s="100">
        <f t="shared" si="1"/>
        <v>0</v>
      </c>
      <c r="P9" s="100">
        <f t="shared" si="1"/>
        <v>21188</v>
      </c>
      <c r="Q9" s="100">
        <f t="shared" si="1"/>
        <v>0</v>
      </c>
      <c r="R9" s="100">
        <f t="shared" si="1"/>
        <v>21188</v>
      </c>
      <c r="S9" s="100">
        <f t="shared" si="1"/>
        <v>4371</v>
      </c>
      <c r="T9" s="100">
        <f t="shared" si="1"/>
        <v>103001</v>
      </c>
      <c r="U9" s="100">
        <f t="shared" si="1"/>
        <v>195819</v>
      </c>
      <c r="V9" s="100">
        <f t="shared" si="1"/>
        <v>303191</v>
      </c>
      <c r="W9" s="100">
        <f t="shared" si="1"/>
        <v>354279</v>
      </c>
      <c r="X9" s="100">
        <f t="shared" si="1"/>
        <v>413000</v>
      </c>
      <c r="Y9" s="100">
        <f t="shared" si="1"/>
        <v>-58721</v>
      </c>
      <c r="Z9" s="137">
        <f>+IF(X9&lt;&gt;0,+(Y9/X9)*100,0)</f>
        <v>-14.2181598062954</v>
      </c>
      <c r="AA9" s="102">
        <f>SUM(AA10:AA14)</f>
        <v>413000</v>
      </c>
    </row>
    <row r="10" spans="1:27" ht="13.5">
      <c r="A10" s="138" t="s">
        <v>79</v>
      </c>
      <c r="B10" s="136"/>
      <c r="C10" s="155">
        <v>44636</v>
      </c>
      <c r="D10" s="155"/>
      <c r="E10" s="156">
        <v>413000</v>
      </c>
      <c r="F10" s="60">
        <v>413000</v>
      </c>
      <c r="G10" s="60"/>
      <c r="H10" s="60"/>
      <c r="I10" s="60"/>
      <c r="J10" s="60"/>
      <c r="K10" s="60"/>
      <c r="L10" s="60"/>
      <c r="M10" s="60">
        <v>29900</v>
      </c>
      <c r="N10" s="60">
        <v>29900</v>
      </c>
      <c r="O10" s="60"/>
      <c r="P10" s="60"/>
      <c r="Q10" s="60"/>
      <c r="R10" s="60"/>
      <c r="S10" s="60">
        <v>4371</v>
      </c>
      <c r="T10" s="60">
        <v>97397</v>
      </c>
      <c r="U10" s="60">
        <v>176819</v>
      </c>
      <c r="V10" s="60">
        <v>278587</v>
      </c>
      <c r="W10" s="60">
        <v>308487</v>
      </c>
      <c r="X10" s="60">
        <v>413000</v>
      </c>
      <c r="Y10" s="60">
        <v>-104513</v>
      </c>
      <c r="Z10" s="140">
        <v>-25.31</v>
      </c>
      <c r="AA10" s="62">
        <v>413000</v>
      </c>
    </row>
    <row r="11" spans="1:27" ht="13.5">
      <c r="A11" s="138" t="s">
        <v>80</v>
      </c>
      <c r="B11" s="136"/>
      <c r="C11" s="155">
        <v>21203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>
        <v>21188</v>
      </c>
      <c r="Q11" s="60"/>
      <c r="R11" s="60">
        <v>21188</v>
      </c>
      <c r="S11" s="60"/>
      <c r="T11" s="60">
        <v>5604</v>
      </c>
      <c r="U11" s="60">
        <v>19000</v>
      </c>
      <c r="V11" s="60">
        <v>24604</v>
      </c>
      <c r="W11" s="60">
        <v>45792</v>
      </c>
      <c r="X11" s="60"/>
      <c r="Y11" s="60">
        <v>45792</v>
      </c>
      <c r="Z11" s="140"/>
      <c r="AA11" s="62"/>
    </row>
    <row r="12" spans="1:27" ht="13.5">
      <c r="A12" s="138" t="s">
        <v>81</v>
      </c>
      <c r="B12" s="136"/>
      <c r="C12" s="155">
        <v>39382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3215644</v>
      </c>
      <c r="D15" s="153">
        <f>SUM(D16:D18)</f>
        <v>0</v>
      </c>
      <c r="E15" s="154">
        <f t="shared" si="2"/>
        <v>4930000</v>
      </c>
      <c r="F15" s="100">
        <f t="shared" si="2"/>
        <v>4930000</v>
      </c>
      <c r="G15" s="100">
        <f t="shared" si="2"/>
        <v>0</v>
      </c>
      <c r="H15" s="100">
        <f t="shared" si="2"/>
        <v>-13331</v>
      </c>
      <c r="I15" s="100">
        <f t="shared" si="2"/>
        <v>619951</v>
      </c>
      <c r="J15" s="100">
        <f t="shared" si="2"/>
        <v>606620</v>
      </c>
      <c r="K15" s="100">
        <f t="shared" si="2"/>
        <v>3428124</v>
      </c>
      <c r="L15" s="100">
        <f t="shared" si="2"/>
        <v>19574</v>
      </c>
      <c r="M15" s="100">
        <f t="shared" si="2"/>
        <v>2473865</v>
      </c>
      <c r="N15" s="100">
        <f t="shared" si="2"/>
        <v>5921563</v>
      </c>
      <c r="O15" s="100">
        <f t="shared" si="2"/>
        <v>247520</v>
      </c>
      <c r="P15" s="100">
        <f t="shared" si="2"/>
        <v>280120</v>
      </c>
      <c r="Q15" s="100">
        <f t="shared" si="2"/>
        <v>105930</v>
      </c>
      <c r="R15" s="100">
        <f t="shared" si="2"/>
        <v>633570</v>
      </c>
      <c r="S15" s="100">
        <f t="shared" si="2"/>
        <v>0</v>
      </c>
      <c r="T15" s="100">
        <f t="shared" si="2"/>
        <v>77989</v>
      </c>
      <c r="U15" s="100">
        <f t="shared" si="2"/>
        <v>0</v>
      </c>
      <c r="V15" s="100">
        <f t="shared" si="2"/>
        <v>77989</v>
      </c>
      <c r="W15" s="100">
        <f t="shared" si="2"/>
        <v>7239742</v>
      </c>
      <c r="X15" s="100">
        <f t="shared" si="2"/>
        <v>4930000</v>
      </c>
      <c r="Y15" s="100">
        <f t="shared" si="2"/>
        <v>2309742</v>
      </c>
      <c r="Z15" s="137">
        <f>+IF(X15&lt;&gt;0,+(Y15/X15)*100,0)</f>
        <v>46.85075050709939</v>
      </c>
      <c r="AA15" s="102">
        <f>SUM(AA16:AA18)</f>
        <v>4930000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>
        <v>-13331</v>
      </c>
      <c r="I16" s="60">
        <v>1840</v>
      </c>
      <c r="J16" s="60">
        <v>-11491</v>
      </c>
      <c r="K16" s="60"/>
      <c r="L16" s="60">
        <v>19574</v>
      </c>
      <c r="M16" s="60"/>
      <c r="N16" s="60">
        <v>19574</v>
      </c>
      <c r="O16" s="60">
        <v>113</v>
      </c>
      <c r="P16" s="60"/>
      <c r="Q16" s="60"/>
      <c r="R16" s="60">
        <v>113</v>
      </c>
      <c r="S16" s="60"/>
      <c r="T16" s="60">
        <v>77989</v>
      </c>
      <c r="U16" s="60"/>
      <c r="V16" s="60">
        <v>77989</v>
      </c>
      <c r="W16" s="60">
        <v>86185</v>
      </c>
      <c r="X16" s="60"/>
      <c r="Y16" s="60">
        <v>86185</v>
      </c>
      <c r="Z16" s="140"/>
      <c r="AA16" s="62"/>
    </row>
    <row r="17" spans="1:27" ht="13.5">
      <c r="A17" s="138" t="s">
        <v>86</v>
      </c>
      <c r="B17" s="136"/>
      <c r="C17" s="155">
        <v>3215644</v>
      </c>
      <c r="D17" s="155"/>
      <c r="E17" s="156">
        <v>4930000</v>
      </c>
      <c r="F17" s="60">
        <v>4930000</v>
      </c>
      <c r="G17" s="60"/>
      <c r="H17" s="60"/>
      <c r="I17" s="60">
        <v>618111</v>
      </c>
      <c r="J17" s="60">
        <v>618111</v>
      </c>
      <c r="K17" s="60">
        <v>3428124</v>
      </c>
      <c r="L17" s="60"/>
      <c r="M17" s="60">
        <v>2473865</v>
      </c>
      <c r="N17" s="60">
        <v>5901989</v>
      </c>
      <c r="O17" s="60">
        <v>247407</v>
      </c>
      <c r="P17" s="60">
        <v>280120</v>
      </c>
      <c r="Q17" s="60">
        <v>105930</v>
      </c>
      <c r="R17" s="60">
        <v>633457</v>
      </c>
      <c r="S17" s="60"/>
      <c r="T17" s="60"/>
      <c r="U17" s="60"/>
      <c r="V17" s="60"/>
      <c r="W17" s="60">
        <v>7153557</v>
      </c>
      <c r="X17" s="60">
        <v>4930000</v>
      </c>
      <c r="Y17" s="60">
        <v>2223557</v>
      </c>
      <c r="Z17" s="140">
        <v>45.1</v>
      </c>
      <c r="AA17" s="62">
        <v>4930000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16285911</v>
      </c>
      <c r="D19" s="153">
        <f>SUM(D20:D23)</f>
        <v>0</v>
      </c>
      <c r="E19" s="154">
        <f t="shared" si="3"/>
        <v>49090190</v>
      </c>
      <c r="F19" s="100">
        <f t="shared" si="3"/>
        <v>49090190</v>
      </c>
      <c r="G19" s="100">
        <f t="shared" si="3"/>
        <v>0</v>
      </c>
      <c r="H19" s="100">
        <f t="shared" si="3"/>
        <v>1554091</v>
      </c>
      <c r="I19" s="100">
        <f t="shared" si="3"/>
        <v>3623687</v>
      </c>
      <c r="J19" s="100">
        <f t="shared" si="3"/>
        <v>5177778</v>
      </c>
      <c r="K19" s="100">
        <f t="shared" si="3"/>
        <v>3760431</v>
      </c>
      <c r="L19" s="100">
        <f t="shared" si="3"/>
        <v>543529</v>
      </c>
      <c r="M19" s="100">
        <f t="shared" si="3"/>
        <v>3633753</v>
      </c>
      <c r="N19" s="100">
        <f t="shared" si="3"/>
        <v>7937713</v>
      </c>
      <c r="O19" s="100">
        <f t="shared" si="3"/>
        <v>0</v>
      </c>
      <c r="P19" s="100">
        <f t="shared" si="3"/>
        <v>389978</v>
      </c>
      <c r="Q19" s="100">
        <f t="shared" si="3"/>
        <v>8149305</v>
      </c>
      <c r="R19" s="100">
        <f t="shared" si="3"/>
        <v>8539283</v>
      </c>
      <c r="S19" s="100">
        <f t="shared" si="3"/>
        <v>1567654</v>
      </c>
      <c r="T19" s="100">
        <f t="shared" si="3"/>
        <v>2651245</v>
      </c>
      <c r="U19" s="100">
        <f t="shared" si="3"/>
        <v>8681599</v>
      </c>
      <c r="V19" s="100">
        <f t="shared" si="3"/>
        <v>12900498</v>
      </c>
      <c r="W19" s="100">
        <f t="shared" si="3"/>
        <v>34555272</v>
      </c>
      <c r="X19" s="100">
        <f t="shared" si="3"/>
        <v>49090190</v>
      </c>
      <c r="Y19" s="100">
        <f t="shared" si="3"/>
        <v>-14534918</v>
      </c>
      <c r="Z19" s="137">
        <f>+IF(X19&lt;&gt;0,+(Y19/X19)*100,0)</f>
        <v>-29.608600007455664</v>
      </c>
      <c r="AA19" s="102">
        <f>SUM(AA20:AA23)</f>
        <v>49090190</v>
      </c>
    </row>
    <row r="20" spans="1:27" ht="13.5">
      <c r="A20" s="138" t="s">
        <v>89</v>
      </c>
      <c r="B20" s="136"/>
      <c r="C20" s="155">
        <v>1925005</v>
      </c>
      <c r="D20" s="155"/>
      <c r="E20" s="156">
        <v>3324000</v>
      </c>
      <c r="F20" s="60">
        <v>3324000</v>
      </c>
      <c r="G20" s="60"/>
      <c r="H20" s="60"/>
      <c r="I20" s="60">
        <v>100030</v>
      </c>
      <c r="J20" s="60">
        <v>100030</v>
      </c>
      <c r="K20" s="60"/>
      <c r="L20" s="60"/>
      <c r="M20" s="60"/>
      <c r="N20" s="60"/>
      <c r="O20" s="60"/>
      <c r="P20" s="60"/>
      <c r="Q20" s="60">
        <v>591763</v>
      </c>
      <c r="R20" s="60">
        <v>591763</v>
      </c>
      <c r="S20" s="60"/>
      <c r="T20" s="60">
        <v>276863</v>
      </c>
      <c r="U20" s="60">
        <v>178450</v>
      </c>
      <c r="V20" s="60">
        <v>455313</v>
      </c>
      <c r="W20" s="60">
        <v>1147106</v>
      </c>
      <c r="X20" s="60">
        <v>3324000</v>
      </c>
      <c r="Y20" s="60">
        <v>-2176894</v>
      </c>
      <c r="Z20" s="140">
        <v>-65.49</v>
      </c>
      <c r="AA20" s="62">
        <v>3324000</v>
      </c>
    </row>
    <row r="21" spans="1:27" ht="13.5">
      <c r="A21" s="138" t="s">
        <v>90</v>
      </c>
      <c r="B21" s="136"/>
      <c r="C21" s="155">
        <v>9131006</v>
      </c>
      <c r="D21" s="155"/>
      <c r="E21" s="156">
        <v>40692190</v>
      </c>
      <c r="F21" s="60">
        <v>40692190</v>
      </c>
      <c r="G21" s="60"/>
      <c r="H21" s="60">
        <v>1554091</v>
      </c>
      <c r="I21" s="60">
        <v>3195751</v>
      </c>
      <c r="J21" s="60">
        <v>4749842</v>
      </c>
      <c r="K21" s="60">
        <v>3086794</v>
      </c>
      <c r="L21" s="60">
        <v>6222</v>
      </c>
      <c r="M21" s="60">
        <v>3182098</v>
      </c>
      <c r="N21" s="60">
        <v>6275114</v>
      </c>
      <c r="O21" s="60"/>
      <c r="P21" s="60">
        <v>201878</v>
      </c>
      <c r="Q21" s="60">
        <v>6409741</v>
      </c>
      <c r="R21" s="60">
        <v>6611619</v>
      </c>
      <c r="S21" s="60">
        <v>1567654</v>
      </c>
      <c r="T21" s="60">
        <v>1562685</v>
      </c>
      <c r="U21" s="60">
        <v>8163830</v>
      </c>
      <c r="V21" s="60">
        <v>11294169</v>
      </c>
      <c r="W21" s="60">
        <v>28930744</v>
      </c>
      <c r="X21" s="60">
        <v>40692190</v>
      </c>
      <c r="Y21" s="60">
        <v>-11761446</v>
      </c>
      <c r="Z21" s="140">
        <v>-28.9</v>
      </c>
      <c r="AA21" s="62">
        <v>40692190</v>
      </c>
    </row>
    <row r="22" spans="1:27" ht="13.5">
      <c r="A22" s="138" t="s">
        <v>91</v>
      </c>
      <c r="B22" s="136"/>
      <c r="C22" s="157">
        <v>5229900</v>
      </c>
      <c r="D22" s="157"/>
      <c r="E22" s="158">
        <v>3424000</v>
      </c>
      <c r="F22" s="159">
        <v>3424000</v>
      </c>
      <c r="G22" s="159"/>
      <c r="H22" s="159"/>
      <c r="I22" s="159">
        <v>327906</v>
      </c>
      <c r="J22" s="159">
        <v>327906</v>
      </c>
      <c r="K22" s="159">
        <v>673637</v>
      </c>
      <c r="L22" s="159">
        <v>537307</v>
      </c>
      <c r="M22" s="159">
        <v>451655</v>
      </c>
      <c r="N22" s="159">
        <v>1662599</v>
      </c>
      <c r="O22" s="159"/>
      <c r="P22" s="159">
        <v>188100</v>
      </c>
      <c r="Q22" s="159">
        <v>1147801</v>
      </c>
      <c r="R22" s="159">
        <v>1335901</v>
      </c>
      <c r="S22" s="159"/>
      <c r="T22" s="159">
        <v>811697</v>
      </c>
      <c r="U22" s="159">
        <v>339319</v>
      </c>
      <c r="V22" s="159">
        <v>1151016</v>
      </c>
      <c r="W22" s="159">
        <v>4477422</v>
      </c>
      <c r="X22" s="159">
        <v>3424000</v>
      </c>
      <c r="Y22" s="159">
        <v>1053422</v>
      </c>
      <c r="Z22" s="141">
        <v>30.77</v>
      </c>
      <c r="AA22" s="225">
        <v>3424000</v>
      </c>
    </row>
    <row r="23" spans="1:27" ht="13.5">
      <c r="A23" s="138" t="s">
        <v>92</v>
      </c>
      <c r="B23" s="136"/>
      <c r="C23" s="155"/>
      <c r="D23" s="155"/>
      <c r="E23" s="156">
        <v>1650000</v>
      </c>
      <c r="F23" s="60">
        <v>1650000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1650000</v>
      </c>
      <c r="Y23" s="60">
        <v>-1650000</v>
      </c>
      <c r="Z23" s="140">
        <v>-100</v>
      </c>
      <c r="AA23" s="62">
        <v>1650000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21483850</v>
      </c>
      <c r="D25" s="217">
        <f>+D5+D9+D15+D19+D24</f>
        <v>0</v>
      </c>
      <c r="E25" s="230">
        <f t="shared" si="4"/>
        <v>55187822</v>
      </c>
      <c r="F25" s="219">
        <f t="shared" si="4"/>
        <v>55187822</v>
      </c>
      <c r="G25" s="219">
        <f t="shared" si="4"/>
        <v>0</v>
      </c>
      <c r="H25" s="219">
        <f t="shared" si="4"/>
        <v>1540760</v>
      </c>
      <c r="I25" s="219">
        <f t="shared" si="4"/>
        <v>4243638</v>
      </c>
      <c r="J25" s="219">
        <f t="shared" si="4"/>
        <v>5784398</v>
      </c>
      <c r="K25" s="219">
        <f t="shared" si="4"/>
        <v>7220519</v>
      </c>
      <c r="L25" s="219">
        <f t="shared" si="4"/>
        <v>564563</v>
      </c>
      <c r="M25" s="219">
        <f t="shared" si="4"/>
        <v>6137518</v>
      </c>
      <c r="N25" s="219">
        <f t="shared" si="4"/>
        <v>13922600</v>
      </c>
      <c r="O25" s="219">
        <f t="shared" si="4"/>
        <v>250248</v>
      </c>
      <c r="P25" s="219">
        <f t="shared" si="4"/>
        <v>735786</v>
      </c>
      <c r="Q25" s="219">
        <f t="shared" si="4"/>
        <v>8485235</v>
      </c>
      <c r="R25" s="219">
        <f t="shared" si="4"/>
        <v>9471269</v>
      </c>
      <c r="S25" s="219">
        <f t="shared" si="4"/>
        <v>1612762</v>
      </c>
      <c r="T25" s="219">
        <f t="shared" si="4"/>
        <v>3030489</v>
      </c>
      <c r="U25" s="219">
        <f t="shared" si="4"/>
        <v>9256580</v>
      </c>
      <c r="V25" s="219">
        <f t="shared" si="4"/>
        <v>13899831</v>
      </c>
      <c r="W25" s="219">
        <f t="shared" si="4"/>
        <v>43078098</v>
      </c>
      <c r="X25" s="219">
        <f t="shared" si="4"/>
        <v>55187822</v>
      </c>
      <c r="Y25" s="219">
        <f t="shared" si="4"/>
        <v>-12109724</v>
      </c>
      <c r="Z25" s="231">
        <f>+IF(X25&lt;&gt;0,+(Y25/X25)*100,0)</f>
        <v>-21.942746716839086</v>
      </c>
      <c r="AA25" s="232">
        <f>+AA5+AA9+AA15+AA19+AA24</f>
        <v>55187822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19501555</v>
      </c>
      <c r="D28" s="155"/>
      <c r="E28" s="156">
        <v>41440190</v>
      </c>
      <c r="F28" s="60">
        <v>41440190</v>
      </c>
      <c r="G28" s="60"/>
      <c r="H28" s="60">
        <v>1552692</v>
      </c>
      <c r="I28" s="60">
        <v>4241798</v>
      </c>
      <c r="J28" s="60">
        <v>5794490</v>
      </c>
      <c r="K28" s="60">
        <v>7188555</v>
      </c>
      <c r="L28" s="60">
        <v>537307</v>
      </c>
      <c r="M28" s="60">
        <v>6107618</v>
      </c>
      <c r="N28" s="60">
        <v>13833480</v>
      </c>
      <c r="O28" s="60">
        <v>247407</v>
      </c>
      <c r="P28" s="60">
        <v>670098</v>
      </c>
      <c r="Q28" s="60">
        <v>8255235</v>
      </c>
      <c r="R28" s="60">
        <v>9172740</v>
      </c>
      <c r="S28" s="60">
        <v>1567654</v>
      </c>
      <c r="T28" s="60">
        <v>1932224</v>
      </c>
      <c r="U28" s="60">
        <v>8622422</v>
      </c>
      <c r="V28" s="60">
        <v>12122300</v>
      </c>
      <c r="W28" s="60">
        <v>40923010</v>
      </c>
      <c r="X28" s="60">
        <v>41440190</v>
      </c>
      <c r="Y28" s="60">
        <v>-517180</v>
      </c>
      <c r="Z28" s="140">
        <v>-1.25</v>
      </c>
      <c r="AA28" s="155">
        <v>41440190</v>
      </c>
    </row>
    <row r="29" spans="1:27" ht="13.5">
      <c r="A29" s="234" t="s">
        <v>134</v>
      </c>
      <c r="B29" s="136"/>
      <c r="C29" s="155">
        <v>1465042</v>
      </c>
      <c r="D29" s="155"/>
      <c r="E29" s="156">
        <v>366000</v>
      </c>
      <c r="F29" s="60">
        <v>366000</v>
      </c>
      <c r="G29" s="60"/>
      <c r="H29" s="60"/>
      <c r="I29" s="60"/>
      <c r="J29" s="60"/>
      <c r="K29" s="60"/>
      <c r="L29" s="60"/>
      <c r="M29" s="60">
        <v>29900</v>
      </c>
      <c r="N29" s="60">
        <v>29900</v>
      </c>
      <c r="O29" s="60"/>
      <c r="P29" s="60"/>
      <c r="Q29" s="60"/>
      <c r="R29" s="60"/>
      <c r="S29" s="60">
        <v>4371</v>
      </c>
      <c r="T29" s="60"/>
      <c r="U29" s="60">
        <v>116603</v>
      </c>
      <c r="V29" s="60">
        <v>120974</v>
      </c>
      <c r="W29" s="60">
        <v>150874</v>
      </c>
      <c r="X29" s="60">
        <v>366000</v>
      </c>
      <c r="Y29" s="60">
        <v>-215126</v>
      </c>
      <c r="Z29" s="140">
        <v>-58.78</v>
      </c>
      <c r="AA29" s="62">
        <v>366000</v>
      </c>
    </row>
    <row r="30" spans="1:27" ht="13.5">
      <c r="A30" s="234" t="s">
        <v>135</v>
      </c>
      <c r="B30" s="136"/>
      <c r="C30" s="157"/>
      <c r="D30" s="157"/>
      <c r="E30" s="158">
        <v>8730000</v>
      </c>
      <c r="F30" s="159">
        <v>8730000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8730000</v>
      </c>
      <c r="Y30" s="159">
        <v>-8730000</v>
      </c>
      <c r="Z30" s="141">
        <v>-100</v>
      </c>
      <c r="AA30" s="225">
        <v>8730000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20966597</v>
      </c>
      <c r="D32" s="210">
        <f>SUM(D28:D31)</f>
        <v>0</v>
      </c>
      <c r="E32" s="211">
        <f t="shared" si="5"/>
        <v>50536190</v>
      </c>
      <c r="F32" s="77">
        <f t="shared" si="5"/>
        <v>50536190</v>
      </c>
      <c r="G32" s="77">
        <f t="shared" si="5"/>
        <v>0</v>
      </c>
      <c r="H32" s="77">
        <f t="shared" si="5"/>
        <v>1552692</v>
      </c>
      <c r="I32" s="77">
        <f t="shared" si="5"/>
        <v>4241798</v>
      </c>
      <c r="J32" s="77">
        <f t="shared" si="5"/>
        <v>5794490</v>
      </c>
      <c r="K32" s="77">
        <f t="shared" si="5"/>
        <v>7188555</v>
      </c>
      <c r="L32" s="77">
        <f t="shared" si="5"/>
        <v>537307</v>
      </c>
      <c r="M32" s="77">
        <f t="shared" si="5"/>
        <v>6137518</v>
      </c>
      <c r="N32" s="77">
        <f t="shared" si="5"/>
        <v>13863380</v>
      </c>
      <c r="O32" s="77">
        <f t="shared" si="5"/>
        <v>247407</v>
      </c>
      <c r="P32" s="77">
        <f t="shared" si="5"/>
        <v>670098</v>
      </c>
      <c r="Q32" s="77">
        <f t="shared" si="5"/>
        <v>8255235</v>
      </c>
      <c r="R32" s="77">
        <f t="shared" si="5"/>
        <v>9172740</v>
      </c>
      <c r="S32" s="77">
        <f t="shared" si="5"/>
        <v>1572025</v>
      </c>
      <c r="T32" s="77">
        <f t="shared" si="5"/>
        <v>1932224</v>
      </c>
      <c r="U32" s="77">
        <f t="shared" si="5"/>
        <v>8739025</v>
      </c>
      <c r="V32" s="77">
        <f t="shared" si="5"/>
        <v>12243274</v>
      </c>
      <c r="W32" s="77">
        <f t="shared" si="5"/>
        <v>41073884</v>
      </c>
      <c r="X32" s="77">
        <f t="shared" si="5"/>
        <v>50536190</v>
      </c>
      <c r="Y32" s="77">
        <f t="shared" si="5"/>
        <v>-9462306</v>
      </c>
      <c r="Z32" s="212">
        <f>+IF(X32&lt;&gt;0,+(Y32/X32)*100,0)</f>
        <v>-18.72382148317869</v>
      </c>
      <c r="AA32" s="79">
        <f>SUM(AA28:AA31)</f>
        <v>50536190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>
        <v>1460</v>
      </c>
      <c r="M33" s="60"/>
      <c r="N33" s="60">
        <v>1460</v>
      </c>
      <c r="O33" s="60"/>
      <c r="P33" s="60"/>
      <c r="Q33" s="60"/>
      <c r="R33" s="60"/>
      <c r="S33" s="60"/>
      <c r="T33" s="60"/>
      <c r="U33" s="60"/>
      <c r="V33" s="60"/>
      <c r="W33" s="60">
        <v>1460</v>
      </c>
      <c r="X33" s="60"/>
      <c r="Y33" s="60">
        <v>1460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517253</v>
      </c>
      <c r="D35" s="155"/>
      <c r="E35" s="156">
        <v>4651632</v>
      </c>
      <c r="F35" s="60">
        <v>4651632</v>
      </c>
      <c r="G35" s="60"/>
      <c r="H35" s="60">
        <v>-11777</v>
      </c>
      <c r="I35" s="60">
        <v>1840</v>
      </c>
      <c r="J35" s="60">
        <v>-9937</v>
      </c>
      <c r="K35" s="60">
        <v>31964</v>
      </c>
      <c r="L35" s="60">
        <v>25796</v>
      </c>
      <c r="M35" s="60"/>
      <c r="N35" s="60">
        <v>57760</v>
      </c>
      <c r="O35" s="60">
        <v>2841</v>
      </c>
      <c r="P35" s="60">
        <v>65688</v>
      </c>
      <c r="Q35" s="60">
        <v>230000</v>
      </c>
      <c r="R35" s="60">
        <v>298529</v>
      </c>
      <c r="S35" s="60">
        <v>40737</v>
      </c>
      <c r="T35" s="60">
        <v>1098265</v>
      </c>
      <c r="U35" s="60">
        <v>517555</v>
      </c>
      <c r="V35" s="60">
        <v>1656557</v>
      </c>
      <c r="W35" s="60">
        <v>2002909</v>
      </c>
      <c r="X35" s="60">
        <v>4651632</v>
      </c>
      <c r="Y35" s="60">
        <v>-2648723</v>
      </c>
      <c r="Z35" s="140">
        <v>-56.94</v>
      </c>
      <c r="AA35" s="62">
        <v>4651632</v>
      </c>
    </row>
    <row r="36" spans="1:27" ht="13.5">
      <c r="A36" s="238" t="s">
        <v>139</v>
      </c>
      <c r="B36" s="149"/>
      <c r="C36" s="222">
        <f aca="true" t="shared" si="6" ref="C36:Y36">SUM(C32:C35)</f>
        <v>21483850</v>
      </c>
      <c r="D36" s="222">
        <f>SUM(D32:D35)</f>
        <v>0</v>
      </c>
      <c r="E36" s="218">
        <f t="shared" si="6"/>
        <v>55187822</v>
      </c>
      <c r="F36" s="220">
        <f t="shared" si="6"/>
        <v>55187822</v>
      </c>
      <c r="G36" s="220">
        <f t="shared" si="6"/>
        <v>0</v>
      </c>
      <c r="H36" s="220">
        <f t="shared" si="6"/>
        <v>1540915</v>
      </c>
      <c r="I36" s="220">
        <f t="shared" si="6"/>
        <v>4243638</v>
      </c>
      <c r="J36" s="220">
        <f t="shared" si="6"/>
        <v>5784553</v>
      </c>
      <c r="K36" s="220">
        <f t="shared" si="6"/>
        <v>7220519</v>
      </c>
      <c r="L36" s="220">
        <f t="shared" si="6"/>
        <v>564563</v>
      </c>
      <c r="M36" s="220">
        <f t="shared" si="6"/>
        <v>6137518</v>
      </c>
      <c r="N36" s="220">
        <f t="shared" si="6"/>
        <v>13922600</v>
      </c>
      <c r="O36" s="220">
        <f t="shared" si="6"/>
        <v>250248</v>
      </c>
      <c r="P36" s="220">
        <f t="shared" si="6"/>
        <v>735786</v>
      </c>
      <c r="Q36" s="220">
        <f t="shared" si="6"/>
        <v>8485235</v>
      </c>
      <c r="R36" s="220">
        <f t="shared" si="6"/>
        <v>9471269</v>
      </c>
      <c r="S36" s="220">
        <f t="shared" si="6"/>
        <v>1612762</v>
      </c>
      <c r="T36" s="220">
        <f t="shared" si="6"/>
        <v>3030489</v>
      </c>
      <c r="U36" s="220">
        <f t="shared" si="6"/>
        <v>9256580</v>
      </c>
      <c r="V36" s="220">
        <f t="shared" si="6"/>
        <v>13899831</v>
      </c>
      <c r="W36" s="220">
        <f t="shared" si="6"/>
        <v>43078253</v>
      </c>
      <c r="X36" s="220">
        <f t="shared" si="6"/>
        <v>55187822</v>
      </c>
      <c r="Y36" s="220">
        <f t="shared" si="6"/>
        <v>-12109569</v>
      </c>
      <c r="Z36" s="221">
        <f>+IF(X36&lt;&gt;0,+(Y36/X36)*100,0)</f>
        <v>-21.94246585777565</v>
      </c>
      <c r="AA36" s="239">
        <f>SUM(AA32:AA35)</f>
        <v>55187822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37423861</v>
      </c>
      <c r="D6" s="155"/>
      <c r="E6" s="59"/>
      <c r="F6" s="60"/>
      <c r="G6" s="60">
        <v>10280719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>
        <v>44267294</v>
      </c>
      <c r="F7" s="60">
        <v>44267294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44267294</v>
      </c>
      <c r="Y7" s="60">
        <v>-44267294</v>
      </c>
      <c r="Z7" s="140">
        <v>-100</v>
      </c>
      <c r="AA7" s="62">
        <v>44267294</v>
      </c>
    </row>
    <row r="8" spans="1:27" ht="13.5">
      <c r="A8" s="249" t="s">
        <v>145</v>
      </c>
      <c r="B8" s="182"/>
      <c r="C8" s="155">
        <v>14893866</v>
      </c>
      <c r="D8" s="155"/>
      <c r="E8" s="59">
        <v>19200893</v>
      </c>
      <c r="F8" s="60">
        <v>19200893</v>
      </c>
      <c r="G8" s="60">
        <v>4630401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19200893</v>
      </c>
      <c r="Y8" s="60">
        <v>-19200893</v>
      </c>
      <c r="Z8" s="140">
        <v>-100</v>
      </c>
      <c r="AA8" s="62">
        <v>19200893</v>
      </c>
    </row>
    <row r="9" spans="1:27" ht="13.5">
      <c r="A9" s="249" t="s">
        <v>146</v>
      </c>
      <c r="B9" s="182"/>
      <c r="C9" s="155">
        <v>15911162</v>
      </c>
      <c r="D9" s="155"/>
      <c r="E9" s="59"/>
      <c r="F9" s="60"/>
      <c r="G9" s="60">
        <v>14478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1283042</v>
      </c>
      <c r="D11" s="155"/>
      <c r="E11" s="59"/>
      <c r="F11" s="60"/>
      <c r="G11" s="60">
        <v>216911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69511931</v>
      </c>
      <c r="D12" s="168">
        <f>SUM(D6:D11)</f>
        <v>0</v>
      </c>
      <c r="E12" s="72">
        <f t="shared" si="0"/>
        <v>63468187</v>
      </c>
      <c r="F12" s="73">
        <f t="shared" si="0"/>
        <v>63468187</v>
      </c>
      <c r="G12" s="73">
        <f t="shared" si="0"/>
        <v>15142509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63468187</v>
      </c>
      <c r="Y12" s="73">
        <f t="shared" si="0"/>
        <v>-63468187</v>
      </c>
      <c r="Z12" s="170">
        <f>+IF(X12&lt;&gt;0,+(Y12/X12)*100,0)</f>
        <v>-100</v>
      </c>
      <c r="AA12" s="74">
        <f>SUM(AA6:AA11)</f>
        <v>63468187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4879183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3536463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184628535</v>
      </c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15492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188180490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4879183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0</v>
      </c>
      <c r="Y24" s="77">
        <f t="shared" si="1"/>
        <v>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257692421</v>
      </c>
      <c r="D25" s="168">
        <f>+D12+D24</f>
        <v>0</v>
      </c>
      <c r="E25" s="72">
        <f t="shared" si="2"/>
        <v>63468187</v>
      </c>
      <c r="F25" s="73">
        <f t="shared" si="2"/>
        <v>63468187</v>
      </c>
      <c r="G25" s="73">
        <f t="shared" si="2"/>
        <v>20021692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63468187</v>
      </c>
      <c r="Y25" s="73">
        <f t="shared" si="2"/>
        <v>-63468187</v>
      </c>
      <c r="Z25" s="170">
        <f>+IF(X25&lt;&gt;0,+(Y25/X25)*100,0)</f>
        <v>-100</v>
      </c>
      <c r="AA25" s="74">
        <f>+AA12+AA24</f>
        <v>63468187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123649</v>
      </c>
      <c r="D30" s="155"/>
      <c r="E30" s="59"/>
      <c r="F30" s="60"/>
      <c r="G30" s="60">
        <v>-57157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2132122</v>
      </c>
      <c r="D31" s="155"/>
      <c r="E31" s="59"/>
      <c r="F31" s="60"/>
      <c r="G31" s="60">
        <v>16251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12906145</v>
      </c>
      <c r="D32" s="155"/>
      <c r="E32" s="59">
        <v>1320000</v>
      </c>
      <c r="F32" s="60">
        <v>1320000</v>
      </c>
      <c r="G32" s="60">
        <v>15381568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1320000</v>
      </c>
      <c r="Y32" s="60">
        <v>-1320000</v>
      </c>
      <c r="Z32" s="140">
        <v>-100</v>
      </c>
      <c r="AA32" s="62">
        <v>1320000</v>
      </c>
    </row>
    <row r="33" spans="1:27" ht="13.5">
      <c r="A33" s="249" t="s">
        <v>165</v>
      </c>
      <c r="B33" s="182"/>
      <c r="C33" s="155">
        <v>8048830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23210746</v>
      </c>
      <c r="D34" s="168">
        <f>SUM(D29:D33)</f>
        <v>0</v>
      </c>
      <c r="E34" s="72">
        <f t="shared" si="3"/>
        <v>1320000</v>
      </c>
      <c r="F34" s="73">
        <f t="shared" si="3"/>
        <v>1320000</v>
      </c>
      <c r="G34" s="73">
        <f t="shared" si="3"/>
        <v>15340662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1320000</v>
      </c>
      <c r="Y34" s="73">
        <f t="shared" si="3"/>
        <v>-1320000</v>
      </c>
      <c r="Z34" s="170">
        <f>+IF(X34&lt;&gt;0,+(Y34/X34)*100,0)</f>
        <v>-100</v>
      </c>
      <c r="AA34" s="74">
        <f>SUM(AA29:AA33)</f>
        <v>1320000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15641971</v>
      </c>
      <c r="D37" s="155"/>
      <c r="E37" s="59">
        <v>88323</v>
      </c>
      <c r="F37" s="60">
        <v>88323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88323</v>
      </c>
      <c r="Y37" s="60">
        <v>-88323</v>
      </c>
      <c r="Z37" s="140">
        <v>-100</v>
      </c>
      <c r="AA37" s="62">
        <v>88323</v>
      </c>
    </row>
    <row r="38" spans="1:27" ht="13.5">
      <c r="A38" s="249" t="s">
        <v>165</v>
      </c>
      <c r="B38" s="182"/>
      <c r="C38" s="155"/>
      <c r="D38" s="155"/>
      <c r="E38" s="59">
        <v>14840872</v>
      </c>
      <c r="F38" s="60">
        <v>14840872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14840872</v>
      </c>
      <c r="Y38" s="60">
        <v>-14840872</v>
      </c>
      <c r="Z38" s="140">
        <v>-100</v>
      </c>
      <c r="AA38" s="62">
        <v>14840872</v>
      </c>
    </row>
    <row r="39" spans="1:27" ht="13.5">
      <c r="A39" s="250" t="s">
        <v>59</v>
      </c>
      <c r="B39" s="253"/>
      <c r="C39" s="168">
        <f aca="true" t="shared" si="4" ref="C39:Y39">SUM(C37:C38)</f>
        <v>15641971</v>
      </c>
      <c r="D39" s="168">
        <f>SUM(D37:D38)</f>
        <v>0</v>
      </c>
      <c r="E39" s="76">
        <f t="shared" si="4"/>
        <v>14929195</v>
      </c>
      <c r="F39" s="77">
        <f t="shared" si="4"/>
        <v>14929195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14929195</v>
      </c>
      <c r="Y39" s="77">
        <f t="shared" si="4"/>
        <v>-14929195</v>
      </c>
      <c r="Z39" s="212">
        <f>+IF(X39&lt;&gt;0,+(Y39/X39)*100,0)</f>
        <v>-100</v>
      </c>
      <c r="AA39" s="79">
        <f>SUM(AA37:AA38)</f>
        <v>14929195</v>
      </c>
    </row>
    <row r="40" spans="1:27" ht="13.5">
      <c r="A40" s="250" t="s">
        <v>167</v>
      </c>
      <c r="B40" s="251"/>
      <c r="C40" s="168">
        <f aca="true" t="shared" si="5" ref="C40:Y40">+C34+C39</f>
        <v>38852717</v>
      </c>
      <c r="D40" s="168">
        <f>+D34+D39</f>
        <v>0</v>
      </c>
      <c r="E40" s="72">
        <f t="shared" si="5"/>
        <v>16249195</v>
      </c>
      <c r="F40" s="73">
        <f t="shared" si="5"/>
        <v>16249195</v>
      </c>
      <c r="G40" s="73">
        <f t="shared" si="5"/>
        <v>15340662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16249195</v>
      </c>
      <c r="Y40" s="73">
        <f t="shared" si="5"/>
        <v>-16249195</v>
      </c>
      <c r="Z40" s="170">
        <f>+IF(X40&lt;&gt;0,+(Y40/X40)*100,0)</f>
        <v>-100</v>
      </c>
      <c r="AA40" s="74">
        <f>+AA34+AA39</f>
        <v>16249195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218839704</v>
      </c>
      <c r="D42" s="257">
        <f>+D25-D40</f>
        <v>0</v>
      </c>
      <c r="E42" s="258">
        <f t="shared" si="6"/>
        <v>47218992</v>
      </c>
      <c r="F42" s="259">
        <f t="shared" si="6"/>
        <v>47218992</v>
      </c>
      <c r="G42" s="259">
        <f t="shared" si="6"/>
        <v>4681030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47218992</v>
      </c>
      <c r="Y42" s="259">
        <f t="shared" si="6"/>
        <v>-47218992</v>
      </c>
      <c r="Z42" s="260">
        <f>+IF(X42&lt;&gt;0,+(Y42/X42)*100,0)</f>
        <v>-100</v>
      </c>
      <c r="AA42" s="261">
        <f>+AA25-AA40</f>
        <v>47218992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218839704</v>
      </c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218839704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47115800</v>
      </c>
      <c r="D6" s="155"/>
      <c r="E6" s="59">
        <v>100095768</v>
      </c>
      <c r="F6" s="60">
        <v>100095768</v>
      </c>
      <c r="G6" s="60">
        <v>9004749</v>
      </c>
      <c r="H6" s="60">
        <v>8515924</v>
      </c>
      <c r="I6" s="60">
        <v>7246077</v>
      </c>
      <c r="J6" s="60">
        <v>24766750</v>
      </c>
      <c r="K6" s="60">
        <v>8102078</v>
      </c>
      <c r="L6" s="60">
        <v>8792976</v>
      </c>
      <c r="M6" s="60">
        <v>7769086</v>
      </c>
      <c r="N6" s="60">
        <v>24664140</v>
      </c>
      <c r="O6" s="60">
        <v>8867280</v>
      </c>
      <c r="P6" s="60">
        <v>7556671</v>
      </c>
      <c r="Q6" s="60">
        <v>9013962</v>
      </c>
      <c r="R6" s="60">
        <v>25437913</v>
      </c>
      <c r="S6" s="60">
        <v>8838123</v>
      </c>
      <c r="T6" s="60">
        <v>7530047</v>
      </c>
      <c r="U6" s="60">
        <v>9698661</v>
      </c>
      <c r="V6" s="60">
        <v>26066831</v>
      </c>
      <c r="W6" s="60">
        <v>100935634</v>
      </c>
      <c r="X6" s="60">
        <v>100095768</v>
      </c>
      <c r="Y6" s="60">
        <v>839866</v>
      </c>
      <c r="Z6" s="140">
        <v>0.84</v>
      </c>
      <c r="AA6" s="62">
        <v>100095768</v>
      </c>
    </row>
    <row r="7" spans="1:27" ht="13.5">
      <c r="A7" s="249" t="s">
        <v>178</v>
      </c>
      <c r="B7" s="182"/>
      <c r="C7" s="155">
        <v>61273723</v>
      </c>
      <c r="D7" s="155"/>
      <c r="E7" s="59">
        <v>66930996</v>
      </c>
      <c r="F7" s="60">
        <v>66930996</v>
      </c>
      <c r="G7" s="60">
        <v>28049000</v>
      </c>
      <c r="H7" s="60">
        <v>1289000</v>
      </c>
      <c r="I7" s="60">
        <v>452000</v>
      </c>
      <c r="J7" s="60">
        <v>29790000</v>
      </c>
      <c r="K7" s="60"/>
      <c r="L7" s="60">
        <v>21692000</v>
      </c>
      <c r="M7" s="60">
        <v>1168684</v>
      </c>
      <c r="N7" s="60">
        <v>22860684</v>
      </c>
      <c r="O7" s="60">
        <v>89299</v>
      </c>
      <c r="P7" s="60">
        <v>453000</v>
      </c>
      <c r="Q7" s="60">
        <v>16419000</v>
      </c>
      <c r="R7" s="60">
        <v>16961299</v>
      </c>
      <c r="S7" s="60"/>
      <c r="T7" s="60"/>
      <c r="U7" s="60">
        <v>-2074993</v>
      </c>
      <c r="V7" s="60">
        <v>-2074993</v>
      </c>
      <c r="W7" s="60">
        <v>67536990</v>
      </c>
      <c r="X7" s="60">
        <v>66930996</v>
      </c>
      <c r="Y7" s="60">
        <v>605994</v>
      </c>
      <c r="Z7" s="140">
        <v>0.91</v>
      </c>
      <c r="AA7" s="62">
        <v>66930996</v>
      </c>
    </row>
    <row r="8" spans="1:27" ht="13.5">
      <c r="A8" s="249" t="s">
        <v>179</v>
      </c>
      <c r="B8" s="182"/>
      <c r="C8" s="155">
        <v>28557949</v>
      </c>
      <c r="D8" s="155"/>
      <c r="E8" s="59"/>
      <c r="F8" s="60"/>
      <c r="G8" s="60">
        <v>13277000</v>
      </c>
      <c r="H8" s="60"/>
      <c r="I8" s="60">
        <v>3900000</v>
      </c>
      <c r="J8" s="60">
        <v>17177000</v>
      </c>
      <c r="K8" s="60">
        <v>221000</v>
      </c>
      <c r="L8" s="60">
        <v>14506000</v>
      </c>
      <c r="M8" s="60">
        <v>260000</v>
      </c>
      <c r="N8" s="60">
        <v>14987000</v>
      </c>
      <c r="O8" s="60"/>
      <c r="P8" s="60">
        <v>8000000</v>
      </c>
      <c r="Q8" s="60">
        <v>3112000</v>
      </c>
      <c r="R8" s="60">
        <v>11112000</v>
      </c>
      <c r="S8" s="60"/>
      <c r="T8" s="60"/>
      <c r="U8" s="60"/>
      <c r="V8" s="60"/>
      <c r="W8" s="60">
        <v>43276000</v>
      </c>
      <c r="X8" s="60"/>
      <c r="Y8" s="60">
        <v>43276000</v>
      </c>
      <c r="Z8" s="140"/>
      <c r="AA8" s="62"/>
    </row>
    <row r="9" spans="1:27" ht="13.5">
      <c r="A9" s="249" t="s">
        <v>180</v>
      </c>
      <c r="B9" s="182"/>
      <c r="C9" s="155">
        <v>8229272</v>
      </c>
      <c r="D9" s="155"/>
      <c r="E9" s="59">
        <v>8493288</v>
      </c>
      <c r="F9" s="60">
        <v>8493288</v>
      </c>
      <c r="G9" s="60">
        <v>33576</v>
      </c>
      <c r="H9" s="60">
        <v>1034291</v>
      </c>
      <c r="I9" s="60">
        <v>85970</v>
      </c>
      <c r="J9" s="60">
        <v>1153837</v>
      </c>
      <c r="K9" s="60">
        <v>425483</v>
      </c>
      <c r="L9" s="60">
        <v>66723</v>
      </c>
      <c r="M9" s="60">
        <v>141225</v>
      </c>
      <c r="N9" s="60">
        <v>633431</v>
      </c>
      <c r="O9" s="60">
        <v>85655</v>
      </c>
      <c r="P9" s="60">
        <v>26671</v>
      </c>
      <c r="Q9" s="60">
        <v>691047</v>
      </c>
      <c r="R9" s="60">
        <v>803373</v>
      </c>
      <c r="S9" s="60">
        <v>109512</v>
      </c>
      <c r="T9" s="60">
        <v>-81749</v>
      </c>
      <c r="U9" s="60">
        <v>394679</v>
      </c>
      <c r="V9" s="60">
        <v>422442</v>
      </c>
      <c r="W9" s="60">
        <v>3013083</v>
      </c>
      <c r="X9" s="60">
        <v>8493288</v>
      </c>
      <c r="Y9" s="60">
        <v>-5480205</v>
      </c>
      <c r="Z9" s="140">
        <v>-64.52</v>
      </c>
      <c r="AA9" s="62">
        <v>8493288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-99765325</v>
      </c>
      <c r="D12" s="155"/>
      <c r="E12" s="59">
        <v>-169960968</v>
      </c>
      <c r="F12" s="60">
        <v>-169960968</v>
      </c>
      <c r="G12" s="60">
        <v>-39680500</v>
      </c>
      <c r="H12" s="60">
        <v>-11713535</v>
      </c>
      <c r="I12" s="60">
        <v>-12542979</v>
      </c>
      <c r="J12" s="60">
        <v>-63937014</v>
      </c>
      <c r="K12" s="60">
        <v>-9920690</v>
      </c>
      <c r="L12" s="60">
        <v>-14184838</v>
      </c>
      <c r="M12" s="60">
        <v>-11957863</v>
      </c>
      <c r="N12" s="60">
        <v>-36063391</v>
      </c>
      <c r="O12" s="60">
        <v>-10450930</v>
      </c>
      <c r="P12" s="60">
        <v>-12012451</v>
      </c>
      <c r="Q12" s="60">
        <v>-10556895</v>
      </c>
      <c r="R12" s="60">
        <v>-33020276</v>
      </c>
      <c r="S12" s="60">
        <v>-12508250</v>
      </c>
      <c r="T12" s="60">
        <v>-10542536</v>
      </c>
      <c r="U12" s="60">
        <v>-15822396</v>
      </c>
      <c r="V12" s="60">
        <v>-38873182</v>
      </c>
      <c r="W12" s="60">
        <v>-171893863</v>
      </c>
      <c r="X12" s="60">
        <v>-169960968</v>
      </c>
      <c r="Y12" s="60">
        <v>-1932895</v>
      </c>
      <c r="Z12" s="140">
        <v>1.14</v>
      </c>
      <c r="AA12" s="62">
        <v>-169960968</v>
      </c>
    </row>
    <row r="13" spans="1:27" ht="13.5">
      <c r="A13" s="249" t="s">
        <v>40</v>
      </c>
      <c r="B13" s="182"/>
      <c r="C13" s="155">
        <v>-1364436</v>
      </c>
      <c r="D13" s="155"/>
      <c r="E13" s="59">
        <v>-133584</v>
      </c>
      <c r="F13" s="60">
        <v>-133584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-133584</v>
      </c>
      <c r="Y13" s="60">
        <v>133584</v>
      </c>
      <c r="Z13" s="140">
        <v>-100</v>
      </c>
      <c r="AA13" s="62">
        <v>-133584</v>
      </c>
    </row>
    <row r="14" spans="1:27" ht="13.5">
      <c r="A14" s="249" t="s">
        <v>42</v>
      </c>
      <c r="B14" s="182"/>
      <c r="C14" s="155">
        <v>-3257659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40789324</v>
      </c>
      <c r="D15" s="168">
        <f>SUM(D6:D14)</f>
        <v>0</v>
      </c>
      <c r="E15" s="72">
        <f t="shared" si="0"/>
        <v>5425500</v>
      </c>
      <c r="F15" s="73">
        <f t="shared" si="0"/>
        <v>5425500</v>
      </c>
      <c r="G15" s="73">
        <f t="shared" si="0"/>
        <v>10683825</v>
      </c>
      <c r="H15" s="73">
        <f t="shared" si="0"/>
        <v>-874320</v>
      </c>
      <c r="I15" s="73">
        <f t="shared" si="0"/>
        <v>-858932</v>
      </c>
      <c r="J15" s="73">
        <f t="shared" si="0"/>
        <v>8950573</v>
      </c>
      <c r="K15" s="73">
        <f t="shared" si="0"/>
        <v>-1172129</v>
      </c>
      <c r="L15" s="73">
        <f t="shared" si="0"/>
        <v>30872861</v>
      </c>
      <c r="M15" s="73">
        <f t="shared" si="0"/>
        <v>-2618868</v>
      </c>
      <c r="N15" s="73">
        <f t="shared" si="0"/>
        <v>27081864</v>
      </c>
      <c r="O15" s="73">
        <f t="shared" si="0"/>
        <v>-1408696</v>
      </c>
      <c r="P15" s="73">
        <f t="shared" si="0"/>
        <v>4023891</v>
      </c>
      <c r="Q15" s="73">
        <f t="shared" si="0"/>
        <v>18679114</v>
      </c>
      <c r="R15" s="73">
        <f t="shared" si="0"/>
        <v>21294309</v>
      </c>
      <c r="S15" s="73">
        <f t="shared" si="0"/>
        <v>-3560615</v>
      </c>
      <c r="T15" s="73">
        <f t="shared" si="0"/>
        <v>-3094238</v>
      </c>
      <c r="U15" s="73">
        <f t="shared" si="0"/>
        <v>-7804049</v>
      </c>
      <c r="V15" s="73">
        <f t="shared" si="0"/>
        <v>-14458902</v>
      </c>
      <c r="W15" s="73">
        <f t="shared" si="0"/>
        <v>42867844</v>
      </c>
      <c r="X15" s="73">
        <f t="shared" si="0"/>
        <v>5425500</v>
      </c>
      <c r="Y15" s="73">
        <f t="shared" si="0"/>
        <v>37442344</v>
      </c>
      <c r="Z15" s="170">
        <f>+IF(X15&lt;&gt;0,+(Y15/X15)*100,0)</f>
        <v>690.117850889319</v>
      </c>
      <c r="AA15" s="74">
        <f>SUM(AA6:AA14)</f>
        <v>5425500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>
        <v>-2803475</v>
      </c>
      <c r="I20" s="60"/>
      <c r="J20" s="60">
        <v>-2803475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-2803475</v>
      </c>
      <c r="X20" s="60"/>
      <c r="Y20" s="60">
        <v>-2803475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>
        <v>-7239</v>
      </c>
      <c r="I21" s="159"/>
      <c r="J21" s="60">
        <v>-7239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-7239</v>
      </c>
      <c r="X21" s="60"/>
      <c r="Y21" s="159">
        <v>-7239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>
        <v>50000000</v>
      </c>
      <c r="N22" s="60">
        <v>50000000</v>
      </c>
      <c r="O22" s="60"/>
      <c r="P22" s="60"/>
      <c r="Q22" s="60">
        <v>50652191</v>
      </c>
      <c r="R22" s="60">
        <v>50652191</v>
      </c>
      <c r="S22" s="60">
        <v>35000000</v>
      </c>
      <c r="T22" s="60"/>
      <c r="U22" s="60"/>
      <c r="V22" s="60">
        <v>35000000</v>
      </c>
      <c r="W22" s="60">
        <v>135652191</v>
      </c>
      <c r="X22" s="60"/>
      <c r="Y22" s="60">
        <v>135652191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-21483852</v>
      </c>
      <c r="D24" s="155"/>
      <c r="E24" s="59"/>
      <c r="F24" s="60"/>
      <c r="G24" s="60"/>
      <c r="H24" s="60">
        <v>-1554247</v>
      </c>
      <c r="I24" s="60">
        <v>-4243638</v>
      </c>
      <c r="J24" s="60">
        <v>-5797885</v>
      </c>
      <c r="K24" s="60">
        <v>-5439499</v>
      </c>
      <c r="L24" s="60">
        <v>-663119</v>
      </c>
      <c r="M24" s="60">
        <v>-6941863</v>
      </c>
      <c r="N24" s="60">
        <v>-13044481</v>
      </c>
      <c r="O24" s="60">
        <v>-250248</v>
      </c>
      <c r="P24" s="60">
        <v>-821454</v>
      </c>
      <c r="Q24" s="60">
        <v>-9396138</v>
      </c>
      <c r="R24" s="60">
        <v>-10467840</v>
      </c>
      <c r="S24" s="60">
        <v>-1838958</v>
      </c>
      <c r="T24" s="60">
        <v>-3135456</v>
      </c>
      <c r="U24" s="60">
        <v>-9256578</v>
      </c>
      <c r="V24" s="60">
        <v>-14230992</v>
      </c>
      <c r="W24" s="60">
        <v>-43541198</v>
      </c>
      <c r="X24" s="60"/>
      <c r="Y24" s="60">
        <v>-43541198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-21483852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0</v>
      </c>
      <c r="H25" s="73">
        <f t="shared" si="1"/>
        <v>-4364961</v>
      </c>
      <c r="I25" s="73">
        <f t="shared" si="1"/>
        <v>-4243638</v>
      </c>
      <c r="J25" s="73">
        <f t="shared" si="1"/>
        <v>-8608599</v>
      </c>
      <c r="K25" s="73">
        <f t="shared" si="1"/>
        <v>-5439499</v>
      </c>
      <c r="L25" s="73">
        <f t="shared" si="1"/>
        <v>-663119</v>
      </c>
      <c r="M25" s="73">
        <f t="shared" si="1"/>
        <v>43058137</v>
      </c>
      <c r="N25" s="73">
        <f t="shared" si="1"/>
        <v>36955519</v>
      </c>
      <c r="O25" s="73">
        <f t="shared" si="1"/>
        <v>-250248</v>
      </c>
      <c r="P25" s="73">
        <f t="shared" si="1"/>
        <v>-821454</v>
      </c>
      <c r="Q25" s="73">
        <f t="shared" si="1"/>
        <v>41256053</v>
      </c>
      <c r="R25" s="73">
        <f t="shared" si="1"/>
        <v>40184351</v>
      </c>
      <c r="S25" s="73">
        <f t="shared" si="1"/>
        <v>33161042</v>
      </c>
      <c r="T25" s="73">
        <f t="shared" si="1"/>
        <v>-3135456</v>
      </c>
      <c r="U25" s="73">
        <f t="shared" si="1"/>
        <v>-9256578</v>
      </c>
      <c r="V25" s="73">
        <f t="shared" si="1"/>
        <v>20769008</v>
      </c>
      <c r="W25" s="73">
        <f t="shared" si="1"/>
        <v>89300279</v>
      </c>
      <c r="X25" s="73">
        <f t="shared" si="1"/>
        <v>0</v>
      </c>
      <c r="Y25" s="73">
        <f t="shared" si="1"/>
        <v>89300279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195706</v>
      </c>
      <c r="D31" s="155"/>
      <c r="E31" s="59"/>
      <c r="F31" s="60"/>
      <c r="G31" s="60"/>
      <c r="H31" s="159">
        <v>24387</v>
      </c>
      <c r="I31" s="159">
        <v>13957</v>
      </c>
      <c r="J31" s="159">
        <v>38344</v>
      </c>
      <c r="K31" s="60">
        <v>63725</v>
      </c>
      <c r="L31" s="60">
        <v>71092</v>
      </c>
      <c r="M31" s="60">
        <v>78308</v>
      </c>
      <c r="N31" s="60">
        <v>213125</v>
      </c>
      <c r="O31" s="159">
        <v>7216</v>
      </c>
      <c r="P31" s="159"/>
      <c r="Q31" s="159"/>
      <c r="R31" s="60">
        <v>7216</v>
      </c>
      <c r="S31" s="60"/>
      <c r="T31" s="60"/>
      <c r="U31" s="60"/>
      <c r="V31" s="159"/>
      <c r="W31" s="159">
        <v>258685</v>
      </c>
      <c r="X31" s="159"/>
      <c r="Y31" s="60">
        <v>258685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-1378634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-1182928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24387</v>
      </c>
      <c r="I34" s="73">
        <f t="shared" si="2"/>
        <v>13957</v>
      </c>
      <c r="J34" s="73">
        <f t="shared" si="2"/>
        <v>38344</v>
      </c>
      <c r="K34" s="73">
        <f t="shared" si="2"/>
        <v>63725</v>
      </c>
      <c r="L34" s="73">
        <f t="shared" si="2"/>
        <v>71092</v>
      </c>
      <c r="M34" s="73">
        <f t="shared" si="2"/>
        <v>78308</v>
      </c>
      <c r="N34" s="73">
        <f t="shared" si="2"/>
        <v>213125</v>
      </c>
      <c r="O34" s="73">
        <f t="shared" si="2"/>
        <v>7216</v>
      </c>
      <c r="P34" s="73">
        <f t="shared" si="2"/>
        <v>0</v>
      </c>
      <c r="Q34" s="73">
        <f t="shared" si="2"/>
        <v>0</v>
      </c>
      <c r="R34" s="73">
        <f t="shared" si="2"/>
        <v>7216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258685</v>
      </c>
      <c r="X34" s="73">
        <f t="shared" si="2"/>
        <v>0</v>
      </c>
      <c r="Y34" s="73">
        <f t="shared" si="2"/>
        <v>258685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18122544</v>
      </c>
      <c r="D36" s="153">
        <f>+D15+D25+D34</f>
        <v>0</v>
      </c>
      <c r="E36" s="99">
        <f t="shared" si="3"/>
        <v>5425500</v>
      </c>
      <c r="F36" s="100">
        <f t="shared" si="3"/>
        <v>5425500</v>
      </c>
      <c r="G36" s="100">
        <f t="shared" si="3"/>
        <v>10683825</v>
      </c>
      <c r="H36" s="100">
        <f t="shared" si="3"/>
        <v>-5214894</v>
      </c>
      <c r="I36" s="100">
        <f t="shared" si="3"/>
        <v>-5088613</v>
      </c>
      <c r="J36" s="100">
        <f t="shared" si="3"/>
        <v>380318</v>
      </c>
      <c r="K36" s="100">
        <f t="shared" si="3"/>
        <v>-6547903</v>
      </c>
      <c r="L36" s="100">
        <f t="shared" si="3"/>
        <v>30280834</v>
      </c>
      <c r="M36" s="100">
        <f t="shared" si="3"/>
        <v>40517577</v>
      </c>
      <c r="N36" s="100">
        <f t="shared" si="3"/>
        <v>64250508</v>
      </c>
      <c r="O36" s="100">
        <f t="shared" si="3"/>
        <v>-1651728</v>
      </c>
      <c r="P36" s="100">
        <f t="shared" si="3"/>
        <v>3202437</v>
      </c>
      <c r="Q36" s="100">
        <f t="shared" si="3"/>
        <v>59935167</v>
      </c>
      <c r="R36" s="100">
        <f t="shared" si="3"/>
        <v>61485876</v>
      </c>
      <c r="S36" s="100">
        <f t="shared" si="3"/>
        <v>29600427</v>
      </c>
      <c r="T36" s="100">
        <f t="shared" si="3"/>
        <v>-6229694</v>
      </c>
      <c r="U36" s="100">
        <f t="shared" si="3"/>
        <v>-17060627</v>
      </c>
      <c r="V36" s="100">
        <f t="shared" si="3"/>
        <v>6310106</v>
      </c>
      <c r="W36" s="100">
        <f t="shared" si="3"/>
        <v>132426808</v>
      </c>
      <c r="X36" s="100">
        <f t="shared" si="3"/>
        <v>5425500</v>
      </c>
      <c r="Y36" s="100">
        <f t="shared" si="3"/>
        <v>127001308</v>
      </c>
      <c r="Z36" s="137">
        <f>+IF(X36&lt;&gt;0,+(Y36/X36)*100,0)</f>
        <v>2340.822191503087</v>
      </c>
      <c r="AA36" s="102">
        <f>+AA15+AA25+AA34</f>
        <v>5425500</v>
      </c>
    </row>
    <row r="37" spans="1:27" ht="13.5">
      <c r="A37" s="249" t="s">
        <v>199</v>
      </c>
      <c r="B37" s="182"/>
      <c r="C37" s="153">
        <v>19301318</v>
      </c>
      <c r="D37" s="153"/>
      <c r="E37" s="99"/>
      <c r="F37" s="100"/>
      <c r="G37" s="100">
        <v>10036877</v>
      </c>
      <c r="H37" s="100">
        <v>20720702</v>
      </c>
      <c r="I37" s="100">
        <v>15505808</v>
      </c>
      <c r="J37" s="100">
        <v>10036877</v>
      </c>
      <c r="K37" s="100">
        <v>10417195</v>
      </c>
      <c r="L37" s="100">
        <v>3869292</v>
      </c>
      <c r="M37" s="100">
        <v>34150126</v>
      </c>
      <c r="N37" s="100">
        <v>10417195</v>
      </c>
      <c r="O37" s="100">
        <v>74667703</v>
      </c>
      <c r="P37" s="100">
        <v>73015975</v>
      </c>
      <c r="Q37" s="100">
        <v>76218412</v>
      </c>
      <c r="R37" s="100">
        <v>74667703</v>
      </c>
      <c r="S37" s="100">
        <v>136153579</v>
      </c>
      <c r="T37" s="100">
        <v>165754006</v>
      </c>
      <c r="U37" s="100">
        <v>159524312</v>
      </c>
      <c r="V37" s="100">
        <v>136153579</v>
      </c>
      <c r="W37" s="100">
        <v>10036877</v>
      </c>
      <c r="X37" s="100"/>
      <c r="Y37" s="100">
        <v>10036877</v>
      </c>
      <c r="Z37" s="137"/>
      <c r="AA37" s="102"/>
    </row>
    <row r="38" spans="1:27" ht="13.5">
      <c r="A38" s="269" t="s">
        <v>200</v>
      </c>
      <c r="B38" s="256"/>
      <c r="C38" s="257">
        <v>37423862</v>
      </c>
      <c r="D38" s="257"/>
      <c r="E38" s="258">
        <v>5425500</v>
      </c>
      <c r="F38" s="259">
        <v>5425500</v>
      </c>
      <c r="G38" s="259">
        <v>20720702</v>
      </c>
      <c r="H38" s="259">
        <v>15505808</v>
      </c>
      <c r="I38" s="259">
        <v>10417195</v>
      </c>
      <c r="J38" s="259">
        <v>10417195</v>
      </c>
      <c r="K38" s="259">
        <v>3869292</v>
      </c>
      <c r="L38" s="259">
        <v>34150126</v>
      </c>
      <c r="M38" s="259">
        <v>74667703</v>
      </c>
      <c r="N38" s="259">
        <v>74667703</v>
      </c>
      <c r="O38" s="259">
        <v>73015975</v>
      </c>
      <c r="P38" s="259">
        <v>76218412</v>
      </c>
      <c r="Q38" s="259">
        <v>136153579</v>
      </c>
      <c r="R38" s="259">
        <v>73015975</v>
      </c>
      <c r="S38" s="259">
        <v>165754006</v>
      </c>
      <c r="T38" s="259">
        <v>159524312</v>
      </c>
      <c r="U38" s="259">
        <v>142463685</v>
      </c>
      <c r="V38" s="259">
        <v>142463685</v>
      </c>
      <c r="W38" s="259">
        <v>142463685</v>
      </c>
      <c r="X38" s="259">
        <v>5425500</v>
      </c>
      <c r="Y38" s="259">
        <v>137038185</v>
      </c>
      <c r="Z38" s="260">
        <v>2525.82</v>
      </c>
      <c r="AA38" s="261">
        <v>5425500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21483850</v>
      </c>
      <c r="D5" s="200">
        <f t="shared" si="0"/>
        <v>0</v>
      </c>
      <c r="E5" s="106">
        <f t="shared" si="0"/>
        <v>55187822</v>
      </c>
      <c r="F5" s="106">
        <f t="shared" si="0"/>
        <v>55187822</v>
      </c>
      <c r="G5" s="106">
        <f t="shared" si="0"/>
        <v>0</v>
      </c>
      <c r="H5" s="106">
        <f t="shared" si="0"/>
        <v>1540760</v>
      </c>
      <c r="I5" s="106">
        <f t="shared" si="0"/>
        <v>4243638</v>
      </c>
      <c r="J5" s="106">
        <f t="shared" si="0"/>
        <v>5784398</v>
      </c>
      <c r="K5" s="106">
        <f t="shared" si="0"/>
        <v>7220519</v>
      </c>
      <c r="L5" s="106">
        <f t="shared" si="0"/>
        <v>564563</v>
      </c>
      <c r="M5" s="106">
        <f t="shared" si="0"/>
        <v>6137518</v>
      </c>
      <c r="N5" s="106">
        <f t="shared" si="0"/>
        <v>13922600</v>
      </c>
      <c r="O5" s="106">
        <f t="shared" si="0"/>
        <v>250248</v>
      </c>
      <c r="P5" s="106">
        <f t="shared" si="0"/>
        <v>735786</v>
      </c>
      <c r="Q5" s="106">
        <f t="shared" si="0"/>
        <v>8485235</v>
      </c>
      <c r="R5" s="106">
        <f t="shared" si="0"/>
        <v>9471269</v>
      </c>
      <c r="S5" s="106">
        <f t="shared" si="0"/>
        <v>1612762</v>
      </c>
      <c r="T5" s="106">
        <f t="shared" si="0"/>
        <v>3030489</v>
      </c>
      <c r="U5" s="106">
        <f t="shared" si="0"/>
        <v>9256580</v>
      </c>
      <c r="V5" s="106">
        <f t="shared" si="0"/>
        <v>13899831</v>
      </c>
      <c r="W5" s="106">
        <f t="shared" si="0"/>
        <v>43078098</v>
      </c>
      <c r="X5" s="106">
        <f t="shared" si="0"/>
        <v>55187822</v>
      </c>
      <c r="Y5" s="106">
        <f t="shared" si="0"/>
        <v>-12109724</v>
      </c>
      <c r="Z5" s="201">
        <f>+IF(X5&lt;&gt;0,+(Y5/X5)*100,0)</f>
        <v>-21.942746716839086</v>
      </c>
      <c r="AA5" s="199">
        <f>SUM(AA11:AA18)</f>
        <v>55187822</v>
      </c>
    </row>
    <row r="6" spans="1:27" ht="13.5">
      <c r="A6" s="291" t="s">
        <v>204</v>
      </c>
      <c r="B6" s="142"/>
      <c r="C6" s="62">
        <v>3215644</v>
      </c>
      <c r="D6" s="156"/>
      <c r="E6" s="60">
        <v>4930000</v>
      </c>
      <c r="F6" s="60">
        <v>4930000</v>
      </c>
      <c r="G6" s="60"/>
      <c r="H6" s="60"/>
      <c r="I6" s="60">
        <v>618111</v>
      </c>
      <c r="J6" s="60">
        <v>618111</v>
      </c>
      <c r="K6" s="60">
        <v>3428124</v>
      </c>
      <c r="L6" s="60"/>
      <c r="M6" s="60">
        <v>2099785</v>
      </c>
      <c r="N6" s="60">
        <v>5527909</v>
      </c>
      <c r="O6" s="60"/>
      <c r="P6" s="60"/>
      <c r="Q6" s="60"/>
      <c r="R6" s="60"/>
      <c r="S6" s="60"/>
      <c r="T6" s="60"/>
      <c r="U6" s="60"/>
      <c r="V6" s="60"/>
      <c r="W6" s="60">
        <v>6146020</v>
      </c>
      <c r="X6" s="60">
        <v>4930000</v>
      </c>
      <c r="Y6" s="60">
        <v>1216020</v>
      </c>
      <c r="Z6" s="140">
        <v>24.67</v>
      </c>
      <c r="AA6" s="155">
        <v>4930000</v>
      </c>
    </row>
    <row r="7" spans="1:27" ht="13.5">
      <c r="A7" s="291" t="s">
        <v>205</v>
      </c>
      <c r="B7" s="142"/>
      <c r="C7" s="62">
        <v>1925005</v>
      </c>
      <c r="D7" s="156"/>
      <c r="E7" s="60">
        <v>1200000</v>
      </c>
      <c r="F7" s="60">
        <v>1200000</v>
      </c>
      <c r="G7" s="60"/>
      <c r="H7" s="60"/>
      <c r="I7" s="60">
        <v>100030</v>
      </c>
      <c r="J7" s="60">
        <v>100030</v>
      </c>
      <c r="K7" s="60"/>
      <c r="L7" s="60"/>
      <c r="M7" s="60"/>
      <c r="N7" s="60"/>
      <c r="O7" s="60"/>
      <c r="P7" s="60"/>
      <c r="Q7" s="60">
        <v>591763</v>
      </c>
      <c r="R7" s="60">
        <v>591763</v>
      </c>
      <c r="S7" s="60"/>
      <c r="T7" s="60">
        <v>276863</v>
      </c>
      <c r="U7" s="60">
        <v>48450</v>
      </c>
      <c r="V7" s="60">
        <v>325313</v>
      </c>
      <c r="W7" s="60">
        <v>1017106</v>
      </c>
      <c r="X7" s="60">
        <v>1200000</v>
      </c>
      <c r="Y7" s="60">
        <v>-182894</v>
      </c>
      <c r="Z7" s="140">
        <v>-15.24</v>
      </c>
      <c r="AA7" s="155">
        <v>1200000</v>
      </c>
    </row>
    <row r="8" spans="1:27" ht="13.5">
      <c r="A8" s="291" t="s">
        <v>206</v>
      </c>
      <c r="B8" s="142"/>
      <c r="C8" s="62">
        <v>9262114</v>
      </c>
      <c r="D8" s="156"/>
      <c r="E8" s="60">
        <v>39640190</v>
      </c>
      <c r="F8" s="60">
        <v>39640190</v>
      </c>
      <c r="G8" s="60"/>
      <c r="H8" s="60">
        <v>1552692</v>
      </c>
      <c r="I8" s="60">
        <v>3195751</v>
      </c>
      <c r="J8" s="60">
        <v>4748443</v>
      </c>
      <c r="K8" s="60">
        <v>3086794</v>
      </c>
      <c r="L8" s="60"/>
      <c r="M8" s="60">
        <v>3182098</v>
      </c>
      <c r="N8" s="60">
        <v>6268892</v>
      </c>
      <c r="O8" s="60"/>
      <c r="P8" s="60">
        <v>201878</v>
      </c>
      <c r="Q8" s="60">
        <v>6409741</v>
      </c>
      <c r="R8" s="60">
        <v>6611619</v>
      </c>
      <c r="S8" s="60">
        <v>1567654</v>
      </c>
      <c r="T8" s="60">
        <v>1562685</v>
      </c>
      <c r="U8" s="60">
        <v>8153103</v>
      </c>
      <c r="V8" s="60">
        <v>11283442</v>
      </c>
      <c r="W8" s="60">
        <v>28912396</v>
      </c>
      <c r="X8" s="60">
        <v>39640190</v>
      </c>
      <c r="Y8" s="60">
        <v>-10727794</v>
      </c>
      <c r="Z8" s="140">
        <v>-27.06</v>
      </c>
      <c r="AA8" s="155">
        <v>39640190</v>
      </c>
    </row>
    <row r="9" spans="1:27" ht="13.5">
      <c r="A9" s="291" t="s">
        <v>207</v>
      </c>
      <c r="B9" s="142"/>
      <c r="C9" s="62">
        <v>5229900</v>
      </c>
      <c r="D9" s="156"/>
      <c r="E9" s="60">
        <v>600000</v>
      </c>
      <c r="F9" s="60">
        <v>600000</v>
      </c>
      <c r="G9" s="60"/>
      <c r="H9" s="60"/>
      <c r="I9" s="60">
        <v>327906</v>
      </c>
      <c r="J9" s="60">
        <v>327906</v>
      </c>
      <c r="K9" s="60">
        <v>673637</v>
      </c>
      <c r="L9" s="60">
        <v>537307</v>
      </c>
      <c r="M9" s="60">
        <v>451655</v>
      </c>
      <c r="N9" s="60">
        <v>1662599</v>
      </c>
      <c r="O9" s="60"/>
      <c r="P9" s="60">
        <v>188100</v>
      </c>
      <c r="Q9" s="60">
        <v>1147801</v>
      </c>
      <c r="R9" s="60">
        <v>1335901</v>
      </c>
      <c r="S9" s="60"/>
      <c r="T9" s="60">
        <v>811697</v>
      </c>
      <c r="U9" s="60">
        <v>339319</v>
      </c>
      <c r="V9" s="60">
        <v>1151016</v>
      </c>
      <c r="W9" s="60">
        <v>4477422</v>
      </c>
      <c r="X9" s="60">
        <v>600000</v>
      </c>
      <c r="Y9" s="60">
        <v>3877422</v>
      </c>
      <c r="Z9" s="140">
        <v>646.24</v>
      </c>
      <c r="AA9" s="155">
        <v>600000</v>
      </c>
    </row>
    <row r="10" spans="1:27" ht="13.5">
      <c r="A10" s="291" t="s">
        <v>208</v>
      </c>
      <c r="B10" s="142"/>
      <c r="C10" s="62"/>
      <c r="D10" s="156"/>
      <c r="E10" s="60">
        <v>2976000</v>
      </c>
      <c r="F10" s="60">
        <v>2976000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2976000</v>
      </c>
      <c r="Y10" s="60">
        <v>-2976000</v>
      </c>
      <c r="Z10" s="140">
        <v>-100</v>
      </c>
      <c r="AA10" s="155">
        <v>2976000</v>
      </c>
    </row>
    <row r="11" spans="1:27" ht="13.5">
      <c r="A11" s="292" t="s">
        <v>209</v>
      </c>
      <c r="B11" s="142"/>
      <c r="C11" s="293">
        <f aca="true" t="shared" si="1" ref="C11:Y11">SUM(C6:C10)</f>
        <v>19632663</v>
      </c>
      <c r="D11" s="294">
        <f t="shared" si="1"/>
        <v>0</v>
      </c>
      <c r="E11" s="295">
        <f t="shared" si="1"/>
        <v>49346190</v>
      </c>
      <c r="F11" s="295">
        <f t="shared" si="1"/>
        <v>49346190</v>
      </c>
      <c r="G11" s="295">
        <f t="shared" si="1"/>
        <v>0</v>
      </c>
      <c r="H11" s="295">
        <f t="shared" si="1"/>
        <v>1552692</v>
      </c>
      <c r="I11" s="295">
        <f t="shared" si="1"/>
        <v>4241798</v>
      </c>
      <c r="J11" s="295">
        <f t="shared" si="1"/>
        <v>5794490</v>
      </c>
      <c r="K11" s="295">
        <f t="shared" si="1"/>
        <v>7188555</v>
      </c>
      <c r="L11" s="295">
        <f t="shared" si="1"/>
        <v>537307</v>
      </c>
      <c r="M11" s="295">
        <f t="shared" si="1"/>
        <v>5733538</v>
      </c>
      <c r="N11" s="295">
        <f t="shared" si="1"/>
        <v>13459400</v>
      </c>
      <c r="O11" s="295">
        <f t="shared" si="1"/>
        <v>0</v>
      </c>
      <c r="P11" s="295">
        <f t="shared" si="1"/>
        <v>389978</v>
      </c>
      <c r="Q11" s="295">
        <f t="shared" si="1"/>
        <v>8149305</v>
      </c>
      <c r="R11" s="295">
        <f t="shared" si="1"/>
        <v>8539283</v>
      </c>
      <c r="S11" s="295">
        <f t="shared" si="1"/>
        <v>1567654</v>
      </c>
      <c r="T11" s="295">
        <f t="shared" si="1"/>
        <v>2651245</v>
      </c>
      <c r="U11" s="295">
        <f t="shared" si="1"/>
        <v>8540872</v>
      </c>
      <c r="V11" s="295">
        <f t="shared" si="1"/>
        <v>12759771</v>
      </c>
      <c r="W11" s="295">
        <f t="shared" si="1"/>
        <v>40552944</v>
      </c>
      <c r="X11" s="295">
        <f t="shared" si="1"/>
        <v>49346190</v>
      </c>
      <c r="Y11" s="295">
        <f t="shared" si="1"/>
        <v>-8793246</v>
      </c>
      <c r="Z11" s="296">
        <f>+IF(X11&lt;&gt;0,+(Y11/X11)*100,0)</f>
        <v>-17.819503390231343</v>
      </c>
      <c r="AA11" s="297">
        <f>SUM(AA6:AA10)</f>
        <v>49346190</v>
      </c>
    </row>
    <row r="12" spans="1:27" ht="13.5">
      <c r="A12" s="298" t="s">
        <v>210</v>
      </c>
      <c r="B12" s="136"/>
      <c r="C12" s="62"/>
      <c r="D12" s="156"/>
      <c r="E12" s="60">
        <v>190000</v>
      </c>
      <c r="F12" s="60">
        <v>190000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190000</v>
      </c>
      <c r="Y12" s="60">
        <v>-190000</v>
      </c>
      <c r="Z12" s="140">
        <v>-100</v>
      </c>
      <c r="AA12" s="155">
        <v>190000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1851187</v>
      </c>
      <c r="D15" s="156"/>
      <c r="E15" s="60">
        <v>5651632</v>
      </c>
      <c r="F15" s="60">
        <v>5651632</v>
      </c>
      <c r="G15" s="60"/>
      <c r="H15" s="60">
        <v>-11932</v>
      </c>
      <c r="I15" s="60">
        <v>1840</v>
      </c>
      <c r="J15" s="60">
        <v>-10092</v>
      </c>
      <c r="K15" s="60">
        <v>31964</v>
      </c>
      <c r="L15" s="60">
        <v>27256</v>
      </c>
      <c r="M15" s="60">
        <v>403980</v>
      </c>
      <c r="N15" s="60">
        <v>463200</v>
      </c>
      <c r="O15" s="60">
        <v>250248</v>
      </c>
      <c r="P15" s="60">
        <v>345808</v>
      </c>
      <c r="Q15" s="60">
        <v>335930</v>
      </c>
      <c r="R15" s="60">
        <v>931986</v>
      </c>
      <c r="S15" s="60">
        <v>45108</v>
      </c>
      <c r="T15" s="60">
        <v>379244</v>
      </c>
      <c r="U15" s="60">
        <v>715708</v>
      </c>
      <c r="V15" s="60">
        <v>1140060</v>
      </c>
      <c r="W15" s="60">
        <v>2525154</v>
      </c>
      <c r="X15" s="60">
        <v>5651632</v>
      </c>
      <c r="Y15" s="60">
        <v>-3126478</v>
      </c>
      <c r="Z15" s="140">
        <v>-55.32</v>
      </c>
      <c r="AA15" s="155">
        <v>5651632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3215644</v>
      </c>
      <c r="D36" s="156">
        <f t="shared" si="4"/>
        <v>0</v>
      </c>
      <c r="E36" s="60">
        <f t="shared" si="4"/>
        <v>4930000</v>
      </c>
      <c r="F36" s="60">
        <f t="shared" si="4"/>
        <v>4930000</v>
      </c>
      <c r="G36" s="60">
        <f t="shared" si="4"/>
        <v>0</v>
      </c>
      <c r="H36" s="60">
        <f t="shared" si="4"/>
        <v>0</v>
      </c>
      <c r="I36" s="60">
        <f t="shared" si="4"/>
        <v>618111</v>
      </c>
      <c r="J36" s="60">
        <f t="shared" si="4"/>
        <v>618111</v>
      </c>
      <c r="K36" s="60">
        <f t="shared" si="4"/>
        <v>3428124</v>
      </c>
      <c r="L36" s="60">
        <f t="shared" si="4"/>
        <v>0</v>
      </c>
      <c r="M36" s="60">
        <f t="shared" si="4"/>
        <v>2099785</v>
      </c>
      <c r="N36" s="60">
        <f t="shared" si="4"/>
        <v>5527909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6146020</v>
      </c>
      <c r="X36" s="60">
        <f t="shared" si="4"/>
        <v>4930000</v>
      </c>
      <c r="Y36" s="60">
        <f t="shared" si="4"/>
        <v>1216020</v>
      </c>
      <c r="Z36" s="140">
        <f aca="true" t="shared" si="5" ref="Z36:Z49">+IF(X36&lt;&gt;0,+(Y36/X36)*100,0)</f>
        <v>24.665720081135902</v>
      </c>
      <c r="AA36" s="155">
        <f>AA6+AA21</f>
        <v>4930000</v>
      </c>
    </row>
    <row r="37" spans="1:27" ht="13.5">
      <c r="A37" s="291" t="s">
        <v>205</v>
      </c>
      <c r="B37" s="142"/>
      <c r="C37" s="62">
        <f t="shared" si="4"/>
        <v>1925005</v>
      </c>
      <c r="D37" s="156">
        <f t="shared" si="4"/>
        <v>0</v>
      </c>
      <c r="E37" s="60">
        <f t="shared" si="4"/>
        <v>1200000</v>
      </c>
      <c r="F37" s="60">
        <f t="shared" si="4"/>
        <v>1200000</v>
      </c>
      <c r="G37" s="60">
        <f t="shared" si="4"/>
        <v>0</v>
      </c>
      <c r="H37" s="60">
        <f t="shared" si="4"/>
        <v>0</v>
      </c>
      <c r="I37" s="60">
        <f t="shared" si="4"/>
        <v>100030</v>
      </c>
      <c r="J37" s="60">
        <f t="shared" si="4"/>
        <v>100030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591763</v>
      </c>
      <c r="R37" s="60">
        <f t="shared" si="4"/>
        <v>591763</v>
      </c>
      <c r="S37" s="60">
        <f t="shared" si="4"/>
        <v>0</v>
      </c>
      <c r="T37" s="60">
        <f t="shared" si="4"/>
        <v>276863</v>
      </c>
      <c r="U37" s="60">
        <f t="shared" si="4"/>
        <v>48450</v>
      </c>
      <c r="V37" s="60">
        <f t="shared" si="4"/>
        <v>325313</v>
      </c>
      <c r="W37" s="60">
        <f t="shared" si="4"/>
        <v>1017106</v>
      </c>
      <c r="X37" s="60">
        <f t="shared" si="4"/>
        <v>1200000</v>
      </c>
      <c r="Y37" s="60">
        <f t="shared" si="4"/>
        <v>-182894</v>
      </c>
      <c r="Z37" s="140">
        <f t="shared" si="5"/>
        <v>-15.241166666666667</v>
      </c>
      <c r="AA37" s="155">
        <f>AA7+AA22</f>
        <v>1200000</v>
      </c>
    </row>
    <row r="38" spans="1:27" ht="13.5">
      <c r="A38" s="291" t="s">
        <v>206</v>
      </c>
      <c r="B38" s="142"/>
      <c r="C38" s="62">
        <f t="shared" si="4"/>
        <v>9262114</v>
      </c>
      <c r="D38" s="156">
        <f t="shared" si="4"/>
        <v>0</v>
      </c>
      <c r="E38" s="60">
        <f t="shared" si="4"/>
        <v>39640190</v>
      </c>
      <c r="F38" s="60">
        <f t="shared" si="4"/>
        <v>39640190</v>
      </c>
      <c r="G38" s="60">
        <f t="shared" si="4"/>
        <v>0</v>
      </c>
      <c r="H38" s="60">
        <f t="shared" si="4"/>
        <v>1552692</v>
      </c>
      <c r="I38" s="60">
        <f t="shared" si="4"/>
        <v>3195751</v>
      </c>
      <c r="J38" s="60">
        <f t="shared" si="4"/>
        <v>4748443</v>
      </c>
      <c r="K38" s="60">
        <f t="shared" si="4"/>
        <v>3086794</v>
      </c>
      <c r="L38" s="60">
        <f t="shared" si="4"/>
        <v>0</v>
      </c>
      <c r="M38" s="60">
        <f t="shared" si="4"/>
        <v>3182098</v>
      </c>
      <c r="N38" s="60">
        <f t="shared" si="4"/>
        <v>6268892</v>
      </c>
      <c r="O38" s="60">
        <f t="shared" si="4"/>
        <v>0</v>
      </c>
      <c r="P38" s="60">
        <f t="shared" si="4"/>
        <v>201878</v>
      </c>
      <c r="Q38" s="60">
        <f t="shared" si="4"/>
        <v>6409741</v>
      </c>
      <c r="R38" s="60">
        <f t="shared" si="4"/>
        <v>6611619</v>
      </c>
      <c r="S38" s="60">
        <f t="shared" si="4"/>
        <v>1567654</v>
      </c>
      <c r="T38" s="60">
        <f t="shared" si="4"/>
        <v>1562685</v>
      </c>
      <c r="U38" s="60">
        <f t="shared" si="4"/>
        <v>8153103</v>
      </c>
      <c r="V38" s="60">
        <f t="shared" si="4"/>
        <v>11283442</v>
      </c>
      <c r="W38" s="60">
        <f t="shared" si="4"/>
        <v>28912396</v>
      </c>
      <c r="X38" s="60">
        <f t="shared" si="4"/>
        <v>39640190</v>
      </c>
      <c r="Y38" s="60">
        <f t="shared" si="4"/>
        <v>-10727794</v>
      </c>
      <c r="Z38" s="140">
        <f t="shared" si="5"/>
        <v>-27.062922755920194</v>
      </c>
      <c r="AA38" s="155">
        <f>AA8+AA23</f>
        <v>39640190</v>
      </c>
    </row>
    <row r="39" spans="1:27" ht="13.5">
      <c r="A39" s="291" t="s">
        <v>207</v>
      </c>
      <c r="B39" s="142"/>
      <c r="C39" s="62">
        <f t="shared" si="4"/>
        <v>5229900</v>
      </c>
      <c r="D39" s="156">
        <f t="shared" si="4"/>
        <v>0</v>
      </c>
      <c r="E39" s="60">
        <f t="shared" si="4"/>
        <v>600000</v>
      </c>
      <c r="F39" s="60">
        <f t="shared" si="4"/>
        <v>600000</v>
      </c>
      <c r="G39" s="60">
        <f t="shared" si="4"/>
        <v>0</v>
      </c>
      <c r="H39" s="60">
        <f t="shared" si="4"/>
        <v>0</v>
      </c>
      <c r="I39" s="60">
        <f t="shared" si="4"/>
        <v>327906</v>
      </c>
      <c r="J39" s="60">
        <f t="shared" si="4"/>
        <v>327906</v>
      </c>
      <c r="K39" s="60">
        <f t="shared" si="4"/>
        <v>673637</v>
      </c>
      <c r="L39" s="60">
        <f t="shared" si="4"/>
        <v>537307</v>
      </c>
      <c r="M39" s="60">
        <f t="shared" si="4"/>
        <v>451655</v>
      </c>
      <c r="N39" s="60">
        <f t="shared" si="4"/>
        <v>1662599</v>
      </c>
      <c r="O39" s="60">
        <f t="shared" si="4"/>
        <v>0</v>
      </c>
      <c r="P39" s="60">
        <f t="shared" si="4"/>
        <v>188100</v>
      </c>
      <c r="Q39" s="60">
        <f t="shared" si="4"/>
        <v>1147801</v>
      </c>
      <c r="R39" s="60">
        <f t="shared" si="4"/>
        <v>1335901</v>
      </c>
      <c r="S39" s="60">
        <f t="shared" si="4"/>
        <v>0</v>
      </c>
      <c r="T39" s="60">
        <f t="shared" si="4"/>
        <v>811697</v>
      </c>
      <c r="U39" s="60">
        <f t="shared" si="4"/>
        <v>339319</v>
      </c>
      <c r="V39" s="60">
        <f t="shared" si="4"/>
        <v>1151016</v>
      </c>
      <c r="W39" s="60">
        <f t="shared" si="4"/>
        <v>4477422</v>
      </c>
      <c r="X39" s="60">
        <f t="shared" si="4"/>
        <v>600000</v>
      </c>
      <c r="Y39" s="60">
        <f t="shared" si="4"/>
        <v>3877422</v>
      </c>
      <c r="Z39" s="140">
        <f t="shared" si="5"/>
        <v>646.237</v>
      </c>
      <c r="AA39" s="155">
        <f>AA9+AA24</f>
        <v>600000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2976000</v>
      </c>
      <c r="F40" s="60">
        <f t="shared" si="4"/>
        <v>2976000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2976000</v>
      </c>
      <c r="Y40" s="60">
        <f t="shared" si="4"/>
        <v>-2976000</v>
      </c>
      <c r="Z40" s="140">
        <f t="shared" si="5"/>
        <v>-100</v>
      </c>
      <c r="AA40" s="155">
        <f>AA10+AA25</f>
        <v>2976000</v>
      </c>
    </row>
    <row r="41" spans="1:27" ht="13.5">
      <c r="A41" s="292" t="s">
        <v>209</v>
      </c>
      <c r="B41" s="142"/>
      <c r="C41" s="293">
        <f aca="true" t="shared" si="6" ref="C41:Y41">SUM(C36:C40)</f>
        <v>19632663</v>
      </c>
      <c r="D41" s="294">
        <f t="shared" si="6"/>
        <v>0</v>
      </c>
      <c r="E41" s="295">
        <f t="shared" si="6"/>
        <v>49346190</v>
      </c>
      <c r="F41" s="295">
        <f t="shared" si="6"/>
        <v>49346190</v>
      </c>
      <c r="G41" s="295">
        <f t="shared" si="6"/>
        <v>0</v>
      </c>
      <c r="H41" s="295">
        <f t="shared" si="6"/>
        <v>1552692</v>
      </c>
      <c r="I41" s="295">
        <f t="shared" si="6"/>
        <v>4241798</v>
      </c>
      <c r="J41" s="295">
        <f t="shared" si="6"/>
        <v>5794490</v>
      </c>
      <c r="K41" s="295">
        <f t="shared" si="6"/>
        <v>7188555</v>
      </c>
      <c r="L41" s="295">
        <f t="shared" si="6"/>
        <v>537307</v>
      </c>
      <c r="M41" s="295">
        <f t="shared" si="6"/>
        <v>5733538</v>
      </c>
      <c r="N41" s="295">
        <f t="shared" si="6"/>
        <v>13459400</v>
      </c>
      <c r="O41" s="295">
        <f t="shared" si="6"/>
        <v>0</v>
      </c>
      <c r="P41" s="295">
        <f t="shared" si="6"/>
        <v>389978</v>
      </c>
      <c r="Q41" s="295">
        <f t="shared" si="6"/>
        <v>8149305</v>
      </c>
      <c r="R41" s="295">
        <f t="shared" si="6"/>
        <v>8539283</v>
      </c>
      <c r="S41" s="295">
        <f t="shared" si="6"/>
        <v>1567654</v>
      </c>
      <c r="T41" s="295">
        <f t="shared" si="6"/>
        <v>2651245</v>
      </c>
      <c r="U41" s="295">
        <f t="shared" si="6"/>
        <v>8540872</v>
      </c>
      <c r="V41" s="295">
        <f t="shared" si="6"/>
        <v>12759771</v>
      </c>
      <c r="W41" s="295">
        <f t="shared" si="6"/>
        <v>40552944</v>
      </c>
      <c r="X41" s="295">
        <f t="shared" si="6"/>
        <v>49346190</v>
      </c>
      <c r="Y41" s="295">
        <f t="shared" si="6"/>
        <v>-8793246</v>
      </c>
      <c r="Z41" s="296">
        <f t="shared" si="5"/>
        <v>-17.819503390231343</v>
      </c>
      <c r="AA41" s="297">
        <f>SUM(AA36:AA40)</f>
        <v>49346190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190000</v>
      </c>
      <c r="F42" s="54">
        <f t="shared" si="7"/>
        <v>190000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190000</v>
      </c>
      <c r="Y42" s="54">
        <f t="shared" si="7"/>
        <v>-190000</v>
      </c>
      <c r="Z42" s="184">
        <f t="shared" si="5"/>
        <v>-100</v>
      </c>
      <c r="AA42" s="130">
        <f aca="true" t="shared" si="8" ref="AA42:AA48">AA12+AA27</f>
        <v>190000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1851187</v>
      </c>
      <c r="D45" s="129">
        <f t="shared" si="7"/>
        <v>0</v>
      </c>
      <c r="E45" s="54">
        <f t="shared" si="7"/>
        <v>5651632</v>
      </c>
      <c r="F45" s="54">
        <f t="shared" si="7"/>
        <v>5651632</v>
      </c>
      <c r="G45" s="54">
        <f t="shared" si="7"/>
        <v>0</v>
      </c>
      <c r="H45" s="54">
        <f t="shared" si="7"/>
        <v>-11932</v>
      </c>
      <c r="I45" s="54">
        <f t="shared" si="7"/>
        <v>1840</v>
      </c>
      <c r="J45" s="54">
        <f t="shared" si="7"/>
        <v>-10092</v>
      </c>
      <c r="K45" s="54">
        <f t="shared" si="7"/>
        <v>31964</v>
      </c>
      <c r="L45" s="54">
        <f t="shared" si="7"/>
        <v>27256</v>
      </c>
      <c r="M45" s="54">
        <f t="shared" si="7"/>
        <v>403980</v>
      </c>
      <c r="N45" s="54">
        <f t="shared" si="7"/>
        <v>463200</v>
      </c>
      <c r="O45" s="54">
        <f t="shared" si="7"/>
        <v>250248</v>
      </c>
      <c r="P45" s="54">
        <f t="shared" si="7"/>
        <v>345808</v>
      </c>
      <c r="Q45" s="54">
        <f t="shared" si="7"/>
        <v>335930</v>
      </c>
      <c r="R45" s="54">
        <f t="shared" si="7"/>
        <v>931986</v>
      </c>
      <c r="S45" s="54">
        <f t="shared" si="7"/>
        <v>45108</v>
      </c>
      <c r="T45" s="54">
        <f t="shared" si="7"/>
        <v>379244</v>
      </c>
      <c r="U45" s="54">
        <f t="shared" si="7"/>
        <v>715708</v>
      </c>
      <c r="V45" s="54">
        <f t="shared" si="7"/>
        <v>1140060</v>
      </c>
      <c r="W45" s="54">
        <f t="shared" si="7"/>
        <v>2525154</v>
      </c>
      <c r="X45" s="54">
        <f t="shared" si="7"/>
        <v>5651632</v>
      </c>
      <c r="Y45" s="54">
        <f t="shared" si="7"/>
        <v>-3126478</v>
      </c>
      <c r="Z45" s="184">
        <f t="shared" si="5"/>
        <v>-55.31991467243444</v>
      </c>
      <c r="AA45" s="130">
        <f t="shared" si="8"/>
        <v>5651632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21483850</v>
      </c>
      <c r="D49" s="218">
        <f t="shared" si="9"/>
        <v>0</v>
      </c>
      <c r="E49" s="220">
        <f t="shared" si="9"/>
        <v>55187822</v>
      </c>
      <c r="F49" s="220">
        <f t="shared" si="9"/>
        <v>55187822</v>
      </c>
      <c r="G49" s="220">
        <f t="shared" si="9"/>
        <v>0</v>
      </c>
      <c r="H49" s="220">
        <f t="shared" si="9"/>
        <v>1540760</v>
      </c>
      <c r="I49" s="220">
        <f t="shared" si="9"/>
        <v>4243638</v>
      </c>
      <c r="J49" s="220">
        <f t="shared" si="9"/>
        <v>5784398</v>
      </c>
      <c r="K49" s="220">
        <f t="shared" si="9"/>
        <v>7220519</v>
      </c>
      <c r="L49" s="220">
        <f t="shared" si="9"/>
        <v>564563</v>
      </c>
      <c r="M49" s="220">
        <f t="shared" si="9"/>
        <v>6137518</v>
      </c>
      <c r="N49" s="220">
        <f t="shared" si="9"/>
        <v>13922600</v>
      </c>
      <c r="O49" s="220">
        <f t="shared" si="9"/>
        <v>250248</v>
      </c>
      <c r="P49" s="220">
        <f t="shared" si="9"/>
        <v>735786</v>
      </c>
      <c r="Q49" s="220">
        <f t="shared" si="9"/>
        <v>8485235</v>
      </c>
      <c r="R49" s="220">
        <f t="shared" si="9"/>
        <v>9471269</v>
      </c>
      <c r="S49" s="220">
        <f t="shared" si="9"/>
        <v>1612762</v>
      </c>
      <c r="T49" s="220">
        <f t="shared" si="9"/>
        <v>3030489</v>
      </c>
      <c r="U49" s="220">
        <f t="shared" si="9"/>
        <v>9256580</v>
      </c>
      <c r="V49" s="220">
        <f t="shared" si="9"/>
        <v>13899831</v>
      </c>
      <c r="W49" s="220">
        <f t="shared" si="9"/>
        <v>43078098</v>
      </c>
      <c r="X49" s="220">
        <f t="shared" si="9"/>
        <v>55187822</v>
      </c>
      <c r="Y49" s="220">
        <f t="shared" si="9"/>
        <v>-12109724</v>
      </c>
      <c r="Z49" s="221">
        <f t="shared" si="5"/>
        <v>-21.942746716839086</v>
      </c>
      <c r="AA49" s="222">
        <f>SUM(AA41:AA48)</f>
        <v>55187822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151216</v>
      </c>
      <c r="I51" s="54">
        <f t="shared" si="10"/>
        <v>287811</v>
      </c>
      <c r="J51" s="54">
        <f t="shared" si="10"/>
        <v>439027</v>
      </c>
      <c r="K51" s="54">
        <f t="shared" si="10"/>
        <v>216631</v>
      </c>
      <c r="L51" s="54">
        <f t="shared" si="10"/>
        <v>477607</v>
      </c>
      <c r="M51" s="54">
        <f t="shared" si="10"/>
        <v>307845</v>
      </c>
      <c r="N51" s="54">
        <f t="shared" si="10"/>
        <v>1002083</v>
      </c>
      <c r="O51" s="54">
        <f t="shared" si="10"/>
        <v>134954</v>
      </c>
      <c r="P51" s="54">
        <f t="shared" si="10"/>
        <v>468454</v>
      </c>
      <c r="Q51" s="54">
        <f t="shared" si="10"/>
        <v>167701</v>
      </c>
      <c r="R51" s="54">
        <f t="shared" si="10"/>
        <v>771109</v>
      </c>
      <c r="S51" s="54">
        <f t="shared" si="10"/>
        <v>336936</v>
      </c>
      <c r="T51" s="54">
        <f t="shared" si="10"/>
        <v>535543</v>
      </c>
      <c r="U51" s="54">
        <f t="shared" si="10"/>
        <v>883562</v>
      </c>
      <c r="V51" s="54">
        <f t="shared" si="10"/>
        <v>1756041</v>
      </c>
      <c r="W51" s="54">
        <f t="shared" si="10"/>
        <v>3968260</v>
      </c>
      <c r="X51" s="54">
        <f t="shared" si="10"/>
        <v>0</v>
      </c>
      <c r="Y51" s="54">
        <f t="shared" si="10"/>
        <v>3968260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>
        <v>255536</v>
      </c>
      <c r="M52" s="60">
        <v>416</v>
      </c>
      <c r="N52" s="60">
        <v>255952</v>
      </c>
      <c r="O52" s="60">
        <v>81</v>
      </c>
      <c r="P52" s="60">
        <v>112</v>
      </c>
      <c r="Q52" s="60"/>
      <c r="R52" s="60">
        <v>193</v>
      </c>
      <c r="S52" s="60"/>
      <c r="T52" s="60">
        <v>2145</v>
      </c>
      <c r="U52" s="60">
        <v>2658</v>
      </c>
      <c r="V52" s="60">
        <v>4803</v>
      </c>
      <c r="W52" s="60">
        <v>260948</v>
      </c>
      <c r="X52" s="60"/>
      <c r="Y52" s="60">
        <v>260948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>
        <v>4472</v>
      </c>
      <c r="I53" s="60">
        <v>92382</v>
      </c>
      <c r="J53" s="60">
        <v>96854</v>
      </c>
      <c r="K53" s="60">
        <v>44734</v>
      </c>
      <c r="L53" s="60">
        <v>36267</v>
      </c>
      <c r="M53" s="60">
        <v>41790</v>
      </c>
      <c r="N53" s="60">
        <v>122791</v>
      </c>
      <c r="O53" s="60">
        <v>970</v>
      </c>
      <c r="P53" s="60">
        <v>18035</v>
      </c>
      <c r="Q53" s="60">
        <v>9885</v>
      </c>
      <c r="R53" s="60">
        <v>28890</v>
      </c>
      <c r="S53" s="60">
        <v>4000</v>
      </c>
      <c r="T53" s="60">
        <v>20392</v>
      </c>
      <c r="U53" s="60">
        <v>143523</v>
      </c>
      <c r="V53" s="60">
        <v>167915</v>
      </c>
      <c r="W53" s="60">
        <v>416450</v>
      </c>
      <c r="X53" s="60"/>
      <c r="Y53" s="60">
        <v>416450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>
        <v>598</v>
      </c>
      <c r="I54" s="60">
        <v>2045</v>
      </c>
      <c r="J54" s="60">
        <v>2643</v>
      </c>
      <c r="K54" s="60">
        <v>13093</v>
      </c>
      <c r="L54" s="60">
        <v>4214</v>
      </c>
      <c r="M54" s="60">
        <v>33211</v>
      </c>
      <c r="N54" s="60">
        <v>50518</v>
      </c>
      <c r="O54" s="60">
        <v>68671</v>
      </c>
      <c r="P54" s="60">
        <v>25071</v>
      </c>
      <c r="Q54" s="60">
        <v>500</v>
      </c>
      <c r="R54" s="60">
        <v>94242</v>
      </c>
      <c r="S54" s="60">
        <v>29861</v>
      </c>
      <c r="T54" s="60">
        <v>122596</v>
      </c>
      <c r="U54" s="60">
        <v>559097</v>
      </c>
      <c r="V54" s="60">
        <v>711554</v>
      </c>
      <c r="W54" s="60">
        <v>858957</v>
      </c>
      <c r="X54" s="60"/>
      <c r="Y54" s="60">
        <v>858957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>
        <v>5600</v>
      </c>
      <c r="J55" s="60">
        <v>5600</v>
      </c>
      <c r="K55" s="60"/>
      <c r="L55" s="60"/>
      <c r="M55" s="60"/>
      <c r="N55" s="60"/>
      <c r="O55" s="60"/>
      <c r="P55" s="60">
        <v>29245</v>
      </c>
      <c r="Q55" s="60"/>
      <c r="R55" s="60">
        <v>29245</v>
      </c>
      <c r="S55" s="60"/>
      <c r="T55" s="60">
        <v>136</v>
      </c>
      <c r="U55" s="60">
        <v>32844</v>
      </c>
      <c r="V55" s="60">
        <v>32980</v>
      </c>
      <c r="W55" s="60">
        <v>67825</v>
      </c>
      <c r="X55" s="60"/>
      <c r="Y55" s="60">
        <v>67825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>
        <v>3509</v>
      </c>
      <c r="N56" s="60">
        <v>3509</v>
      </c>
      <c r="O56" s="60"/>
      <c r="P56" s="60"/>
      <c r="Q56" s="60"/>
      <c r="R56" s="60"/>
      <c r="S56" s="60"/>
      <c r="T56" s="60">
        <v>12551</v>
      </c>
      <c r="U56" s="60"/>
      <c r="V56" s="60">
        <v>12551</v>
      </c>
      <c r="W56" s="60">
        <v>16060</v>
      </c>
      <c r="X56" s="60"/>
      <c r="Y56" s="60">
        <v>16060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5070</v>
      </c>
      <c r="I57" s="295">
        <f t="shared" si="11"/>
        <v>100027</v>
      </c>
      <c r="J57" s="295">
        <f t="shared" si="11"/>
        <v>105097</v>
      </c>
      <c r="K57" s="295">
        <f t="shared" si="11"/>
        <v>57827</v>
      </c>
      <c r="L57" s="295">
        <f t="shared" si="11"/>
        <v>296017</v>
      </c>
      <c r="M57" s="295">
        <f t="shared" si="11"/>
        <v>78926</v>
      </c>
      <c r="N57" s="295">
        <f t="shared" si="11"/>
        <v>432770</v>
      </c>
      <c r="O57" s="295">
        <f t="shared" si="11"/>
        <v>69722</v>
      </c>
      <c r="P57" s="295">
        <f t="shared" si="11"/>
        <v>72463</v>
      </c>
      <c r="Q57" s="295">
        <f t="shared" si="11"/>
        <v>10385</v>
      </c>
      <c r="R57" s="295">
        <f t="shared" si="11"/>
        <v>152570</v>
      </c>
      <c r="S57" s="295">
        <f t="shared" si="11"/>
        <v>33861</v>
      </c>
      <c r="T57" s="295">
        <f t="shared" si="11"/>
        <v>157820</v>
      </c>
      <c r="U57" s="295">
        <f t="shared" si="11"/>
        <v>738122</v>
      </c>
      <c r="V57" s="295">
        <f t="shared" si="11"/>
        <v>929803</v>
      </c>
      <c r="W57" s="295">
        <f t="shared" si="11"/>
        <v>1620240</v>
      </c>
      <c r="X57" s="295">
        <f t="shared" si="11"/>
        <v>0</v>
      </c>
      <c r="Y57" s="295">
        <f t="shared" si="11"/>
        <v>1620240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>
        <v>59</v>
      </c>
      <c r="I58" s="60"/>
      <c r="J58" s="60">
        <v>59</v>
      </c>
      <c r="K58" s="60"/>
      <c r="L58" s="60">
        <v>598</v>
      </c>
      <c r="M58" s="60">
        <v>21534</v>
      </c>
      <c r="N58" s="60">
        <v>22132</v>
      </c>
      <c r="O58" s="60">
        <v>516</v>
      </c>
      <c r="P58" s="60">
        <v>3849</v>
      </c>
      <c r="Q58" s="60">
        <v>1374</v>
      </c>
      <c r="R58" s="60">
        <v>5739</v>
      </c>
      <c r="S58" s="60">
        <v>254</v>
      </c>
      <c r="T58" s="60">
        <v>9586</v>
      </c>
      <c r="U58" s="60">
        <v>3647</v>
      </c>
      <c r="V58" s="60">
        <v>13487</v>
      </c>
      <c r="W58" s="60">
        <v>41417</v>
      </c>
      <c r="X58" s="60"/>
      <c r="Y58" s="60">
        <v>41417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>
        <v>146087</v>
      </c>
      <c r="I61" s="60">
        <v>187784</v>
      </c>
      <c r="J61" s="60">
        <v>333871</v>
      </c>
      <c r="K61" s="60">
        <v>158804</v>
      </c>
      <c r="L61" s="60">
        <v>180992</v>
      </c>
      <c r="M61" s="60">
        <v>207385</v>
      </c>
      <c r="N61" s="60">
        <v>547181</v>
      </c>
      <c r="O61" s="60">
        <v>64716</v>
      </c>
      <c r="P61" s="60">
        <v>392142</v>
      </c>
      <c r="Q61" s="60">
        <v>155942</v>
      </c>
      <c r="R61" s="60">
        <v>612800</v>
      </c>
      <c r="S61" s="60">
        <v>302821</v>
      </c>
      <c r="T61" s="60">
        <v>368137</v>
      </c>
      <c r="U61" s="60">
        <v>141793</v>
      </c>
      <c r="V61" s="60">
        <v>812751</v>
      </c>
      <c r="W61" s="60">
        <v>2306603</v>
      </c>
      <c r="X61" s="60"/>
      <c r="Y61" s="60">
        <v>2306603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>
        <v>151217</v>
      </c>
      <c r="I66" s="275">
        <v>291161</v>
      </c>
      <c r="J66" s="275">
        <v>442378</v>
      </c>
      <c r="K66" s="275">
        <v>217583</v>
      </c>
      <c r="L66" s="275">
        <v>477607</v>
      </c>
      <c r="M66" s="275">
        <v>307846</v>
      </c>
      <c r="N66" s="275">
        <v>1003036</v>
      </c>
      <c r="O66" s="275">
        <v>134955</v>
      </c>
      <c r="P66" s="275">
        <v>468454</v>
      </c>
      <c r="Q66" s="275">
        <v>167701</v>
      </c>
      <c r="R66" s="275">
        <v>771110</v>
      </c>
      <c r="S66" s="275">
        <v>336936</v>
      </c>
      <c r="T66" s="275">
        <v>535542</v>
      </c>
      <c r="U66" s="275">
        <v>883561</v>
      </c>
      <c r="V66" s="275">
        <v>1756039</v>
      </c>
      <c r="W66" s="275">
        <v>3972563</v>
      </c>
      <c r="X66" s="275"/>
      <c r="Y66" s="275">
        <v>3972563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107933</v>
      </c>
      <c r="H68" s="60"/>
      <c r="I68" s="60"/>
      <c r="J68" s="60">
        <v>107933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107933</v>
      </c>
      <c r="X68" s="60"/>
      <c r="Y68" s="60">
        <v>107933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107933</v>
      </c>
      <c r="H69" s="220">
        <f t="shared" si="12"/>
        <v>151217</v>
      </c>
      <c r="I69" s="220">
        <f t="shared" si="12"/>
        <v>291161</v>
      </c>
      <c r="J69" s="220">
        <f t="shared" si="12"/>
        <v>550311</v>
      </c>
      <c r="K69" s="220">
        <f t="shared" si="12"/>
        <v>217583</v>
      </c>
      <c r="L69" s="220">
        <f t="shared" si="12"/>
        <v>477607</v>
      </c>
      <c r="M69" s="220">
        <f t="shared" si="12"/>
        <v>307846</v>
      </c>
      <c r="N69" s="220">
        <f t="shared" si="12"/>
        <v>1003036</v>
      </c>
      <c r="O69" s="220">
        <f t="shared" si="12"/>
        <v>134955</v>
      </c>
      <c r="P69" s="220">
        <f t="shared" si="12"/>
        <v>468454</v>
      </c>
      <c r="Q69" s="220">
        <f t="shared" si="12"/>
        <v>167701</v>
      </c>
      <c r="R69" s="220">
        <f t="shared" si="12"/>
        <v>771110</v>
      </c>
      <c r="S69" s="220">
        <f t="shared" si="12"/>
        <v>336936</v>
      </c>
      <c r="T69" s="220">
        <f t="shared" si="12"/>
        <v>535542</v>
      </c>
      <c r="U69" s="220">
        <f t="shared" si="12"/>
        <v>883561</v>
      </c>
      <c r="V69" s="220">
        <f t="shared" si="12"/>
        <v>1756039</v>
      </c>
      <c r="W69" s="220">
        <f t="shared" si="12"/>
        <v>4080496</v>
      </c>
      <c r="X69" s="220">
        <f t="shared" si="12"/>
        <v>0</v>
      </c>
      <c r="Y69" s="220">
        <f t="shared" si="12"/>
        <v>4080496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19632663</v>
      </c>
      <c r="D5" s="357">
        <f t="shared" si="0"/>
        <v>0</v>
      </c>
      <c r="E5" s="356">
        <f t="shared" si="0"/>
        <v>49346190</v>
      </c>
      <c r="F5" s="358">
        <f t="shared" si="0"/>
        <v>49346190</v>
      </c>
      <c r="G5" s="358">
        <f t="shared" si="0"/>
        <v>0</v>
      </c>
      <c r="H5" s="356">
        <f t="shared" si="0"/>
        <v>1552692</v>
      </c>
      <c r="I5" s="356">
        <f t="shared" si="0"/>
        <v>4241798</v>
      </c>
      <c r="J5" s="358">
        <f t="shared" si="0"/>
        <v>0</v>
      </c>
      <c r="K5" s="358">
        <f t="shared" si="0"/>
        <v>7188555</v>
      </c>
      <c r="L5" s="356">
        <f t="shared" si="0"/>
        <v>537307</v>
      </c>
      <c r="M5" s="356">
        <f t="shared" si="0"/>
        <v>5733538</v>
      </c>
      <c r="N5" s="358">
        <f t="shared" si="0"/>
        <v>1662599</v>
      </c>
      <c r="O5" s="358">
        <f t="shared" si="0"/>
        <v>0</v>
      </c>
      <c r="P5" s="356">
        <f t="shared" si="0"/>
        <v>389978</v>
      </c>
      <c r="Q5" s="356">
        <f t="shared" si="0"/>
        <v>8149305</v>
      </c>
      <c r="R5" s="358">
        <f t="shared" si="0"/>
        <v>0</v>
      </c>
      <c r="S5" s="358">
        <f t="shared" si="0"/>
        <v>1567654</v>
      </c>
      <c r="T5" s="356">
        <f t="shared" si="0"/>
        <v>2651245</v>
      </c>
      <c r="U5" s="356">
        <f t="shared" si="0"/>
        <v>8540872</v>
      </c>
      <c r="V5" s="358">
        <f t="shared" si="0"/>
        <v>11283442</v>
      </c>
      <c r="W5" s="358">
        <f t="shared" si="0"/>
        <v>0</v>
      </c>
      <c r="X5" s="356">
        <f t="shared" si="0"/>
        <v>49346190</v>
      </c>
      <c r="Y5" s="358">
        <f t="shared" si="0"/>
        <v>-49346190</v>
      </c>
      <c r="Z5" s="359">
        <f>+IF(X5&lt;&gt;0,+(Y5/X5)*100,0)</f>
        <v>-100</v>
      </c>
      <c r="AA5" s="360">
        <f>+AA6+AA8+AA11+AA13+AA15</f>
        <v>49346190</v>
      </c>
    </row>
    <row r="6" spans="1:27" ht="13.5">
      <c r="A6" s="361" t="s">
        <v>204</v>
      </c>
      <c r="B6" s="142"/>
      <c r="C6" s="60">
        <f>+C7</f>
        <v>3215644</v>
      </c>
      <c r="D6" s="340">
        <f aca="true" t="shared" si="1" ref="D6:AA6">+D7</f>
        <v>0</v>
      </c>
      <c r="E6" s="60">
        <f t="shared" si="1"/>
        <v>4930000</v>
      </c>
      <c r="F6" s="59">
        <f t="shared" si="1"/>
        <v>4930000</v>
      </c>
      <c r="G6" s="59">
        <f t="shared" si="1"/>
        <v>0</v>
      </c>
      <c r="H6" s="60">
        <f t="shared" si="1"/>
        <v>0</v>
      </c>
      <c r="I6" s="60">
        <f t="shared" si="1"/>
        <v>618111</v>
      </c>
      <c r="J6" s="59">
        <f t="shared" si="1"/>
        <v>0</v>
      </c>
      <c r="K6" s="59">
        <f t="shared" si="1"/>
        <v>3428124</v>
      </c>
      <c r="L6" s="60">
        <f t="shared" si="1"/>
        <v>0</v>
      </c>
      <c r="M6" s="60">
        <f t="shared" si="1"/>
        <v>2099785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4930000</v>
      </c>
      <c r="Y6" s="59">
        <f t="shared" si="1"/>
        <v>-4930000</v>
      </c>
      <c r="Z6" s="61">
        <f>+IF(X6&lt;&gt;0,+(Y6/X6)*100,0)</f>
        <v>-100</v>
      </c>
      <c r="AA6" s="62">
        <f t="shared" si="1"/>
        <v>4930000</v>
      </c>
    </row>
    <row r="7" spans="1:27" ht="13.5">
      <c r="A7" s="291" t="s">
        <v>228</v>
      </c>
      <c r="B7" s="142"/>
      <c r="C7" s="60">
        <v>3215644</v>
      </c>
      <c r="D7" s="340"/>
      <c r="E7" s="60">
        <v>4930000</v>
      </c>
      <c r="F7" s="59">
        <v>4930000</v>
      </c>
      <c r="G7" s="59"/>
      <c r="H7" s="60"/>
      <c r="I7" s="60">
        <v>618111</v>
      </c>
      <c r="J7" s="59"/>
      <c r="K7" s="59">
        <v>3428124</v>
      </c>
      <c r="L7" s="60"/>
      <c r="M7" s="60">
        <v>2099785</v>
      </c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4930000</v>
      </c>
      <c r="Y7" s="59">
        <v>-4930000</v>
      </c>
      <c r="Z7" s="61">
        <v>-100</v>
      </c>
      <c r="AA7" s="62">
        <v>4930000</v>
      </c>
    </row>
    <row r="8" spans="1:27" ht="13.5">
      <c r="A8" s="361" t="s">
        <v>205</v>
      </c>
      <c r="B8" s="142"/>
      <c r="C8" s="60">
        <f aca="true" t="shared" si="2" ref="C8:Y8">SUM(C9:C10)</f>
        <v>1925005</v>
      </c>
      <c r="D8" s="340">
        <f t="shared" si="2"/>
        <v>0</v>
      </c>
      <c r="E8" s="60">
        <f t="shared" si="2"/>
        <v>1200000</v>
      </c>
      <c r="F8" s="59">
        <f t="shared" si="2"/>
        <v>1200000</v>
      </c>
      <c r="G8" s="59">
        <f t="shared" si="2"/>
        <v>0</v>
      </c>
      <c r="H8" s="60">
        <f t="shared" si="2"/>
        <v>0</v>
      </c>
      <c r="I8" s="60">
        <f t="shared" si="2"/>
        <v>100030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591763</v>
      </c>
      <c r="R8" s="59">
        <f t="shared" si="2"/>
        <v>0</v>
      </c>
      <c r="S8" s="59">
        <f t="shared" si="2"/>
        <v>0</v>
      </c>
      <c r="T8" s="60">
        <f t="shared" si="2"/>
        <v>276863</v>
      </c>
      <c r="U8" s="60">
        <f t="shared" si="2"/>
        <v>48450</v>
      </c>
      <c r="V8" s="59">
        <f t="shared" si="2"/>
        <v>0</v>
      </c>
      <c r="W8" s="59">
        <f t="shared" si="2"/>
        <v>0</v>
      </c>
      <c r="X8" s="60">
        <f t="shared" si="2"/>
        <v>1200000</v>
      </c>
      <c r="Y8" s="59">
        <f t="shared" si="2"/>
        <v>-1200000</v>
      </c>
      <c r="Z8" s="61">
        <f>+IF(X8&lt;&gt;0,+(Y8/X8)*100,0)</f>
        <v>-100</v>
      </c>
      <c r="AA8" s="62">
        <f>SUM(AA9:AA10)</f>
        <v>1200000</v>
      </c>
    </row>
    <row r="9" spans="1:27" ht="13.5">
      <c r="A9" s="291" t="s">
        <v>229</v>
      </c>
      <c r="B9" s="142"/>
      <c r="C9" s="60">
        <v>1925005</v>
      </c>
      <c r="D9" s="340"/>
      <c r="E9" s="60">
        <v>1200000</v>
      </c>
      <c r="F9" s="59">
        <v>1200000</v>
      </c>
      <c r="G9" s="59"/>
      <c r="H9" s="60"/>
      <c r="I9" s="60">
        <v>100030</v>
      </c>
      <c r="J9" s="59"/>
      <c r="K9" s="59"/>
      <c r="L9" s="60"/>
      <c r="M9" s="60"/>
      <c r="N9" s="59"/>
      <c r="O9" s="59"/>
      <c r="P9" s="60"/>
      <c r="Q9" s="60">
        <v>591763</v>
      </c>
      <c r="R9" s="59"/>
      <c r="S9" s="59"/>
      <c r="T9" s="60">
        <v>276863</v>
      </c>
      <c r="U9" s="60">
        <v>48450</v>
      </c>
      <c r="V9" s="59"/>
      <c r="W9" s="59"/>
      <c r="X9" s="60">
        <v>1200000</v>
      </c>
      <c r="Y9" s="59">
        <v>-1200000</v>
      </c>
      <c r="Z9" s="61">
        <v>-100</v>
      </c>
      <c r="AA9" s="62">
        <v>1200000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9262114</v>
      </c>
      <c r="D11" s="363">
        <f aca="true" t="shared" si="3" ref="D11:AA11">+D12</f>
        <v>0</v>
      </c>
      <c r="E11" s="362">
        <f t="shared" si="3"/>
        <v>39640190</v>
      </c>
      <c r="F11" s="364">
        <f t="shared" si="3"/>
        <v>39640190</v>
      </c>
      <c r="G11" s="364">
        <f t="shared" si="3"/>
        <v>0</v>
      </c>
      <c r="H11" s="362">
        <f t="shared" si="3"/>
        <v>1552692</v>
      </c>
      <c r="I11" s="362">
        <f t="shared" si="3"/>
        <v>3195751</v>
      </c>
      <c r="J11" s="364">
        <f t="shared" si="3"/>
        <v>0</v>
      </c>
      <c r="K11" s="364">
        <f t="shared" si="3"/>
        <v>3086794</v>
      </c>
      <c r="L11" s="362">
        <f t="shared" si="3"/>
        <v>0</v>
      </c>
      <c r="M11" s="362">
        <f t="shared" si="3"/>
        <v>3182098</v>
      </c>
      <c r="N11" s="364">
        <f t="shared" si="3"/>
        <v>0</v>
      </c>
      <c r="O11" s="364">
        <f t="shared" si="3"/>
        <v>0</v>
      </c>
      <c r="P11" s="362">
        <f t="shared" si="3"/>
        <v>201878</v>
      </c>
      <c r="Q11" s="362">
        <f t="shared" si="3"/>
        <v>6409741</v>
      </c>
      <c r="R11" s="364">
        <f t="shared" si="3"/>
        <v>0</v>
      </c>
      <c r="S11" s="364">
        <f t="shared" si="3"/>
        <v>1567654</v>
      </c>
      <c r="T11" s="362">
        <f t="shared" si="3"/>
        <v>1562685</v>
      </c>
      <c r="U11" s="362">
        <f t="shared" si="3"/>
        <v>8153103</v>
      </c>
      <c r="V11" s="364">
        <f t="shared" si="3"/>
        <v>11283442</v>
      </c>
      <c r="W11" s="364">
        <f t="shared" si="3"/>
        <v>0</v>
      </c>
      <c r="X11" s="362">
        <f t="shared" si="3"/>
        <v>39640190</v>
      </c>
      <c r="Y11" s="364">
        <f t="shared" si="3"/>
        <v>-39640190</v>
      </c>
      <c r="Z11" s="365">
        <f>+IF(X11&lt;&gt;0,+(Y11/X11)*100,0)</f>
        <v>-100</v>
      </c>
      <c r="AA11" s="366">
        <f t="shared" si="3"/>
        <v>39640190</v>
      </c>
    </row>
    <row r="12" spans="1:27" ht="13.5">
      <c r="A12" s="291" t="s">
        <v>231</v>
      </c>
      <c r="B12" s="136"/>
      <c r="C12" s="60">
        <v>9262114</v>
      </c>
      <c r="D12" s="340"/>
      <c r="E12" s="60">
        <v>39640190</v>
      </c>
      <c r="F12" s="59">
        <v>39640190</v>
      </c>
      <c r="G12" s="59"/>
      <c r="H12" s="60">
        <v>1552692</v>
      </c>
      <c r="I12" s="60">
        <v>3195751</v>
      </c>
      <c r="J12" s="59"/>
      <c r="K12" s="59">
        <v>3086794</v>
      </c>
      <c r="L12" s="60"/>
      <c r="M12" s="60">
        <v>3182098</v>
      </c>
      <c r="N12" s="59"/>
      <c r="O12" s="59"/>
      <c r="P12" s="60">
        <v>201878</v>
      </c>
      <c r="Q12" s="60">
        <v>6409741</v>
      </c>
      <c r="R12" s="59"/>
      <c r="S12" s="59">
        <v>1567654</v>
      </c>
      <c r="T12" s="60">
        <v>1562685</v>
      </c>
      <c r="U12" s="60">
        <v>8153103</v>
      </c>
      <c r="V12" s="59">
        <v>11283442</v>
      </c>
      <c r="W12" s="59"/>
      <c r="X12" s="60">
        <v>39640190</v>
      </c>
      <c r="Y12" s="59">
        <v>-39640190</v>
      </c>
      <c r="Z12" s="61">
        <v>-100</v>
      </c>
      <c r="AA12" s="62">
        <v>39640190</v>
      </c>
    </row>
    <row r="13" spans="1:27" ht="13.5">
      <c r="A13" s="361" t="s">
        <v>207</v>
      </c>
      <c r="B13" s="136"/>
      <c r="C13" s="275">
        <f>+C14</f>
        <v>5229900</v>
      </c>
      <c r="D13" s="341">
        <f aca="true" t="shared" si="4" ref="D13:AA13">+D14</f>
        <v>0</v>
      </c>
      <c r="E13" s="275">
        <f t="shared" si="4"/>
        <v>600000</v>
      </c>
      <c r="F13" s="342">
        <f t="shared" si="4"/>
        <v>600000</v>
      </c>
      <c r="G13" s="342">
        <f t="shared" si="4"/>
        <v>0</v>
      </c>
      <c r="H13" s="275">
        <f t="shared" si="4"/>
        <v>0</v>
      </c>
      <c r="I13" s="275">
        <f t="shared" si="4"/>
        <v>327906</v>
      </c>
      <c r="J13" s="342">
        <f t="shared" si="4"/>
        <v>0</v>
      </c>
      <c r="K13" s="342">
        <f t="shared" si="4"/>
        <v>673637</v>
      </c>
      <c r="L13" s="275">
        <f t="shared" si="4"/>
        <v>537307</v>
      </c>
      <c r="M13" s="275">
        <f t="shared" si="4"/>
        <v>451655</v>
      </c>
      <c r="N13" s="342">
        <f t="shared" si="4"/>
        <v>1662599</v>
      </c>
      <c r="O13" s="342">
        <f t="shared" si="4"/>
        <v>0</v>
      </c>
      <c r="P13" s="275">
        <f t="shared" si="4"/>
        <v>188100</v>
      </c>
      <c r="Q13" s="275">
        <f t="shared" si="4"/>
        <v>1147801</v>
      </c>
      <c r="R13" s="342">
        <f t="shared" si="4"/>
        <v>0</v>
      </c>
      <c r="S13" s="342">
        <f t="shared" si="4"/>
        <v>0</v>
      </c>
      <c r="T13" s="275">
        <f t="shared" si="4"/>
        <v>811697</v>
      </c>
      <c r="U13" s="275">
        <f t="shared" si="4"/>
        <v>339319</v>
      </c>
      <c r="V13" s="342">
        <f t="shared" si="4"/>
        <v>0</v>
      </c>
      <c r="W13" s="342">
        <f t="shared" si="4"/>
        <v>0</v>
      </c>
      <c r="X13" s="275">
        <f t="shared" si="4"/>
        <v>600000</v>
      </c>
      <c r="Y13" s="342">
        <f t="shared" si="4"/>
        <v>-600000</v>
      </c>
      <c r="Z13" s="335">
        <f>+IF(X13&lt;&gt;0,+(Y13/X13)*100,0)</f>
        <v>-100</v>
      </c>
      <c r="AA13" s="273">
        <f t="shared" si="4"/>
        <v>600000</v>
      </c>
    </row>
    <row r="14" spans="1:27" ht="13.5">
      <c r="A14" s="291" t="s">
        <v>232</v>
      </c>
      <c r="B14" s="136"/>
      <c r="C14" s="60">
        <v>5229900</v>
      </c>
      <c r="D14" s="340"/>
      <c r="E14" s="60">
        <v>600000</v>
      </c>
      <c r="F14" s="59">
        <v>600000</v>
      </c>
      <c r="G14" s="59"/>
      <c r="H14" s="60"/>
      <c r="I14" s="60">
        <v>327906</v>
      </c>
      <c r="J14" s="59"/>
      <c r="K14" s="59">
        <v>673637</v>
      </c>
      <c r="L14" s="60">
        <v>537307</v>
      </c>
      <c r="M14" s="60">
        <v>451655</v>
      </c>
      <c r="N14" s="59">
        <v>1662599</v>
      </c>
      <c r="O14" s="59"/>
      <c r="P14" s="60">
        <v>188100</v>
      </c>
      <c r="Q14" s="60">
        <v>1147801</v>
      </c>
      <c r="R14" s="59"/>
      <c r="S14" s="59"/>
      <c r="T14" s="60">
        <v>811697</v>
      </c>
      <c r="U14" s="60">
        <v>339319</v>
      </c>
      <c r="V14" s="59"/>
      <c r="W14" s="59"/>
      <c r="X14" s="60">
        <v>600000</v>
      </c>
      <c r="Y14" s="59">
        <v>-600000</v>
      </c>
      <c r="Z14" s="61">
        <v>-100</v>
      </c>
      <c r="AA14" s="62">
        <v>600000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2976000</v>
      </c>
      <c r="F15" s="59">
        <f t="shared" si="5"/>
        <v>2976000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2976000</v>
      </c>
      <c r="Y15" s="59">
        <f t="shared" si="5"/>
        <v>-2976000</v>
      </c>
      <c r="Z15" s="61">
        <f>+IF(X15&lt;&gt;0,+(Y15/X15)*100,0)</f>
        <v>-100</v>
      </c>
      <c r="AA15" s="62">
        <f>SUM(AA16:AA20)</f>
        <v>2976000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2976000</v>
      </c>
      <c r="F20" s="59">
        <v>2976000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2976000</v>
      </c>
      <c r="Y20" s="59">
        <v>-2976000</v>
      </c>
      <c r="Z20" s="61">
        <v>-100</v>
      </c>
      <c r="AA20" s="62">
        <v>2976000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190000</v>
      </c>
      <c r="F22" s="345">
        <f t="shared" si="6"/>
        <v>190000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190000</v>
      </c>
      <c r="Y22" s="345">
        <f t="shared" si="6"/>
        <v>-190000</v>
      </c>
      <c r="Z22" s="336">
        <f>+IF(X22&lt;&gt;0,+(Y22/X22)*100,0)</f>
        <v>-100</v>
      </c>
      <c r="AA22" s="350">
        <f>SUM(AA23:AA32)</f>
        <v>190000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190000</v>
      </c>
      <c r="F32" s="59">
        <v>190000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190000</v>
      </c>
      <c r="Y32" s="59">
        <v>-190000</v>
      </c>
      <c r="Z32" s="61">
        <v>-100</v>
      </c>
      <c r="AA32" s="62">
        <v>190000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1851187</v>
      </c>
      <c r="D40" s="344">
        <f t="shared" si="9"/>
        <v>0</v>
      </c>
      <c r="E40" s="343">
        <f t="shared" si="9"/>
        <v>5651632</v>
      </c>
      <c r="F40" s="345">
        <f t="shared" si="9"/>
        <v>5651632</v>
      </c>
      <c r="G40" s="345">
        <f t="shared" si="9"/>
        <v>0</v>
      </c>
      <c r="H40" s="343">
        <f t="shared" si="9"/>
        <v>-11932</v>
      </c>
      <c r="I40" s="343">
        <f t="shared" si="9"/>
        <v>1840</v>
      </c>
      <c r="J40" s="345">
        <f t="shared" si="9"/>
        <v>0</v>
      </c>
      <c r="K40" s="345">
        <f t="shared" si="9"/>
        <v>31964</v>
      </c>
      <c r="L40" s="343">
        <f t="shared" si="9"/>
        <v>27256</v>
      </c>
      <c r="M40" s="343">
        <f t="shared" si="9"/>
        <v>403980</v>
      </c>
      <c r="N40" s="345">
        <f t="shared" si="9"/>
        <v>0</v>
      </c>
      <c r="O40" s="345">
        <f t="shared" si="9"/>
        <v>250248</v>
      </c>
      <c r="P40" s="343">
        <f t="shared" si="9"/>
        <v>345808</v>
      </c>
      <c r="Q40" s="343">
        <f t="shared" si="9"/>
        <v>335930</v>
      </c>
      <c r="R40" s="345">
        <f t="shared" si="9"/>
        <v>633457</v>
      </c>
      <c r="S40" s="345">
        <f t="shared" si="9"/>
        <v>45108</v>
      </c>
      <c r="T40" s="343">
        <f t="shared" si="9"/>
        <v>379244</v>
      </c>
      <c r="U40" s="343">
        <f t="shared" si="9"/>
        <v>715708</v>
      </c>
      <c r="V40" s="345">
        <f t="shared" si="9"/>
        <v>891606</v>
      </c>
      <c r="W40" s="345">
        <f t="shared" si="9"/>
        <v>0</v>
      </c>
      <c r="X40" s="343">
        <f t="shared" si="9"/>
        <v>5651632</v>
      </c>
      <c r="Y40" s="345">
        <f t="shared" si="9"/>
        <v>-5651632</v>
      </c>
      <c r="Z40" s="336">
        <f>+IF(X40&lt;&gt;0,+(Y40/X40)*100,0)</f>
        <v>-100</v>
      </c>
      <c r="AA40" s="350">
        <f>SUM(AA41:AA49)</f>
        <v>5651632</v>
      </c>
    </row>
    <row r="41" spans="1:27" ht="13.5">
      <c r="A41" s="361" t="s">
        <v>247</v>
      </c>
      <c r="B41" s="142"/>
      <c r="C41" s="362"/>
      <c r="D41" s="363"/>
      <c r="E41" s="362">
        <v>300132</v>
      </c>
      <c r="F41" s="364">
        <v>300132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230000</v>
      </c>
      <c r="R41" s="364"/>
      <c r="S41" s="364"/>
      <c r="T41" s="362"/>
      <c r="U41" s="362"/>
      <c r="V41" s="364"/>
      <c r="W41" s="364"/>
      <c r="X41" s="362">
        <v>300132</v>
      </c>
      <c r="Y41" s="364">
        <v>-300132</v>
      </c>
      <c r="Z41" s="365">
        <v>-100</v>
      </c>
      <c r="AA41" s="366">
        <v>300132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21188</v>
      </c>
      <c r="Q43" s="305"/>
      <c r="R43" s="370"/>
      <c r="S43" s="370"/>
      <c r="T43" s="305">
        <v>5604</v>
      </c>
      <c r="U43" s="305">
        <v>242850</v>
      </c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-11932</v>
      </c>
      <c r="I44" s="54"/>
      <c r="J44" s="53"/>
      <c r="K44" s="53">
        <v>31964</v>
      </c>
      <c r="L44" s="54">
        <v>27256</v>
      </c>
      <c r="M44" s="54"/>
      <c r="N44" s="53"/>
      <c r="O44" s="53">
        <v>2841</v>
      </c>
      <c r="P44" s="54">
        <v>44500</v>
      </c>
      <c r="Q44" s="54"/>
      <c r="R44" s="53"/>
      <c r="S44" s="53">
        <v>40737</v>
      </c>
      <c r="T44" s="54">
        <v>266643</v>
      </c>
      <c r="U44" s="54">
        <v>226255</v>
      </c>
      <c r="V44" s="53">
        <v>533635</v>
      </c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1851187</v>
      </c>
      <c r="D49" s="368"/>
      <c r="E49" s="54">
        <v>5351500</v>
      </c>
      <c r="F49" s="53">
        <v>5351500</v>
      </c>
      <c r="G49" s="53"/>
      <c r="H49" s="54"/>
      <c r="I49" s="54">
        <v>1840</v>
      </c>
      <c r="J49" s="53"/>
      <c r="K49" s="53"/>
      <c r="L49" s="54"/>
      <c r="M49" s="54">
        <v>403980</v>
      </c>
      <c r="N49" s="53"/>
      <c r="O49" s="53">
        <v>247407</v>
      </c>
      <c r="P49" s="54">
        <v>280120</v>
      </c>
      <c r="Q49" s="54">
        <v>105930</v>
      </c>
      <c r="R49" s="53">
        <v>633457</v>
      </c>
      <c r="S49" s="53">
        <v>4371</v>
      </c>
      <c r="T49" s="54">
        <v>106997</v>
      </c>
      <c r="U49" s="54">
        <v>246603</v>
      </c>
      <c r="V49" s="53">
        <v>357971</v>
      </c>
      <c r="W49" s="53"/>
      <c r="X49" s="54">
        <v>5351500</v>
      </c>
      <c r="Y49" s="53">
        <v>-5351500</v>
      </c>
      <c r="Z49" s="94">
        <v>-100</v>
      </c>
      <c r="AA49" s="95">
        <v>5351500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21483850</v>
      </c>
      <c r="D60" s="346">
        <f t="shared" si="14"/>
        <v>0</v>
      </c>
      <c r="E60" s="219">
        <f t="shared" si="14"/>
        <v>55187822</v>
      </c>
      <c r="F60" s="264">
        <f t="shared" si="14"/>
        <v>55187822</v>
      </c>
      <c r="G60" s="264">
        <f t="shared" si="14"/>
        <v>0</v>
      </c>
      <c r="H60" s="219">
        <f t="shared" si="14"/>
        <v>1540760</v>
      </c>
      <c r="I60" s="219">
        <f t="shared" si="14"/>
        <v>4243638</v>
      </c>
      <c r="J60" s="264">
        <f t="shared" si="14"/>
        <v>0</v>
      </c>
      <c r="K60" s="264">
        <f t="shared" si="14"/>
        <v>7220519</v>
      </c>
      <c r="L60" s="219">
        <f t="shared" si="14"/>
        <v>564563</v>
      </c>
      <c r="M60" s="219">
        <f t="shared" si="14"/>
        <v>6137518</v>
      </c>
      <c r="N60" s="264">
        <f t="shared" si="14"/>
        <v>1662599</v>
      </c>
      <c r="O60" s="264">
        <f t="shared" si="14"/>
        <v>250248</v>
      </c>
      <c r="P60" s="219">
        <f t="shared" si="14"/>
        <v>735786</v>
      </c>
      <c r="Q60" s="219">
        <f t="shared" si="14"/>
        <v>8485235</v>
      </c>
      <c r="R60" s="264">
        <f t="shared" si="14"/>
        <v>633457</v>
      </c>
      <c r="S60" s="264">
        <f t="shared" si="14"/>
        <v>1612762</v>
      </c>
      <c r="T60" s="219">
        <f t="shared" si="14"/>
        <v>3030489</v>
      </c>
      <c r="U60" s="219">
        <f t="shared" si="14"/>
        <v>9256580</v>
      </c>
      <c r="V60" s="264">
        <f t="shared" si="14"/>
        <v>12175048</v>
      </c>
      <c r="W60" s="264">
        <f t="shared" si="14"/>
        <v>0</v>
      </c>
      <c r="X60" s="219">
        <f t="shared" si="14"/>
        <v>55187822</v>
      </c>
      <c r="Y60" s="264">
        <f t="shared" si="14"/>
        <v>-55187822</v>
      </c>
      <c r="Z60" s="337">
        <f>+IF(X60&lt;&gt;0,+(Y60/X60)*100,0)</f>
        <v>-100</v>
      </c>
      <c r="AA60" s="232">
        <f>+AA57+AA54+AA51+AA40+AA37+AA34+AA22+AA5</f>
        <v>55187822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2013-08-28T14:33:39Z</dcterms:created>
  <dcterms:modified xsi:type="dcterms:W3CDTF">2013-08-28T14:33:43Z</dcterms:modified>
  <cp:category/>
  <cp:version/>
  <cp:contentType/>
  <cp:contentStatus/>
</cp:coreProperties>
</file>