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<sst xmlns="http://schemas.openxmlformats.org/spreadsheetml/2006/main" count="855" uniqueCount="302">
  <si>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Ga-Segonyana(NC452)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</si>
  <si>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</si>
  <si>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</si>
  <si>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</si>
  <si>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</si>
  <si>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</si>
  <si>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</si>
  <si>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</si>
  <si>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</si>
  <si>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</si>
  <si>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</si>
  <si>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</si>
  <si>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</si>
  <si>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</si>
  <si>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</si>
  <si>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</si>
  <si>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</si>
  <si>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</si>
  <si>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</si>
  <si>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</si>
  <si>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</si>
  <si>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</si>
  <si>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</si>
  <si>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</si>
  <si>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</si>
  <si>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</si>
  <si>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</si>
  <si>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</si>
  <si>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</si>
  <si>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</si>
  <si>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</si>
  <si>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</si>
  <si>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</si>
  <si>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</si>
  <si>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</si>
  <si>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</si>
  <si>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</si>
  <si>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</si>
  <si>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</si>
  <si>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</si>
  <si>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</si>
  <si>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</si>
  <si>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</si>
  <si>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</si>
  <si>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</si>
  <si>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</si>
  <si>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</si>
  <si>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</si>
  <si>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</si>
  <si>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</si>
  <si>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</si>
  <si>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</si>
  <si>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</si>
  <si>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</si>
  <si>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</si>
  <si>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</si>
  <si>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</si>
  <si>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</si>
  <si>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</si>
  <si>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</si>
  <si>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</si>
  <si>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</si>
  <si>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</si>
  <si>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</si>
  <si>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</si>
  <si>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</si>
  <si>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</si>
  <si>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</si>
  <si>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</si>
  <si>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</si>
  <si>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Ga-Segonyana(NC452)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</si>
  <si>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</si>
  <si>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</si>
  <si>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</si>
  <si>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</si>
  <si>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</si>
  <si>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</si>
  <si>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</si>
  <si>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</si>
  <si>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</si>
  <si>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</si>
  <si>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</si>
  <si>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</si>
  <si>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</si>
  <si>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</si>
  <si>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</si>
  <si>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</si>
  <si>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</si>
  <si>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</si>
  <si>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</si>
  <si>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</si>
  <si>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</si>
  <si>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</si>
  <si>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</si>
  <si>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</si>
  <si>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</si>
  <si>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</si>
  <si>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</si>
  <si>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</si>
  <si>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</si>
  <si>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Ga-Segonyana(NC452)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</si>
  <si>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</si>
  <si>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</si>
  <si>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</si>
  <si>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</si>
  <si>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</si>
  <si>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</si>
  <si>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</si>
  <si>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</si>
  <si>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</si>
  <si>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</si>
  <si>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</si>
  <si>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</si>
  <si>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</si>
  <si>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</si>
  <si>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</si>
  <si>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</si>
  <si>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</si>
  <si>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</si>
  <si>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</si>
  <si>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</si>
  <si>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</si>
  <si>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</si>
  <si>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</si>
  <si>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</si>
  <si>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</si>
  <si>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</si>
  <si>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</si>
  <si>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</si>
  <si>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Ga-Segonyana(NC452)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</si>
  <si>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</si>
  <si>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</si>
  <si>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</si>
  <si>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</si>
  <si>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</si>
  <si>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</si>
  <si>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</si>
  <si>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</si>
  <si>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</si>
  <si>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</si>
  <si>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Ga-Segonyana(NC452)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</si>
  <si>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</si>
  <si>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</si>
  <si>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</si>
  <si>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</si>
  <si>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</si>
  <si>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</si>
  <si>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</si>
  <si>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</si>
  <si>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</si>
  <si>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</si>
  <si>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</si>
  <si>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</si>
  <si>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</si>
  <si>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</si>
  <si>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</si>
  <si>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</si>
  <si>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</si>
  <si>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</si>
  <si>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</si>
  <si>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</si>
  <si>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</si>
  <si>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</si>
  <si>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</si>
  <si>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</si>
  <si>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</si>
  <si>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</si>
  <si>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</si>
  <si>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</si>
  <si>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</si>
  <si>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</si>
  <si>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</si>
  <si>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</si>
  <si>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</si>
  <si>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Ga-Segonyana(NC452)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</si>
  <si>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</si>
  <si>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</si>
  <si>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</si>
  <si>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</si>
  <si>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</si>
  <si>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</si>
  <si>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</si>
  <si>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</si>
  <si>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</si>
  <si>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</si>
  <si>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</si>
  <si>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</si>
  <si>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</si>
  <si>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</si>
  <si>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</si>
  <si>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</si>
  <si>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</si>
  <si>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</si>
  <si>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</si>
  <si>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</si>
  <si>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</si>
  <si>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</si>
  <si>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</si>
  <si>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</si>
  <si>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</si>
  <si>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</si>
  <si>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Ga-Segonyana(NC452)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</si>
  <si>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</si>
  <si>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</si>
  <si>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</si>
  <si>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</si>
  <si>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</si>
  <si>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</si>
  <si>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</si>
  <si>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</si>
  <si>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</si>
  <si>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</si>
  <si>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</si>
  <si>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</si>
  <si>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</si>
  <si>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</si>
  <si>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</si>
  <si>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</si>
  <si>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</si>
  <si>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</si>
  <si>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</si>
  <si>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</si>
  <si>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</si>
  <si>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</si>
  <si>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</si>
  <si>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</si>
  <si>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Ga-Segonyana(NC452)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</si>
  <si>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</si>
  <si>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</si>
  <si>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</si>
  <si>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</si>
  <si>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</si>
  <si>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</si>
  <si>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</si>
  <si>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</si>
  <si>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</si>
  <si>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</si>
  <si>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</si>
  <si>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</si>
  <si>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</si>
  <si>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</si>
  <si>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</si>
  <si>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</si>
  <si>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</si>
  <si>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</si>
  <si>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</si>
  <si>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</si>
  <si>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</si>
  <si>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</si>
  <si>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</si>
  <si>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</si>
  <si>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</si>
  <si>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</si>
  <si>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</si>
  <si>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</si>
  <si>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</si>
  <si>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</si>
  <si>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</si>
  <si>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</si>
  <si>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</si>
  <si>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</si>
  <si>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</si>
  <si>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Ga-Segonyana(NC452)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</si>
  <si>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</si>
  <si>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</si>
  <si>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Northern Cape: Ga-Segonyana(NC452)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</si>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</sst>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16188943</v>
      </c>
      <c r="C5" s="19"/>
      <c r="D5" s="59">
        <v>19767180</v>
      </c>
      <c r="E5" s="60">
        <v>19767180</v>
      </c>
      <c r="F5" s="60">
        <v>9247808</v>
      </c>
      <c r="G5" s="60">
        <v>801853</v>
      </c>
      <c r="H5" s="60">
        <v>839986</v>
      </c>
      <c r="I5" s="60">
        <v>10889647</v>
      </c>
      <c r="J5" s="60">
        <v>835502</v>
      </c>
      <c r="K5" s="60">
        <v>833049</v>
      </c>
      <c r="L5" s="60">
        <v>839989</v>
      </c>
      <c r="M5" s="60">
        <v>2508540</v>
      </c>
      <c r="N5" s="60">
        <v>839768</v>
      </c>
      <c r="O5" s="60">
        <v>839870</v>
      </c>
      <c r="P5" s="60">
        <v>839018</v>
      </c>
      <c r="Q5" s="60">
        <v>2518656</v>
      </c>
      <c r="R5" s="60">
        <v>836872</v>
      </c>
      <c r="S5" s="60">
        <v>834859</v>
      </c>
      <c r="T5" s="60">
        <v>4059</v>
      </c>
      <c r="U5" s="60">
        <v>1675790</v>
      </c>
      <c r="V5" s="60">
        <v>17592633</v>
      </c>
      <c r="W5" s="60">
        <v>19767180</v>
      </c>
      <c r="X5" s="60">
        <v>-2174547</v>
      </c>
      <c r="Y5" s="61">
        <v>-11</v>
      </c>
      <c r="Z5" s="62">
        <v>19767180</v>
      </c>
    </row>
    <row r="6" spans="1:26" ht="13.5">
      <c r="A6" s="58" t="s">
        <v>32</v>
      </c>
      <c r="B6" s="19">
        <v>79549617</v>
      </c>
      <c r="C6" s="19"/>
      <c r="D6" s="59">
        <v>71938232</v>
      </c>
      <c r="E6" s="60">
        <v>71938232</v>
      </c>
      <c r="F6" s="60">
        <v>4770309</v>
      </c>
      <c r="G6" s="60">
        <v>6895929</v>
      </c>
      <c r="H6" s="60">
        <v>6015950</v>
      </c>
      <c r="I6" s="60">
        <v>17682188</v>
      </c>
      <c r="J6" s="60">
        <v>5882022</v>
      </c>
      <c r="K6" s="60">
        <v>5918716</v>
      </c>
      <c r="L6" s="60">
        <v>4822732</v>
      </c>
      <c r="M6" s="60">
        <v>16623470</v>
      </c>
      <c r="N6" s="60">
        <v>6144165</v>
      </c>
      <c r="O6" s="60">
        <v>6684886</v>
      </c>
      <c r="P6" s="60">
        <v>7134072</v>
      </c>
      <c r="Q6" s="60">
        <v>19963123</v>
      </c>
      <c r="R6" s="60">
        <v>3459412</v>
      </c>
      <c r="S6" s="60">
        <v>5275732</v>
      </c>
      <c r="T6" s="60">
        <v>7028664</v>
      </c>
      <c r="U6" s="60">
        <v>15763808</v>
      </c>
      <c r="V6" s="60">
        <v>70032589</v>
      </c>
      <c r="W6" s="60">
        <v>71938232</v>
      </c>
      <c r="X6" s="60">
        <v>-1905643</v>
      </c>
      <c r="Y6" s="61">
        <v>-2.65</v>
      </c>
      <c r="Z6" s="62">
        <v>71938232</v>
      </c>
    </row>
    <row r="7" spans="1:26" ht="13.5">
      <c r="A7" s="58" t="s">
        <v>33</v>
      </c>
      <c r="B7" s="19">
        <v>1873025</v>
      </c>
      <c r="C7" s="19"/>
      <c r="D7" s="59">
        <v>456550</v>
      </c>
      <c r="E7" s="60">
        <v>456550</v>
      </c>
      <c r="F7" s="60">
        <v>95940</v>
      </c>
      <c r="G7" s="60">
        <v>72764</v>
      </c>
      <c r="H7" s="60">
        <v>73073</v>
      </c>
      <c r="I7" s="60">
        <v>241777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174025</v>
      </c>
      <c r="P7" s="60">
        <v>0</v>
      </c>
      <c r="Q7" s="60">
        <v>174025</v>
      </c>
      <c r="R7" s="60">
        <v>217919</v>
      </c>
      <c r="S7" s="60">
        <v>557429</v>
      </c>
      <c r="T7" s="60">
        <v>522907</v>
      </c>
      <c r="U7" s="60">
        <v>1298255</v>
      </c>
      <c r="V7" s="60">
        <v>1714057</v>
      </c>
      <c r="W7" s="60">
        <v>456550</v>
      </c>
      <c r="X7" s="60">
        <v>1257507</v>
      </c>
      <c r="Y7" s="61">
        <v>275.44</v>
      </c>
      <c r="Z7" s="62">
        <v>456550</v>
      </c>
    </row>
    <row r="8" spans="1:26" ht="13.5">
      <c r="A8" s="58" t="s">
        <v>34</v>
      </c>
      <c r="B8" s="19">
        <v>97173747</v>
      </c>
      <c r="C8" s="19"/>
      <c r="D8" s="59">
        <v>71587000</v>
      </c>
      <c r="E8" s="60">
        <v>71587000</v>
      </c>
      <c r="F8" s="60">
        <v>27484720</v>
      </c>
      <c r="G8" s="60">
        <v>1203044</v>
      </c>
      <c r="H8" s="60">
        <v>164078</v>
      </c>
      <c r="I8" s="60">
        <v>28851842</v>
      </c>
      <c r="J8" s="60">
        <v>102502</v>
      </c>
      <c r="K8" s="60">
        <v>129749</v>
      </c>
      <c r="L8" s="60">
        <v>21487405</v>
      </c>
      <c r="M8" s="60">
        <v>21719656</v>
      </c>
      <c r="N8" s="60">
        <v>132594</v>
      </c>
      <c r="O8" s="60">
        <v>1320807</v>
      </c>
      <c r="P8" s="60">
        <v>23733094</v>
      </c>
      <c r="Q8" s="60">
        <v>25186495</v>
      </c>
      <c r="R8" s="60">
        <v>791256</v>
      </c>
      <c r="S8" s="60">
        <v>1895765</v>
      </c>
      <c r="T8" s="60">
        <v>2397951</v>
      </c>
      <c r="U8" s="60">
        <v>5084972</v>
      </c>
      <c r="V8" s="60">
        <v>80842965</v>
      </c>
      <c r="W8" s="60">
        <v>71587000</v>
      </c>
      <c r="X8" s="60">
        <v>9255965</v>
      </c>
      <c r="Y8" s="61">
        <v>12.93</v>
      </c>
      <c r="Z8" s="62">
        <v>71587000</v>
      </c>
    </row>
    <row r="9" spans="1:26" ht="13.5">
      <c r="A9" s="58" t="s">
        <v>35</v>
      </c>
      <c r="B9" s="19">
        <v>14177589</v>
      </c>
      <c r="C9" s="19"/>
      <c r="D9" s="59">
        <v>32437153</v>
      </c>
      <c r="E9" s="60">
        <v>32437153</v>
      </c>
      <c r="F9" s="60">
        <v>5413701</v>
      </c>
      <c r="G9" s="60">
        <v>2906717</v>
      </c>
      <c r="H9" s="60">
        <v>2642435</v>
      </c>
      <c r="I9" s="60">
        <v>10962853</v>
      </c>
      <c r="J9" s="60">
        <v>4457244</v>
      </c>
      <c r="K9" s="60">
        <v>3324071</v>
      </c>
      <c r="L9" s="60">
        <v>4651516</v>
      </c>
      <c r="M9" s="60">
        <v>12432831</v>
      </c>
      <c r="N9" s="60">
        <v>2890310</v>
      </c>
      <c r="O9" s="60">
        <v>3994329</v>
      </c>
      <c r="P9" s="60">
        <v>2863698</v>
      </c>
      <c r="Q9" s="60">
        <v>9748337</v>
      </c>
      <c r="R9" s="60">
        <v>7497704</v>
      </c>
      <c r="S9" s="60">
        <v>3145400</v>
      </c>
      <c r="T9" s="60">
        <v>5649192</v>
      </c>
      <c r="U9" s="60">
        <v>16292296</v>
      </c>
      <c r="V9" s="60">
        <v>49436317</v>
      </c>
      <c r="W9" s="60">
        <v>32437153</v>
      </c>
      <c r="X9" s="60">
        <v>16999164</v>
      </c>
      <c r="Y9" s="61">
        <v>52.41</v>
      </c>
      <c r="Z9" s="62">
        <v>32437153</v>
      </c>
    </row>
    <row r="10" spans="1:26" ht="25.5">
      <c r="A10" s="63" t="s">
        <v>277</v>
      </c>
      <c r="B10" s="64">
        <f>SUM(B5:B9)</f>
        <v>208962921</v>
      </c>
      <c r="C10" s="64">
        <f>SUM(C5:C9)</f>
        <v>0</v>
      </c>
      <c r="D10" s="65">
        <f aca="true" t="shared" si="0" ref="D10:Z10">SUM(D5:D9)</f>
        <v>196186115</v>
      </c>
      <c r="E10" s="66">
        <f t="shared" si="0"/>
        <v>196186115</v>
      </c>
      <c r="F10" s="66">
        <f t="shared" si="0"/>
        <v>47012478</v>
      </c>
      <c r="G10" s="66">
        <f t="shared" si="0"/>
        <v>11880307</v>
      </c>
      <c r="H10" s="66">
        <f t="shared" si="0"/>
        <v>9735522</v>
      </c>
      <c r="I10" s="66">
        <f t="shared" si="0"/>
        <v>68628307</v>
      </c>
      <c r="J10" s="66">
        <f t="shared" si="0"/>
        <v>11277270</v>
      </c>
      <c r="K10" s="66">
        <f t="shared" si="0"/>
        <v>10205585</v>
      </c>
      <c r="L10" s="66">
        <f t="shared" si="0"/>
        <v>31801642</v>
      </c>
      <c r="M10" s="66">
        <f t="shared" si="0"/>
        <v>53284497</v>
      </c>
      <c r="N10" s="66">
        <f t="shared" si="0"/>
        <v>10006837</v>
      </c>
      <c r="O10" s="66">
        <f t="shared" si="0"/>
        <v>13013917</v>
      </c>
      <c r="P10" s="66">
        <f t="shared" si="0"/>
        <v>34569882</v>
      </c>
      <c r="Q10" s="66">
        <f t="shared" si="0"/>
        <v>57590636</v>
      </c>
      <c r="R10" s="66">
        <f t="shared" si="0"/>
        <v>12803163</v>
      </c>
      <c r="S10" s="66">
        <f t="shared" si="0"/>
        <v>11709185</v>
      </c>
      <c r="T10" s="66">
        <f t="shared" si="0"/>
        <v>15602773</v>
      </c>
      <c r="U10" s="66">
        <f t="shared" si="0"/>
        <v>40115121</v>
      </c>
      <c r="V10" s="66">
        <f t="shared" si="0"/>
        <v>219618561</v>
      </c>
      <c r="W10" s="66">
        <f t="shared" si="0"/>
        <v>196186115</v>
      </c>
      <c r="X10" s="66">
        <f t="shared" si="0"/>
        <v>23432446</v>
      </c>
      <c r="Y10" s="67">
        <f>+IF(W10&lt;&gt;0,(X10/W10)*100,0)</f>
        <v>11.94398798304355</v>
      </c>
      <c r="Z10" s="68">
        <f t="shared" si="0"/>
        <v>196186115</v>
      </c>
    </row>
    <row r="11" spans="1:26" ht="13.5">
      <c r="A11" s="58" t="s">
        <v>37</v>
      </c>
      <c r="B11" s="19">
        <v>42726261</v>
      </c>
      <c r="C11" s="19"/>
      <c r="D11" s="59">
        <v>51231098</v>
      </c>
      <c r="E11" s="60">
        <v>51231098</v>
      </c>
      <c r="F11" s="60">
        <v>3983589</v>
      </c>
      <c r="G11" s="60">
        <v>0</v>
      </c>
      <c r="H11" s="60">
        <v>8175549</v>
      </c>
      <c r="I11" s="60">
        <v>12159138</v>
      </c>
      <c r="J11" s="60">
        <v>4072187</v>
      </c>
      <c r="K11" s="60">
        <v>4424072</v>
      </c>
      <c r="L11" s="60">
        <v>5186976</v>
      </c>
      <c r="M11" s="60">
        <v>13683235</v>
      </c>
      <c r="N11" s="60">
        <v>3862988</v>
      </c>
      <c r="O11" s="60">
        <v>4549650</v>
      </c>
      <c r="P11" s="60">
        <v>4610682</v>
      </c>
      <c r="Q11" s="60">
        <v>13023320</v>
      </c>
      <c r="R11" s="60">
        <v>9135</v>
      </c>
      <c r="S11" s="60">
        <v>8577678</v>
      </c>
      <c r="T11" s="60">
        <v>4553086</v>
      </c>
      <c r="U11" s="60">
        <v>13139899</v>
      </c>
      <c r="V11" s="60">
        <v>52005592</v>
      </c>
      <c r="W11" s="60">
        <v>51231098</v>
      </c>
      <c r="X11" s="60">
        <v>774494</v>
      </c>
      <c r="Y11" s="61">
        <v>1.51</v>
      </c>
      <c r="Z11" s="62">
        <v>51231098</v>
      </c>
    </row>
    <row r="12" spans="1:26" ht="13.5">
      <c r="A12" s="58" t="s">
        <v>38</v>
      </c>
      <c r="B12" s="19">
        <v>5529825</v>
      </c>
      <c r="C12" s="19"/>
      <c r="D12" s="59">
        <v>6204903</v>
      </c>
      <c r="E12" s="60">
        <v>6204903</v>
      </c>
      <c r="F12" s="60">
        <v>506490</v>
      </c>
      <c r="G12" s="60">
        <v>0</v>
      </c>
      <c r="H12" s="60">
        <v>973703</v>
      </c>
      <c r="I12" s="60">
        <v>1480193</v>
      </c>
      <c r="J12" s="60">
        <v>505423</v>
      </c>
      <c r="K12" s="60">
        <v>501351</v>
      </c>
      <c r="L12" s="60">
        <v>488915</v>
      </c>
      <c r="M12" s="60">
        <v>1495689</v>
      </c>
      <c r="N12" s="60">
        <v>678000</v>
      </c>
      <c r="O12" s="60">
        <v>1314080</v>
      </c>
      <c r="P12" s="60">
        <v>511411</v>
      </c>
      <c r="Q12" s="60">
        <v>2503491</v>
      </c>
      <c r="R12" s="60">
        <v>0</v>
      </c>
      <c r="S12" s="60">
        <v>1028242</v>
      </c>
      <c r="T12" s="60">
        <v>589268</v>
      </c>
      <c r="U12" s="60">
        <v>1617510</v>
      </c>
      <c r="V12" s="60">
        <v>7096883</v>
      </c>
      <c r="W12" s="60">
        <v>6204903</v>
      </c>
      <c r="X12" s="60">
        <v>891980</v>
      </c>
      <c r="Y12" s="61">
        <v>14.38</v>
      </c>
      <c r="Z12" s="62">
        <v>6204903</v>
      </c>
    </row>
    <row r="13" spans="1:26" ht="13.5">
      <c r="A13" s="58" t="s">
        <v>278</v>
      </c>
      <c r="B13" s="19">
        <v>50300266</v>
      </c>
      <c r="C13" s="19"/>
      <c r="D13" s="59">
        <v>13028150</v>
      </c>
      <c r="E13" s="60">
        <v>13028150</v>
      </c>
      <c r="F13" s="60">
        <v>0</v>
      </c>
      <c r="G13" s="60">
        <v>0</v>
      </c>
      <c r="H13" s="60">
        <v>371091</v>
      </c>
      <c r="I13" s="60">
        <v>371091</v>
      </c>
      <c r="J13" s="60">
        <v>0</v>
      </c>
      <c r="K13" s="60">
        <v>0</v>
      </c>
      <c r="L13" s="60">
        <v>0</v>
      </c>
      <c r="M13" s="60">
        <v>0</v>
      </c>
      <c r="N13" s="60">
        <v>19676433</v>
      </c>
      <c r="O13" s="60">
        <v>0</v>
      </c>
      <c r="P13" s="60">
        <v>0</v>
      </c>
      <c r="Q13" s="60">
        <v>19676433</v>
      </c>
      <c r="R13" s="60">
        <v>0</v>
      </c>
      <c r="S13" s="60">
        <v>0</v>
      </c>
      <c r="T13" s="60">
        <v>0</v>
      </c>
      <c r="U13" s="60">
        <v>0</v>
      </c>
      <c r="V13" s="60">
        <v>20047524</v>
      </c>
      <c r="W13" s="60">
        <v>13028150</v>
      </c>
      <c r="X13" s="60">
        <v>7019374</v>
      </c>
      <c r="Y13" s="61">
        <v>53.88</v>
      </c>
      <c r="Z13" s="62">
        <v>13028150</v>
      </c>
    </row>
    <row r="14" spans="1:26" ht="13.5">
      <c r="A14" s="58" t="s">
        <v>40</v>
      </c>
      <c r="B14" s="19">
        <v>3929148</v>
      </c>
      <c r="C14" s="19"/>
      <c r="D14" s="59">
        <v>7136830</v>
      </c>
      <c r="E14" s="60">
        <v>7136830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2812227</v>
      </c>
      <c r="U14" s="60">
        <v>2812227</v>
      </c>
      <c r="V14" s="60">
        <v>2812227</v>
      </c>
      <c r="W14" s="60">
        <v>7136830</v>
      </c>
      <c r="X14" s="60">
        <v>-4324603</v>
      </c>
      <c r="Y14" s="61">
        <v>-60.6</v>
      </c>
      <c r="Z14" s="62">
        <v>7136830</v>
      </c>
    </row>
    <row r="15" spans="1:26" ht="13.5">
      <c r="A15" s="58" t="s">
        <v>41</v>
      </c>
      <c r="B15" s="19">
        <v>41533132</v>
      </c>
      <c r="C15" s="19"/>
      <c r="D15" s="59">
        <v>49401335</v>
      </c>
      <c r="E15" s="60">
        <v>49401335</v>
      </c>
      <c r="F15" s="60">
        <v>5327909</v>
      </c>
      <c r="G15" s="60">
        <v>6866214</v>
      </c>
      <c r="H15" s="60">
        <v>6838413</v>
      </c>
      <c r="I15" s="60">
        <v>19032536</v>
      </c>
      <c r="J15" s="60">
        <v>6544636</v>
      </c>
      <c r="K15" s="60">
        <v>1869289</v>
      </c>
      <c r="L15" s="60">
        <v>4076244</v>
      </c>
      <c r="M15" s="60">
        <v>12490169</v>
      </c>
      <c r="N15" s="60">
        <v>3062530</v>
      </c>
      <c r="O15" s="60">
        <v>4094570</v>
      </c>
      <c r="P15" s="60">
        <v>3644371</v>
      </c>
      <c r="Q15" s="60">
        <v>10801471</v>
      </c>
      <c r="R15" s="60">
        <v>3286120</v>
      </c>
      <c r="S15" s="60">
        <v>3943518</v>
      </c>
      <c r="T15" s="60">
        <v>3700643</v>
      </c>
      <c r="U15" s="60">
        <v>10930281</v>
      </c>
      <c r="V15" s="60">
        <v>53254457</v>
      </c>
      <c r="W15" s="60">
        <v>49401335</v>
      </c>
      <c r="X15" s="60">
        <v>3853122</v>
      </c>
      <c r="Y15" s="61">
        <v>7.8</v>
      </c>
      <c r="Z15" s="62">
        <v>49401335</v>
      </c>
    </row>
    <row r="16" spans="1:26" ht="13.5">
      <c r="A16" s="69" t="s">
        <v>42</v>
      </c>
      <c r="B16" s="19">
        <v>21654250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61205093</v>
      </c>
      <c r="C17" s="19"/>
      <c r="D17" s="59">
        <v>64516799</v>
      </c>
      <c r="E17" s="60">
        <v>64516799</v>
      </c>
      <c r="F17" s="60">
        <v>5950615</v>
      </c>
      <c r="G17" s="60">
        <v>4493978</v>
      </c>
      <c r="H17" s="60">
        <v>6905502</v>
      </c>
      <c r="I17" s="60">
        <v>17350095</v>
      </c>
      <c r="J17" s="60">
        <v>6720854</v>
      </c>
      <c r="K17" s="60">
        <v>7112068</v>
      </c>
      <c r="L17" s="60">
        <v>8728873</v>
      </c>
      <c r="M17" s="60">
        <v>22561795</v>
      </c>
      <c r="N17" s="60">
        <v>16285523</v>
      </c>
      <c r="O17" s="60">
        <v>10540158</v>
      </c>
      <c r="P17" s="60">
        <v>13768483</v>
      </c>
      <c r="Q17" s="60">
        <v>40594164</v>
      </c>
      <c r="R17" s="60">
        <v>8674551</v>
      </c>
      <c r="S17" s="60">
        <v>8284804</v>
      </c>
      <c r="T17" s="60">
        <v>11007586</v>
      </c>
      <c r="U17" s="60">
        <v>27966941</v>
      </c>
      <c r="V17" s="60">
        <v>108472995</v>
      </c>
      <c r="W17" s="60">
        <v>64516799</v>
      </c>
      <c r="X17" s="60">
        <v>43956196</v>
      </c>
      <c r="Y17" s="61">
        <v>68.13</v>
      </c>
      <c r="Z17" s="62">
        <v>64516799</v>
      </c>
    </row>
    <row r="18" spans="1:26" ht="13.5">
      <c r="A18" s="70" t="s">
        <v>44</v>
      </c>
      <c r="B18" s="71">
        <f>SUM(B11:B17)</f>
        <v>226877975</v>
      </c>
      <c r="C18" s="71">
        <f>SUM(C11:C17)</f>
        <v>0</v>
      </c>
      <c r="D18" s="72">
        <f aca="true" t="shared" si="1" ref="D18:Z18">SUM(D11:D17)</f>
        <v>191519115</v>
      </c>
      <c r="E18" s="73">
        <f t="shared" si="1"/>
        <v>191519115</v>
      </c>
      <c r="F18" s="73">
        <f t="shared" si="1"/>
        <v>15768603</v>
      </c>
      <c r="G18" s="73">
        <f t="shared" si="1"/>
        <v>11360192</v>
      </c>
      <c r="H18" s="73">
        <f t="shared" si="1"/>
        <v>23264258</v>
      </c>
      <c r="I18" s="73">
        <f t="shared" si="1"/>
        <v>50393053</v>
      </c>
      <c r="J18" s="73">
        <f t="shared" si="1"/>
        <v>17843100</v>
      </c>
      <c r="K18" s="73">
        <f t="shared" si="1"/>
        <v>13906780</v>
      </c>
      <c r="L18" s="73">
        <f t="shared" si="1"/>
        <v>18481008</v>
      </c>
      <c r="M18" s="73">
        <f t="shared" si="1"/>
        <v>50230888</v>
      </c>
      <c r="N18" s="73">
        <f t="shared" si="1"/>
        <v>43565474</v>
      </c>
      <c r="O18" s="73">
        <f t="shared" si="1"/>
        <v>20498458</v>
      </c>
      <c r="P18" s="73">
        <f t="shared" si="1"/>
        <v>22534947</v>
      </c>
      <c r="Q18" s="73">
        <f t="shared" si="1"/>
        <v>86598879</v>
      </c>
      <c r="R18" s="73">
        <f t="shared" si="1"/>
        <v>11969806</v>
      </c>
      <c r="S18" s="73">
        <f t="shared" si="1"/>
        <v>21834242</v>
      </c>
      <c r="T18" s="73">
        <f t="shared" si="1"/>
        <v>22662810</v>
      </c>
      <c r="U18" s="73">
        <f t="shared" si="1"/>
        <v>56466858</v>
      </c>
      <c r="V18" s="73">
        <f t="shared" si="1"/>
        <v>243689678</v>
      </c>
      <c r="W18" s="73">
        <f t="shared" si="1"/>
        <v>191519115</v>
      </c>
      <c r="X18" s="73">
        <f t="shared" si="1"/>
        <v>52170563</v>
      </c>
      <c r="Y18" s="67">
        <f>+IF(W18&lt;&gt;0,(X18/W18)*100,0)</f>
        <v>27.240394777304605</v>
      </c>
      <c r="Z18" s="74">
        <f t="shared" si="1"/>
        <v>191519115</v>
      </c>
    </row>
    <row r="19" spans="1:26" ht="13.5">
      <c r="A19" s="70" t="s">
        <v>45</v>
      </c>
      <c r="B19" s="75">
        <f>+B10-B18</f>
        <v>-17915054</v>
      </c>
      <c r="C19" s="75">
        <f>+C10-C18</f>
        <v>0</v>
      </c>
      <c r="D19" s="76">
        <f aca="true" t="shared" si="2" ref="D19:Z19">+D10-D18</f>
        <v>4667000</v>
      </c>
      <c r="E19" s="77">
        <f t="shared" si="2"/>
        <v>4667000</v>
      </c>
      <c r="F19" s="77">
        <f t="shared" si="2"/>
        <v>31243875</v>
      </c>
      <c r="G19" s="77">
        <f t="shared" si="2"/>
        <v>520115</v>
      </c>
      <c r="H19" s="77">
        <f t="shared" si="2"/>
        <v>-13528736</v>
      </c>
      <c r="I19" s="77">
        <f t="shared" si="2"/>
        <v>18235254</v>
      </c>
      <c r="J19" s="77">
        <f t="shared" si="2"/>
        <v>-6565830</v>
      </c>
      <c r="K19" s="77">
        <f t="shared" si="2"/>
        <v>-3701195</v>
      </c>
      <c r="L19" s="77">
        <f t="shared" si="2"/>
        <v>13320634</v>
      </c>
      <c r="M19" s="77">
        <f t="shared" si="2"/>
        <v>3053609</v>
      </c>
      <c r="N19" s="77">
        <f t="shared" si="2"/>
        <v>-33558637</v>
      </c>
      <c r="O19" s="77">
        <f t="shared" si="2"/>
        <v>-7484541</v>
      </c>
      <c r="P19" s="77">
        <f t="shared" si="2"/>
        <v>12034935</v>
      </c>
      <c r="Q19" s="77">
        <f t="shared" si="2"/>
        <v>-29008243</v>
      </c>
      <c r="R19" s="77">
        <f t="shared" si="2"/>
        <v>833357</v>
      </c>
      <c r="S19" s="77">
        <f t="shared" si="2"/>
        <v>-10125057</v>
      </c>
      <c r="T19" s="77">
        <f t="shared" si="2"/>
        <v>-7060037</v>
      </c>
      <c r="U19" s="77">
        <f t="shared" si="2"/>
        <v>-16351737</v>
      </c>
      <c r="V19" s="77">
        <f t="shared" si="2"/>
        <v>-24071117</v>
      </c>
      <c r="W19" s="77">
        <f>IF(E10=E18,0,W10-W18)</f>
        <v>4667000</v>
      </c>
      <c r="X19" s="77">
        <f t="shared" si="2"/>
        <v>-28738117</v>
      </c>
      <c r="Y19" s="78">
        <f>+IF(W19&lt;&gt;0,(X19/W19)*100,0)</f>
        <v>-615.7728090850653</v>
      </c>
      <c r="Z19" s="79">
        <f t="shared" si="2"/>
        <v>4667000</v>
      </c>
    </row>
    <row r="20" spans="1:26" ht="13.5">
      <c r="A20" s="58" t="s">
        <v>46</v>
      </c>
      <c r="B20" s="19">
        <v>31282906</v>
      </c>
      <c r="C20" s="19"/>
      <c r="D20" s="59">
        <v>55163000</v>
      </c>
      <c r="E20" s="60">
        <v>55163000</v>
      </c>
      <c r="F20" s="60">
        <v>46571</v>
      </c>
      <c r="G20" s="60">
        <v>1832466</v>
      </c>
      <c r="H20" s="60">
        <v>1428495</v>
      </c>
      <c r="I20" s="60">
        <v>3307532</v>
      </c>
      <c r="J20" s="60">
        <v>6090195</v>
      </c>
      <c r="K20" s="60">
        <v>3618974</v>
      </c>
      <c r="L20" s="60">
        <v>2791191</v>
      </c>
      <c r="M20" s="60">
        <v>12500360</v>
      </c>
      <c r="N20" s="60">
        <v>1507761</v>
      </c>
      <c r="O20" s="60">
        <v>5312343</v>
      </c>
      <c r="P20" s="60">
        <v>3817777</v>
      </c>
      <c r="Q20" s="60">
        <v>10637881</v>
      </c>
      <c r="R20" s="60">
        <v>6519539</v>
      </c>
      <c r="S20" s="60">
        <v>6325744</v>
      </c>
      <c r="T20" s="60">
        <v>11693813</v>
      </c>
      <c r="U20" s="60">
        <v>24539096</v>
      </c>
      <c r="V20" s="60">
        <v>50984869</v>
      </c>
      <c r="W20" s="60">
        <v>55163000</v>
      </c>
      <c r="X20" s="60">
        <v>-4178131</v>
      </c>
      <c r="Y20" s="61">
        <v>-7.57</v>
      </c>
      <c r="Z20" s="62">
        <v>55163000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13367852</v>
      </c>
      <c r="C22" s="86">
        <f>SUM(C19:C21)</f>
        <v>0</v>
      </c>
      <c r="D22" s="87">
        <f aca="true" t="shared" si="3" ref="D22:Z22">SUM(D19:D21)</f>
        <v>59830000</v>
      </c>
      <c r="E22" s="88">
        <f t="shared" si="3"/>
        <v>59830000</v>
      </c>
      <c r="F22" s="88">
        <f t="shared" si="3"/>
        <v>31290446</v>
      </c>
      <c r="G22" s="88">
        <f t="shared" si="3"/>
        <v>2352581</v>
      </c>
      <c r="H22" s="88">
        <f t="shared" si="3"/>
        <v>-12100241</v>
      </c>
      <c r="I22" s="88">
        <f t="shared" si="3"/>
        <v>21542786</v>
      </c>
      <c r="J22" s="88">
        <f t="shared" si="3"/>
        <v>-475635</v>
      </c>
      <c r="K22" s="88">
        <f t="shared" si="3"/>
        <v>-82221</v>
      </c>
      <c r="L22" s="88">
        <f t="shared" si="3"/>
        <v>16111825</v>
      </c>
      <c r="M22" s="88">
        <f t="shared" si="3"/>
        <v>15553969</v>
      </c>
      <c r="N22" s="88">
        <f t="shared" si="3"/>
        <v>-32050876</v>
      </c>
      <c r="O22" s="88">
        <f t="shared" si="3"/>
        <v>-2172198</v>
      </c>
      <c r="P22" s="88">
        <f t="shared" si="3"/>
        <v>15852712</v>
      </c>
      <c r="Q22" s="88">
        <f t="shared" si="3"/>
        <v>-18370362</v>
      </c>
      <c r="R22" s="88">
        <f t="shared" si="3"/>
        <v>7352896</v>
      </c>
      <c r="S22" s="88">
        <f t="shared" si="3"/>
        <v>-3799313</v>
      </c>
      <c r="T22" s="88">
        <f t="shared" si="3"/>
        <v>4633776</v>
      </c>
      <c r="U22" s="88">
        <f t="shared" si="3"/>
        <v>8187359</v>
      </c>
      <c r="V22" s="88">
        <f t="shared" si="3"/>
        <v>26913752</v>
      </c>
      <c r="W22" s="88">
        <f t="shared" si="3"/>
        <v>59830000</v>
      </c>
      <c r="X22" s="88">
        <f t="shared" si="3"/>
        <v>-32916248</v>
      </c>
      <c r="Y22" s="89">
        <f>+IF(W22&lt;&gt;0,(X22/W22)*100,0)</f>
        <v>-55.01629282968411</v>
      </c>
      <c r="Z22" s="90">
        <f t="shared" si="3"/>
        <v>59830000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13367852</v>
      </c>
      <c r="C24" s="75">
        <f>SUM(C22:C23)</f>
        <v>0</v>
      </c>
      <c r="D24" s="76">
        <f aca="true" t="shared" si="4" ref="D24:Z24">SUM(D22:D23)</f>
        <v>59830000</v>
      </c>
      <c r="E24" s="77">
        <f t="shared" si="4"/>
        <v>59830000</v>
      </c>
      <c r="F24" s="77">
        <f t="shared" si="4"/>
        <v>31290446</v>
      </c>
      <c r="G24" s="77">
        <f t="shared" si="4"/>
        <v>2352581</v>
      </c>
      <c r="H24" s="77">
        <f t="shared" si="4"/>
        <v>-12100241</v>
      </c>
      <c r="I24" s="77">
        <f t="shared" si="4"/>
        <v>21542786</v>
      </c>
      <c r="J24" s="77">
        <f t="shared" si="4"/>
        <v>-475635</v>
      </c>
      <c r="K24" s="77">
        <f t="shared" si="4"/>
        <v>-82221</v>
      </c>
      <c r="L24" s="77">
        <f t="shared" si="4"/>
        <v>16111825</v>
      </c>
      <c r="M24" s="77">
        <f t="shared" si="4"/>
        <v>15553969</v>
      </c>
      <c r="N24" s="77">
        <f t="shared" si="4"/>
        <v>-32050876</v>
      </c>
      <c r="O24" s="77">
        <f t="shared" si="4"/>
        <v>-2172198</v>
      </c>
      <c r="P24" s="77">
        <f t="shared" si="4"/>
        <v>15852712</v>
      </c>
      <c r="Q24" s="77">
        <f t="shared" si="4"/>
        <v>-18370362</v>
      </c>
      <c r="R24" s="77">
        <f t="shared" si="4"/>
        <v>7352896</v>
      </c>
      <c r="S24" s="77">
        <f t="shared" si="4"/>
        <v>-3799313</v>
      </c>
      <c r="T24" s="77">
        <f t="shared" si="4"/>
        <v>4633776</v>
      </c>
      <c r="U24" s="77">
        <f t="shared" si="4"/>
        <v>8187359</v>
      </c>
      <c r="V24" s="77">
        <f t="shared" si="4"/>
        <v>26913752</v>
      </c>
      <c r="W24" s="77">
        <f t="shared" si="4"/>
        <v>59830000</v>
      </c>
      <c r="X24" s="77">
        <f t="shared" si="4"/>
        <v>-32916248</v>
      </c>
      <c r="Y24" s="78">
        <f>+IF(W24&lt;&gt;0,(X24/W24)*100,0)</f>
        <v>-55.01629282968411</v>
      </c>
      <c r="Z24" s="79">
        <f t="shared" si="4"/>
        <v>59830000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47789936</v>
      </c>
      <c r="C27" s="22"/>
      <c r="D27" s="99">
        <v>119860000</v>
      </c>
      <c r="E27" s="100">
        <v>119860000</v>
      </c>
      <c r="F27" s="100">
        <v>387272</v>
      </c>
      <c r="G27" s="100">
        <v>1832466</v>
      </c>
      <c r="H27" s="100">
        <v>1567995</v>
      </c>
      <c r="I27" s="100">
        <v>3787733</v>
      </c>
      <c r="J27" s="100">
        <v>6192716</v>
      </c>
      <c r="K27" s="100">
        <v>3664566</v>
      </c>
      <c r="L27" s="100">
        <v>4040904</v>
      </c>
      <c r="M27" s="100">
        <v>13898186</v>
      </c>
      <c r="N27" s="100">
        <v>1513059</v>
      </c>
      <c r="O27" s="100">
        <v>5814671</v>
      </c>
      <c r="P27" s="100">
        <v>4215342</v>
      </c>
      <c r="Q27" s="100">
        <v>11543072</v>
      </c>
      <c r="R27" s="100">
        <v>6708337</v>
      </c>
      <c r="S27" s="100">
        <v>6735316</v>
      </c>
      <c r="T27" s="100">
        <v>12854218</v>
      </c>
      <c r="U27" s="100">
        <v>26297871</v>
      </c>
      <c r="V27" s="100">
        <v>55526862</v>
      </c>
      <c r="W27" s="100">
        <v>119860000</v>
      </c>
      <c r="X27" s="100">
        <v>-64333138</v>
      </c>
      <c r="Y27" s="101">
        <v>-53.67</v>
      </c>
      <c r="Z27" s="102">
        <v>119860000</v>
      </c>
    </row>
    <row r="28" spans="1:26" ht="13.5">
      <c r="A28" s="103" t="s">
        <v>46</v>
      </c>
      <c r="B28" s="19">
        <v>45776487</v>
      </c>
      <c r="C28" s="19"/>
      <c r="D28" s="59">
        <v>55163000</v>
      </c>
      <c r="E28" s="60">
        <v>55163000</v>
      </c>
      <c r="F28" s="60">
        <v>46571</v>
      </c>
      <c r="G28" s="60">
        <v>1832466</v>
      </c>
      <c r="H28" s="60">
        <v>1428496</v>
      </c>
      <c r="I28" s="60">
        <v>3307533</v>
      </c>
      <c r="J28" s="60">
        <v>6090195</v>
      </c>
      <c r="K28" s="60">
        <v>3618974</v>
      </c>
      <c r="L28" s="60">
        <v>2791191</v>
      </c>
      <c r="M28" s="60">
        <v>12500360</v>
      </c>
      <c r="N28" s="60">
        <v>1507761</v>
      </c>
      <c r="O28" s="60">
        <v>5312343</v>
      </c>
      <c r="P28" s="60">
        <v>3817777</v>
      </c>
      <c r="Q28" s="60">
        <v>10637881</v>
      </c>
      <c r="R28" s="60">
        <v>6519539</v>
      </c>
      <c r="S28" s="60">
        <v>6325744</v>
      </c>
      <c r="T28" s="60">
        <v>11693813</v>
      </c>
      <c r="U28" s="60">
        <v>24539096</v>
      </c>
      <c r="V28" s="60">
        <v>50984870</v>
      </c>
      <c r="W28" s="60">
        <v>55163000</v>
      </c>
      <c r="X28" s="60">
        <v>-4178130</v>
      </c>
      <c r="Y28" s="61">
        <v>-7.57</v>
      </c>
      <c r="Z28" s="62">
        <v>55163000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600000</v>
      </c>
      <c r="C30" s="19"/>
      <c r="D30" s="59">
        <v>60030000</v>
      </c>
      <c r="E30" s="60">
        <v>60030000</v>
      </c>
      <c r="F30" s="60">
        <v>340701</v>
      </c>
      <c r="G30" s="60">
        <v>0</v>
      </c>
      <c r="H30" s="60">
        <v>0</v>
      </c>
      <c r="I30" s="60">
        <v>340701</v>
      </c>
      <c r="J30" s="60">
        <v>89696</v>
      </c>
      <c r="K30" s="60">
        <v>0</v>
      </c>
      <c r="L30" s="60">
        <v>0</v>
      </c>
      <c r="M30" s="60">
        <v>89696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430397</v>
      </c>
      <c r="W30" s="60">
        <v>60030000</v>
      </c>
      <c r="X30" s="60">
        <v>-59599603</v>
      </c>
      <c r="Y30" s="61">
        <v>-99.28</v>
      </c>
      <c r="Z30" s="62">
        <v>60030000</v>
      </c>
    </row>
    <row r="31" spans="1:26" ht="13.5">
      <c r="A31" s="58" t="s">
        <v>53</v>
      </c>
      <c r="B31" s="19">
        <v>1413449</v>
      </c>
      <c r="C31" s="19"/>
      <c r="D31" s="59">
        <v>4667000</v>
      </c>
      <c r="E31" s="60">
        <v>4667000</v>
      </c>
      <c r="F31" s="60">
        <v>0</v>
      </c>
      <c r="G31" s="60">
        <v>0</v>
      </c>
      <c r="H31" s="60">
        <v>139499</v>
      </c>
      <c r="I31" s="60">
        <v>139499</v>
      </c>
      <c r="J31" s="60">
        <v>12825</v>
      </c>
      <c r="K31" s="60">
        <v>45592</v>
      </c>
      <c r="L31" s="60">
        <v>1249713</v>
      </c>
      <c r="M31" s="60">
        <v>1308130</v>
      </c>
      <c r="N31" s="60">
        <v>5298</v>
      </c>
      <c r="O31" s="60">
        <v>502328</v>
      </c>
      <c r="P31" s="60">
        <v>397565</v>
      </c>
      <c r="Q31" s="60">
        <v>905191</v>
      </c>
      <c r="R31" s="60">
        <v>188798</v>
      </c>
      <c r="S31" s="60">
        <v>409572</v>
      </c>
      <c r="T31" s="60">
        <v>1160405</v>
      </c>
      <c r="U31" s="60">
        <v>1758775</v>
      </c>
      <c r="V31" s="60">
        <v>4111595</v>
      </c>
      <c r="W31" s="60">
        <v>4667000</v>
      </c>
      <c r="X31" s="60">
        <v>-555405</v>
      </c>
      <c r="Y31" s="61">
        <v>-11.9</v>
      </c>
      <c r="Z31" s="62">
        <v>4667000</v>
      </c>
    </row>
    <row r="32" spans="1:26" ht="13.5">
      <c r="A32" s="70" t="s">
        <v>54</v>
      </c>
      <c r="B32" s="22">
        <f>SUM(B28:B31)</f>
        <v>47789936</v>
      </c>
      <c r="C32" s="22">
        <f>SUM(C28:C31)</f>
        <v>0</v>
      </c>
      <c r="D32" s="99">
        <f aca="true" t="shared" si="5" ref="D32:Z32">SUM(D28:D31)</f>
        <v>119860000</v>
      </c>
      <c r="E32" s="100">
        <f t="shared" si="5"/>
        <v>119860000</v>
      </c>
      <c r="F32" s="100">
        <f t="shared" si="5"/>
        <v>387272</v>
      </c>
      <c r="G32" s="100">
        <f t="shared" si="5"/>
        <v>1832466</v>
      </c>
      <c r="H32" s="100">
        <f t="shared" si="5"/>
        <v>1567995</v>
      </c>
      <c r="I32" s="100">
        <f t="shared" si="5"/>
        <v>3787733</v>
      </c>
      <c r="J32" s="100">
        <f t="shared" si="5"/>
        <v>6192716</v>
      </c>
      <c r="K32" s="100">
        <f t="shared" si="5"/>
        <v>3664566</v>
      </c>
      <c r="L32" s="100">
        <f t="shared" si="5"/>
        <v>4040904</v>
      </c>
      <c r="M32" s="100">
        <f t="shared" si="5"/>
        <v>13898186</v>
      </c>
      <c r="N32" s="100">
        <f t="shared" si="5"/>
        <v>1513059</v>
      </c>
      <c r="O32" s="100">
        <f t="shared" si="5"/>
        <v>5814671</v>
      </c>
      <c r="P32" s="100">
        <f t="shared" si="5"/>
        <v>4215342</v>
      </c>
      <c r="Q32" s="100">
        <f t="shared" si="5"/>
        <v>11543072</v>
      </c>
      <c r="R32" s="100">
        <f t="shared" si="5"/>
        <v>6708337</v>
      </c>
      <c r="S32" s="100">
        <f t="shared" si="5"/>
        <v>6735316</v>
      </c>
      <c r="T32" s="100">
        <f t="shared" si="5"/>
        <v>12854218</v>
      </c>
      <c r="U32" s="100">
        <f t="shared" si="5"/>
        <v>26297871</v>
      </c>
      <c r="V32" s="100">
        <f t="shared" si="5"/>
        <v>55526862</v>
      </c>
      <c r="W32" s="100">
        <f t="shared" si="5"/>
        <v>119860000</v>
      </c>
      <c r="X32" s="100">
        <f t="shared" si="5"/>
        <v>-64333138</v>
      </c>
      <c r="Y32" s="101">
        <f>+IF(W32&lt;&gt;0,(X32/W32)*100,0)</f>
        <v>-53.67356749541131</v>
      </c>
      <c r="Z32" s="102">
        <f t="shared" si="5"/>
        <v>119860000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42025104</v>
      </c>
      <c r="C35" s="19"/>
      <c r="D35" s="59">
        <v>41562438</v>
      </c>
      <c r="E35" s="60">
        <v>41562438</v>
      </c>
      <c r="F35" s="60">
        <v>88516604</v>
      </c>
      <c r="G35" s="60">
        <v>7656310</v>
      </c>
      <c r="H35" s="60">
        <v>57298501</v>
      </c>
      <c r="I35" s="60">
        <v>57298501</v>
      </c>
      <c r="J35" s="60">
        <v>12119778</v>
      </c>
      <c r="K35" s="60">
        <v>10461877</v>
      </c>
      <c r="L35" s="60">
        <v>52316787</v>
      </c>
      <c r="M35" s="60">
        <v>52316787</v>
      </c>
      <c r="N35" s="60">
        <v>36310288</v>
      </c>
      <c r="O35" s="60">
        <v>34185857</v>
      </c>
      <c r="P35" s="60">
        <v>15999402</v>
      </c>
      <c r="Q35" s="60">
        <v>15999402</v>
      </c>
      <c r="R35" s="60">
        <v>15555646</v>
      </c>
      <c r="S35" s="60">
        <v>41768103</v>
      </c>
      <c r="T35" s="60">
        <v>20672673</v>
      </c>
      <c r="U35" s="60">
        <v>20672673</v>
      </c>
      <c r="V35" s="60">
        <v>20672673</v>
      </c>
      <c r="W35" s="60">
        <v>41562438</v>
      </c>
      <c r="X35" s="60">
        <v>-20889765</v>
      </c>
      <c r="Y35" s="61">
        <v>-50.26</v>
      </c>
      <c r="Z35" s="62">
        <v>41562438</v>
      </c>
    </row>
    <row r="36" spans="1:26" ht="13.5">
      <c r="A36" s="58" t="s">
        <v>57</v>
      </c>
      <c r="B36" s="19">
        <v>959726866</v>
      </c>
      <c r="C36" s="19"/>
      <c r="D36" s="59">
        <v>1201707803</v>
      </c>
      <c r="E36" s="60">
        <v>1201707803</v>
      </c>
      <c r="F36" s="60">
        <v>0</v>
      </c>
      <c r="G36" s="60">
        <v>26576490</v>
      </c>
      <c r="H36" s="60">
        <v>1428495</v>
      </c>
      <c r="I36" s="60">
        <v>1428495</v>
      </c>
      <c r="J36" s="60">
        <v>11090195</v>
      </c>
      <c r="K36" s="60">
        <v>8618974</v>
      </c>
      <c r="L36" s="60">
        <v>9040904</v>
      </c>
      <c r="M36" s="60">
        <v>9040904</v>
      </c>
      <c r="N36" s="60">
        <v>22614512</v>
      </c>
      <c r="O36" s="60">
        <v>27628000</v>
      </c>
      <c r="P36" s="60">
        <v>4125342</v>
      </c>
      <c r="Q36" s="60">
        <v>4125342</v>
      </c>
      <c r="R36" s="60">
        <v>6708337</v>
      </c>
      <c r="S36" s="60">
        <v>6735316</v>
      </c>
      <c r="T36" s="60">
        <v>12854218</v>
      </c>
      <c r="U36" s="60">
        <v>12854218</v>
      </c>
      <c r="V36" s="60">
        <v>12854218</v>
      </c>
      <c r="W36" s="60">
        <v>1201707803</v>
      </c>
      <c r="X36" s="60">
        <v>-1188853585</v>
      </c>
      <c r="Y36" s="61">
        <v>-98.93</v>
      </c>
      <c r="Z36" s="62">
        <v>1201707803</v>
      </c>
    </row>
    <row r="37" spans="1:26" ht="13.5">
      <c r="A37" s="58" t="s">
        <v>58</v>
      </c>
      <c r="B37" s="19">
        <v>24415763</v>
      </c>
      <c r="C37" s="19"/>
      <c r="D37" s="59">
        <v>38671829</v>
      </c>
      <c r="E37" s="60">
        <v>38671829</v>
      </c>
      <c r="F37" s="60">
        <v>375</v>
      </c>
      <c r="G37" s="60">
        <v>1770375</v>
      </c>
      <c r="H37" s="60">
        <v>8167798</v>
      </c>
      <c r="I37" s="60">
        <v>8167798</v>
      </c>
      <c r="J37" s="60">
        <v>40698</v>
      </c>
      <c r="K37" s="60">
        <v>21641</v>
      </c>
      <c r="L37" s="60">
        <v>155338</v>
      </c>
      <c r="M37" s="60">
        <v>155338</v>
      </c>
      <c r="N37" s="60">
        <v>935769</v>
      </c>
      <c r="O37" s="60">
        <v>16872</v>
      </c>
      <c r="P37" s="60">
        <v>209627</v>
      </c>
      <c r="Q37" s="60">
        <v>209627</v>
      </c>
      <c r="R37" s="60">
        <v>206836</v>
      </c>
      <c r="S37" s="60">
        <v>1206725</v>
      </c>
      <c r="T37" s="60">
        <v>214231</v>
      </c>
      <c r="U37" s="60">
        <v>214231</v>
      </c>
      <c r="V37" s="60">
        <v>214231</v>
      </c>
      <c r="W37" s="60">
        <v>38671829</v>
      </c>
      <c r="X37" s="60">
        <v>-38457598</v>
      </c>
      <c r="Y37" s="61">
        <v>-99.45</v>
      </c>
      <c r="Z37" s="62">
        <v>38671829</v>
      </c>
    </row>
    <row r="38" spans="1:26" ht="13.5">
      <c r="A38" s="58" t="s">
        <v>59</v>
      </c>
      <c r="B38" s="19">
        <v>38658460</v>
      </c>
      <c r="C38" s="19"/>
      <c r="D38" s="59">
        <v>99135412</v>
      </c>
      <c r="E38" s="60">
        <v>99135412</v>
      </c>
      <c r="F38" s="60">
        <v>340701</v>
      </c>
      <c r="G38" s="60">
        <v>16631</v>
      </c>
      <c r="H38" s="60">
        <v>8679</v>
      </c>
      <c r="I38" s="60">
        <v>8679</v>
      </c>
      <c r="J38" s="60">
        <v>8405</v>
      </c>
      <c r="K38" s="60">
        <v>8749</v>
      </c>
      <c r="L38" s="60">
        <v>874874</v>
      </c>
      <c r="M38" s="60">
        <v>874874</v>
      </c>
      <c r="N38" s="60">
        <v>8517</v>
      </c>
      <c r="O38" s="60">
        <v>9459</v>
      </c>
      <c r="P38" s="60">
        <v>8593</v>
      </c>
      <c r="Q38" s="60">
        <v>8593</v>
      </c>
      <c r="R38" s="60">
        <v>17517</v>
      </c>
      <c r="S38" s="60">
        <v>13998</v>
      </c>
      <c r="T38" s="60">
        <v>13998</v>
      </c>
      <c r="U38" s="60">
        <v>13998</v>
      </c>
      <c r="V38" s="60">
        <v>13998</v>
      </c>
      <c r="W38" s="60">
        <v>99135412</v>
      </c>
      <c r="X38" s="60">
        <v>-99121414</v>
      </c>
      <c r="Y38" s="61">
        <v>-99.99</v>
      </c>
      <c r="Z38" s="62">
        <v>99135412</v>
      </c>
    </row>
    <row r="39" spans="1:26" ht="13.5">
      <c r="A39" s="58" t="s">
        <v>60</v>
      </c>
      <c r="B39" s="19">
        <v>938677747</v>
      </c>
      <c r="C39" s="19"/>
      <c r="D39" s="59">
        <v>1105463000</v>
      </c>
      <c r="E39" s="60">
        <v>1105463000</v>
      </c>
      <c r="F39" s="60">
        <v>88175528</v>
      </c>
      <c r="G39" s="60">
        <v>32445794</v>
      </c>
      <c r="H39" s="60">
        <v>50550519</v>
      </c>
      <c r="I39" s="60">
        <v>50550519</v>
      </c>
      <c r="J39" s="60">
        <v>23160870</v>
      </c>
      <c r="K39" s="60">
        <v>19050461</v>
      </c>
      <c r="L39" s="60">
        <v>60327479</v>
      </c>
      <c r="M39" s="60">
        <v>60327479</v>
      </c>
      <c r="N39" s="60">
        <v>57980514</v>
      </c>
      <c r="O39" s="60">
        <v>61787526</v>
      </c>
      <c r="P39" s="60">
        <v>19906524</v>
      </c>
      <c r="Q39" s="60">
        <v>19906524</v>
      </c>
      <c r="R39" s="60">
        <v>22039630</v>
      </c>
      <c r="S39" s="60">
        <v>47282696</v>
      </c>
      <c r="T39" s="60">
        <v>33298662</v>
      </c>
      <c r="U39" s="60">
        <v>33298662</v>
      </c>
      <c r="V39" s="60">
        <v>33298662</v>
      </c>
      <c r="W39" s="60">
        <v>1105463000</v>
      </c>
      <c r="X39" s="60">
        <v>-1072164338</v>
      </c>
      <c r="Y39" s="61">
        <v>-96.99</v>
      </c>
      <c r="Z39" s="62">
        <v>1105463000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77878908</v>
      </c>
      <c r="C42" s="19"/>
      <c r="D42" s="59">
        <v>40381113</v>
      </c>
      <c r="E42" s="60">
        <v>40381113</v>
      </c>
      <c r="F42" s="60">
        <v>38605619</v>
      </c>
      <c r="G42" s="60">
        <v>-29110066</v>
      </c>
      <c r="H42" s="60">
        <v>-11362899</v>
      </c>
      <c r="I42" s="60">
        <v>-1867346</v>
      </c>
      <c r="J42" s="60">
        <v>-6317622</v>
      </c>
      <c r="K42" s="60">
        <v>-2759957</v>
      </c>
      <c r="L42" s="60">
        <v>41894471</v>
      </c>
      <c r="M42" s="60">
        <v>32816892</v>
      </c>
      <c r="N42" s="60">
        <v>-13616985</v>
      </c>
      <c r="O42" s="60">
        <v>-3667374</v>
      </c>
      <c r="P42" s="60">
        <v>39449872</v>
      </c>
      <c r="Q42" s="60">
        <v>22165513</v>
      </c>
      <c r="R42" s="60">
        <v>-6460468</v>
      </c>
      <c r="S42" s="60">
        <v>-8671371</v>
      </c>
      <c r="T42" s="60">
        <v>-9121081</v>
      </c>
      <c r="U42" s="60">
        <v>-24252920</v>
      </c>
      <c r="V42" s="60">
        <v>28862139</v>
      </c>
      <c r="W42" s="60">
        <v>40381113</v>
      </c>
      <c r="X42" s="60">
        <v>-11518974</v>
      </c>
      <c r="Y42" s="61">
        <v>-28.53</v>
      </c>
      <c r="Z42" s="62">
        <v>40381113</v>
      </c>
    </row>
    <row r="43" spans="1:26" ht="13.5">
      <c r="A43" s="58" t="s">
        <v>63</v>
      </c>
      <c r="B43" s="19">
        <v>-55693579</v>
      </c>
      <c r="C43" s="19"/>
      <c r="D43" s="59">
        <v>-80306000</v>
      </c>
      <c r="E43" s="60">
        <v>-80306000</v>
      </c>
      <c r="F43" s="60">
        <v>-345431</v>
      </c>
      <c r="G43" s="60">
        <v>-1832465</v>
      </c>
      <c r="H43" s="60">
        <v>-1428495</v>
      </c>
      <c r="I43" s="60">
        <v>-3606391</v>
      </c>
      <c r="J43" s="60">
        <v>-1090195</v>
      </c>
      <c r="K43" s="60">
        <v>1381026</v>
      </c>
      <c r="L43" s="60">
        <v>2208809</v>
      </c>
      <c r="M43" s="60">
        <v>2499640</v>
      </c>
      <c r="N43" s="60">
        <v>3492239</v>
      </c>
      <c r="O43" s="60">
        <v>-312343</v>
      </c>
      <c r="P43" s="60">
        <v>-3817777</v>
      </c>
      <c r="Q43" s="60">
        <v>-637881</v>
      </c>
      <c r="R43" s="60">
        <v>-6519539</v>
      </c>
      <c r="S43" s="60">
        <v>-6325744</v>
      </c>
      <c r="T43" s="60">
        <v>-11693813</v>
      </c>
      <c r="U43" s="60">
        <v>-24539096</v>
      </c>
      <c r="V43" s="60">
        <v>-26283728</v>
      </c>
      <c r="W43" s="60">
        <v>-80306000</v>
      </c>
      <c r="X43" s="60">
        <v>54022272</v>
      </c>
      <c r="Y43" s="61">
        <v>-67.27</v>
      </c>
      <c r="Z43" s="62">
        <v>-80306000</v>
      </c>
    </row>
    <row r="44" spans="1:26" ht="13.5">
      <c r="A44" s="58" t="s">
        <v>64</v>
      </c>
      <c r="B44" s="19">
        <v>-2994029</v>
      </c>
      <c r="C44" s="19"/>
      <c r="D44" s="59">
        <v>52644553</v>
      </c>
      <c r="E44" s="60">
        <v>52644553</v>
      </c>
      <c r="F44" s="60">
        <v>0</v>
      </c>
      <c r="G44" s="60">
        <v>-16631</v>
      </c>
      <c r="H44" s="60">
        <v>-8679</v>
      </c>
      <c r="I44" s="60">
        <v>-25310</v>
      </c>
      <c r="J44" s="60">
        <v>-8405</v>
      </c>
      <c r="K44" s="60">
        <v>-8749</v>
      </c>
      <c r="L44" s="60">
        <v>-874874</v>
      </c>
      <c r="M44" s="60">
        <v>-892028</v>
      </c>
      <c r="N44" s="60">
        <v>-8517</v>
      </c>
      <c r="O44" s="60">
        <v>-9459</v>
      </c>
      <c r="P44" s="60">
        <v>-8593</v>
      </c>
      <c r="Q44" s="60">
        <v>-26569</v>
      </c>
      <c r="R44" s="60">
        <v>-17517</v>
      </c>
      <c r="S44" s="60">
        <v>-13998</v>
      </c>
      <c r="T44" s="60">
        <v>-975422</v>
      </c>
      <c r="U44" s="60">
        <v>-1006937</v>
      </c>
      <c r="V44" s="60">
        <v>-1950844</v>
      </c>
      <c r="W44" s="60">
        <v>52644553</v>
      </c>
      <c r="X44" s="60">
        <v>-54595397</v>
      </c>
      <c r="Y44" s="61">
        <v>-103.71</v>
      </c>
      <c r="Z44" s="62">
        <v>52644553</v>
      </c>
    </row>
    <row r="45" spans="1:26" ht="13.5">
      <c r="A45" s="70" t="s">
        <v>65</v>
      </c>
      <c r="B45" s="22">
        <v>16864067</v>
      </c>
      <c r="C45" s="22"/>
      <c r="D45" s="99">
        <v>842666</v>
      </c>
      <c r="E45" s="100">
        <v>842666</v>
      </c>
      <c r="F45" s="100">
        <v>55528651</v>
      </c>
      <c r="G45" s="100">
        <v>24569489</v>
      </c>
      <c r="H45" s="100">
        <v>11769416</v>
      </c>
      <c r="I45" s="100">
        <v>11769416</v>
      </c>
      <c r="J45" s="100">
        <v>4353194</v>
      </c>
      <c r="K45" s="100">
        <v>2965514</v>
      </c>
      <c r="L45" s="100">
        <v>46193920</v>
      </c>
      <c r="M45" s="100">
        <v>46193920</v>
      </c>
      <c r="N45" s="100">
        <v>36060657</v>
      </c>
      <c r="O45" s="100">
        <v>32071481</v>
      </c>
      <c r="P45" s="100">
        <v>67694983</v>
      </c>
      <c r="Q45" s="100">
        <v>36060657</v>
      </c>
      <c r="R45" s="100">
        <v>54697459</v>
      </c>
      <c r="S45" s="100">
        <v>39686346</v>
      </c>
      <c r="T45" s="100">
        <v>17896030</v>
      </c>
      <c r="U45" s="100">
        <v>17896030</v>
      </c>
      <c r="V45" s="100">
        <v>17896030</v>
      </c>
      <c r="W45" s="100">
        <v>842666</v>
      </c>
      <c r="X45" s="100">
        <v>17053364</v>
      </c>
      <c r="Y45" s="101">
        <v>2023.74</v>
      </c>
      <c r="Z45" s="102">
        <v>842666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9862998</v>
      </c>
      <c r="C49" s="52"/>
      <c r="D49" s="129">
        <v>1931628</v>
      </c>
      <c r="E49" s="54">
        <v>1714497</v>
      </c>
      <c r="F49" s="54">
        <v>0</v>
      </c>
      <c r="G49" s="54">
        <v>0</v>
      </c>
      <c r="H49" s="54">
        <v>0</v>
      </c>
      <c r="I49" s="54">
        <v>1890240</v>
      </c>
      <c r="J49" s="54">
        <v>0</v>
      </c>
      <c r="K49" s="54">
        <v>0</v>
      </c>
      <c r="L49" s="54">
        <v>0</v>
      </c>
      <c r="M49" s="54">
        <v>30180690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45580053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1117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375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1492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99.62714855097921</v>
      </c>
      <c r="C58" s="5">
        <f>IF(C67=0,0,+(C76/C67)*100)</f>
        <v>0</v>
      </c>
      <c r="D58" s="6">
        <f aca="true" t="shared" si="6" ref="D58:Z58">IF(D67=0,0,+(D76/D67)*100)</f>
        <v>70.00075926565071</v>
      </c>
      <c r="E58" s="7">
        <f t="shared" si="6"/>
        <v>70.00075926565071</v>
      </c>
      <c r="F58" s="7">
        <f t="shared" si="6"/>
        <v>36.748272695051135</v>
      </c>
      <c r="G58" s="7">
        <f t="shared" si="6"/>
        <v>6.114327939691387</v>
      </c>
      <c r="H58" s="7">
        <f t="shared" si="6"/>
        <v>111.4800386284403</v>
      </c>
      <c r="I58" s="7">
        <f t="shared" si="6"/>
        <v>46.389307192029925</v>
      </c>
      <c r="J58" s="7">
        <f t="shared" si="6"/>
        <v>128.79426526241608</v>
      </c>
      <c r="K58" s="7">
        <f t="shared" si="6"/>
        <v>103.46792585978434</v>
      </c>
      <c r="L58" s="7">
        <f t="shared" si="6"/>
        <v>44.37596216648429</v>
      </c>
      <c r="M58" s="7">
        <f t="shared" si="6"/>
        <v>94.88761491644622</v>
      </c>
      <c r="N58" s="7">
        <f t="shared" si="6"/>
        <v>166.82385963082936</v>
      </c>
      <c r="O58" s="7">
        <f t="shared" si="6"/>
        <v>93.98538157578038</v>
      </c>
      <c r="P58" s="7">
        <f t="shared" si="6"/>
        <v>60.80285244135845</v>
      </c>
      <c r="Q58" s="7">
        <f t="shared" si="6"/>
        <v>104.90236681920115</v>
      </c>
      <c r="R58" s="7">
        <f t="shared" si="6"/>
        <v>205.14215873787666</v>
      </c>
      <c r="S58" s="7">
        <f t="shared" si="6"/>
        <v>110.60064125907965</v>
      </c>
      <c r="T58" s="7">
        <f t="shared" si="6"/>
        <v>109.0315586280062</v>
      </c>
      <c r="U58" s="7">
        <f t="shared" si="6"/>
        <v>133.36400043233417</v>
      </c>
      <c r="V58" s="7">
        <f t="shared" si="6"/>
        <v>89.43127959366987</v>
      </c>
      <c r="W58" s="7">
        <f t="shared" si="6"/>
        <v>70.00075926565071</v>
      </c>
      <c r="X58" s="7">
        <f t="shared" si="6"/>
        <v>0</v>
      </c>
      <c r="Y58" s="7">
        <f t="shared" si="6"/>
        <v>0</v>
      </c>
      <c r="Z58" s="8">
        <f t="shared" si="6"/>
        <v>70.00075926565071</v>
      </c>
    </row>
    <row r="59" spans="1:26" ht="13.5">
      <c r="A59" s="37" t="s">
        <v>31</v>
      </c>
      <c r="B59" s="9">
        <f aca="true" t="shared" si="7" ref="B59:Z66">IF(B68=0,0,+(B77/B68)*100)</f>
        <v>91.56254364475804</v>
      </c>
      <c r="C59" s="9">
        <f t="shared" si="7"/>
        <v>0</v>
      </c>
      <c r="D59" s="2">
        <f t="shared" si="7"/>
        <v>66.67850952943212</v>
      </c>
      <c r="E59" s="10">
        <f t="shared" si="7"/>
        <v>66.67850952943212</v>
      </c>
      <c r="F59" s="10">
        <f t="shared" si="7"/>
        <v>3.258058558309169</v>
      </c>
      <c r="G59" s="10">
        <f t="shared" si="7"/>
        <v>23.634631285285458</v>
      </c>
      <c r="H59" s="10">
        <f t="shared" si="7"/>
        <v>178.20261290069118</v>
      </c>
      <c r="I59" s="10">
        <f t="shared" si="7"/>
        <v>18.25303428109286</v>
      </c>
      <c r="J59" s="10">
        <f t="shared" si="7"/>
        <v>252.31980294481642</v>
      </c>
      <c r="K59" s="10">
        <f t="shared" si="7"/>
        <v>131.09036803357304</v>
      </c>
      <c r="L59" s="10">
        <f t="shared" si="7"/>
        <v>38.96051019715735</v>
      </c>
      <c r="M59" s="10">
        <f t="shared" si="7"/>
        <v>140.61757037958333</v>
      </c>
      <c r="N59" s="10">
        <f t="shared" si="7"/>
        <v>157.44646140362576</v>
      </c>
      <c r="O59" s="10">
        <f t="shared" si="7"/>
        <v>95.80935144724779</v>
      </c>
      <c r="P59" s="10">
        <f t="shared" si="7"/>
        <v>60.09215535304367</v>
      </c>
      <c r="Q59" s="10">
        <f t="shared" si="7"/>
        <v>104.46218141739085</v>
      </c>
      <c r="R59" s="10">
        <f t="shared" si="7"/>
        <v>123.10879083061688</v>
      </c>
      <c r="S59" s="10">
        <f t="shared" si="7"/>
        <v>92.08824484134446</v>
      </c>
      <c r="T59" s="10">
        <f t="shared" si="7"/>
        <v>21349.839862034984</v>
      </c>
      <c r="U59" s="10">
        <f t="shared" si="7"/>
        <v>159.06885707636397</v>
      </c>
      <c r="V59" s="10">
        <f t="shared" si="7"/>
        <v>61.4566449490534</v>
      </c>
      <c r="W59" s="10">
        <f t="shared" si="7"/>
        <v>66.67850952943212</v>
      </c>
      <c r="X59" s="10">
        <f t="shared" si="7"/>
        <v>0</v>
      </c>
      <c r="Y59" s="10">
        <f t="shared" si="7"/>
        <v>0</v>
      </c>
      <c r="Z59" s="11">
        <f t="shared" si="7"/>
        <v>66.67850952943212</v>
      </c>
    </row>
    <row r="60" spans="1:26" ht="13.5">
      <c r="A60" s="38" t="s">
        <v>32</v>
      </c>
      <c r="B60" s="12">
        <f t="shared" si="7"/>
        <v>101.71708557691737</v>
      </c>
      <c r="C60" s="12">
        <f t="shared" si="7"/>
        <v>0</v>
      </c>
      <c r="D60" s="3">
        <f t="shared" si="7"/>
        <v>70.91365687163399</v>
      </c>
      <c r="E60" s="13">
        <f t="shared" si="7"/>
        <v>70.91365687163399</v>
      </c>
      <c r="F60" s="13">
        <f t="shared" si="7"/>
        <v>101.20715450508553</v>
      </c>
      <c r="G60" s="13">
        <f t="shared" si="7"/>
        <v>3.3444224846282498</v>
      </c>
      <c r="H60" s="13">
        <f t="shared" si="7"/>
        <v>102.20558681504998</v>
      </c>
      <c r="I60" s="13">
        <f t="shared" si="7"/>
        <v>63.381070261214276</v>
      </c>
      <c r="J60" s="13">
        <f t="shared" si="7"/>
        <v>111.26122955677486</v>
      </c>
      <c r="K60" s="13">
        <f t="shared" si="7"/>
        <v>99.98976129282094</v>
      </c>
      <c r="L60" s="13">
        <f t="shared" si="7"/>
        <v>44.0048503628234</v>
      </c>
      <c r="M60" s="13">
        <f t="shared" si="7"/>
        <v>87.73592998333079</v>
      </c>
      <c r="N60" s="13">
        <f t="shared" si="7"/>
        <v>168.91561343160544</v>
      </c>
      <c r="O60" s="13">
        <f t="shared" si="7"/>
        <v>93.75302735155094</v>
      </c>
      <c r="P60" s="13">
        <f t="shared" si="7"/>
        <v>60.47879808333866</v>
      </c>
      <c r="Q60" s="13">
        <f t="shared" si="7"/>
        <v>104.99528555727477</v>
      </c>
      <c r="R60" s="13">
        <f t="shared" si="7"/>
        <v>227.1764103263792</v>
      </c>
      <c r="S60" s="13">
        <f t="shared" si="7"/>
        <v>113.67216909426028</v>
      </c>
      <c r="T60" s="13">
        <f t="shared" si="7"/>
        <v>96.85598856340266</v>
      </c>
      <c r="U60" s="13">
        <f t="shared" si="7"/>
        <v>131.0831050466994</v>
      </c>
      <c r="V60" s="13">
        <f t="shared" si="7"/>
        <v>96.26367375908379</v>
      </c>
      <c r="W60" s="13">
        <f t="shared" si="7"/>
        <v>70.91365687163399</v>
      </c>
      <c r="X60" s="13">
        <f t="shared" si="7"/>
        <v>0</v>
      </c>
      <c r="Y60" s="13">
        <f t="shared" si="7"/>
        <v>0</v>
      </c>
      <c r="Z60" s="14">
        <f t="shared" si="7"/>
        <v>70.91365687163399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70.00161879829054</v>
      </c>
      <c r="E61" s="13">
        <f t="shared" si="7"/>
        <v>70.00161879829054</v>
      </c>
      <c r="F61" s="13">
        <f t="shared" si="7"/>
        <v>78.99005179878881</v>
      </c>
      <c r="G61" s="13">
        <f t="shared" si="7"/>
        <v>0.8806777978542963</v>
      </c>
      <c r="H61" s="13">
        <f t="shared" si="7"/>
        <v>102.17046392757996</v>
      </c>
      <c r="I61" s="13">
        <f t="shared" si="7"/>
        <v>54.975069187383966</v>
      </c>
      <c r="J61" s="13">
        <f t="shared" si="7"/>
        <v>106.01024315519703</v>
      </c>
      <c r="K61" s="13">
        <f t="shared" si="7"/>
        <v>97.2290822346558</v>
      </c>
      <c r="L61" s="13">
        <f t="shared" si="7"/>
        <v>38.57090670038925</v>
      </c>
      <c r="M61" s="13">
        <f t="shared" si="7"/>
        <v>85.71017091995058</v>
      </c>
      <c r="N61" s="13">
        <f t="shared" si="7"/>
        <v>156.8254011318454</v>
      </c>
      <c r="O61" s="13">
        <f t="shared" si="7"/>
        <v>79.16484572579547</v>
      </c>
      <c r="P61" s="13">
        <f t="shared" si="7"/>
        <v>258.4786337675067</v>
      </c>
      <c r="Q61" s="13">
        <f t="shared" si="7"/>
        <v>130.86942775694612</v>
      </c>
      <c r="R61" s="13">
        <f t="shared" si="7"/>
        <v>82.69350460466698</v>
      </c>
      <c r="S61" s="13">
        <f t="shared" si="7"/>
        <v>115.60668174852428</v>
      </c>
      <c r="T61" s="13">
        <f t="shared" si="7"/>
        <v>77.91605648603586</v>
      </c>
      <c r="U61" s="13">
        <f t="shared" si="7"/>
        <v>88.21739810960398</v>
      </c>
      <c r="V61" s="13">
        <f t="shared" si="7"/>
        <v>86.49570590943465</v>
      </c>
      <c r="W61" s="13">
        <f t="shared" si="7"/>
        <v>70.00161879829054</v>
      </c>
      <c r="X61" s="13">
        <f t="shared" si="7"/>
        <v>0</v>
      </c>
      <c r="Y61" s="13">
        <f t="shared" si="7"/>
        <v>0</v>
      </c>
      <c r="Z61" s="14">
        <f t="shared" si="7"/>
        <v>70.00161879829054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70.00000622556854</v>
      </c>
      <c r="E62" s="13">
        <f t="shared" si="7"/>
        <v>70.00000622556854</v>
      </c>
      <c r="F62" s="13">
        <f t="shared" si="7"/>
        <v>71.99031010345705</v>
      </c>
      <c r="G62" s="13">
        <f t="shared" si="7"/>
        <v>8.836564200370898</v>
      </c>
      <c r="H62" s="13">
        <f t="shared" si="7"/>
        <v>62.399051920738</v>
      </c>
      <c r="I62" s="13">
        <f t="shared" si="7"/>
        <v>48.19516960158111</v>
      </c>
      <c r="J62" s="13">
        <f t="shared" si="7"/>
        <v>81.27625427819353</v>
      </c>
      <c r="K62" s="13">
        <f t="shared" si="7"/>
        <v>62.301352860297165</v>
      </c>
      <c r="L62" s="13">
        <f t="shared" si="7"/>
        <v>29.89721341647531</v>
      </c>
      <c r="M62" s="13">
        <f t="shared" si="7"/>
        <v>56.417521118961744</v>
      </c>
      <c r="N62" s="13">
        <f t="shared" si="7"/>
        <v>113.46771206085997</v>
      </c>
      <c r="O62" s="13">
        <f t="shared" si="7"/>
        <v>74.08426474421667</v>
      </c>
      <c r="P62" s="13">
        <f t="shared" si="7"/>
        <v>16.628653797747152</v>
      </c>
      <c r="Q62" s="13">
        <f t="shared" si="7"/>
        <v>43.840966271209965</v>
      </c>
      <c r="R62" s="13">
        <f t="shared" si="7"/>
        <v>-38.180301407387105</v>
      </c>
      <c r="S62" s="13">
        <f t="shared" si="7"/>
        <v>78.45530815923914</v>
      </c>
      <c r="T62" s="13">
        <f t="shared" si="7"/>
        <v>101.95090682040018</v>
      </c>
      <c r="U62" s="13">
        <f t="shared" si="7"/>
        <v>-481.4889999674409</v>
      </c>
      <c r="V62" s="13">
        <f t="shared" si="7"/>
        <v>75.68496500900473</v>
      </c>
      <c r="W62" s="13">
        <f t="shared" si="7"/>
        <v>70.00000622556854</v>
      </c>
      <c r="X62" s="13">
        <f t="shared" si="7"/>
        <v>0</v>
      </c>
      <c r="Y62" s="13">
        <f t="shared" si="7"/>
        <v>0</v>
      </c>
      <c r="Z62" s="14">
        <f t="shared" si="7"/>
        <v>70.00000622556854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70</v>
      </c>
      <c r="E63" s="13">
        <f t="shared" si="7"/>
        <v>70</v>
      </c>
      <c r="F63" s="13">
        <f t="shared" si="7"/>
        <v>65.61947375951746</v>
      </c>
      <c r="G63" s="13">
        <f t="shared" si="7"/>
        <v>6.774979555733573</v>
      </c>
      <c r="H63" s="13">
        <f t="shared" si="7"/>
        <v>75.22885339256979</v>
      </c>
      <c r="I63" s="13">
        <f t="shared" si="7"/>
        <v>49.250821507223385</v>
      </c>
      <c r="J63" s="13">
        <f t="shared" si="7"/>
        <v>72.95375094874821</v>
      </c>
      <c r="K63" s="13">
        <f t="shared" si="7"/>
        <v>75.5760647969585</v>
      </c>
      <c r="L63" s="13">
        <f t="shared" si="7"/>
        <v>28.656135184599087</v>
      </c>
      <c r="M63" s="13">
        <f t="shared" si="7"/>
        <v>59.026226459690044</v>
      </c>
      <c r="N63" s="13">
        <f t="shared" si="7"/>
        <v>114.50129634750326</v>
      </c>
      <c r="O63" s="13">
        <f t="shared" si="7"/>
        <v>72.20075534902499</v>
      </c>
      <c r="P63" s="13">
        <f t="shared" si="7"/>
        <v>54.36946040479895</v>
      </c>
      <c r="Q63" s="13">
        <f t="shared" si="7"/>
        <v>80.33768395693689</v>
      </c>
      <c r="R63" s="13">
        <f t="shared" si="7"/>
        <v>94.21745843569092</v>
      </c>
      <c r="S63" s="13">
        <f t="shared" si="7"/>
        <v>77.87541770808836</v>
      </c>
      <c r="T63" s="13">
        <f t="shared" si="7"/>
        <v>90.74927749990476</v>
      </c>
      <c r="U63" s="13">
        <f t="shared" si="7"/>
        <v>87.63418136485573</v>
      </c>
      <c r="V63" s="13">
        <f t="shared" si="7"/>
        <v>69.17919687506333</v>
      </c>
      <c r="W63" s="13">
        <f t="shared" si="7"/>
        <v>70</v>
      </c>
      <c r="X63" s="13">
        <f t="shared" si="7"/>
        <v>0</v>
      </c>
      <c r="Y63" s="13">
        <f t="shared" si="7"/>
        <v>0</v>
      </c>
      <c r="Z63" s="14">
        <f t="shared" si="7"/>
        <v>70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70.00001810741317</v>
      </c>
      <c r="E64" s="13">
        <f t="shared" si="7"/>
        <v>70.00001810741317</v>
      </c>
      <c r="F64" s="13">
        <f t="shared" si="7"/>
        <v>57.664926132111475</v>
      </c>
      <c r="G64" s="13">
        <f t="shared" si="7"/>
        <v>5.457866581410835</v>
      </c>
      <c r="H64" s="13">
        <f t="shared" si="7"/>
        <v>62.997587220804206</v>
      </c>
      <c r="I64" s="13">
        <f t="shared" si="7"/>
        <v>42.15476067852477</v>
      </c>
      <c r="J64" s="13">
        <f t="shared" si="7"/>
        <v>65.69088285012599</v>
      </c>
      <c r="K64" s="13">
        <f t="shared" si="7"/>
        <v>69.78542150177496</v>
      </c>
      <c r="L64" s="13">
        <f t="shared" si="7"/>
        <v>31.10332749562172</v>
      </c>
      <c r="M64" s="13">
        <f t="shared" si="7"/>
        <v>55.71705687141979</v>
      </c>
      <c r="N64" s="13">
        <f t="shared" si="7"/>
        <v>95.64342631410784</v>
      </c>
      <c r="O64" s="13">
        <f t="shared" si="7"/>
        <v>63.626810778353224</v>
      </c>
      <c r="P64" s="13">
        <f t="shared" si="7"/>
        <v>47.98558057069131</v>
      </c>
      <c r="Q64" s="13">
        <f t="shared" si="7"/>
        <v>69.44851497887025</v>
      </c>
      <c r="R64" s="13">
        <f t="shared" si="7"/>
        <v>78.47493566390446</v>
      </c>
      <c r="S64" s="13">
        <f t="shared" si="7"/>
        <v>69.8248649426206</v>
      </c>
      <c r="T64" s="13">
        <f t="shared" si="7"/>
        <v>77.29241091059859</v>
      </c>
      <c r="U64" s="13">
        <f t="shared" si="7"/>
        <v>75.11085144771887</v>
      </c>
      <c r="V64" s="13">
        <f t="shared" si="7"/>
        <v>60.638597606599035</v>
      </c>
      <c r="W64" s="13">
        <f t="shared" si="7"/>
        <v>70.00001810741317</v>
      </c>
      <c r="X64" s="13">
        <f t="shared" si="7"/>
        <v>0</v>
      </c>
      <c r="Y64" s="13">
        <f t="shared" si="7"/>
        <v>0</v>
      </c>
      <c r="Z64" s="14">
        <f t="shared" si="7"/>
        <v>70.00001810741317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-85.91399828087307</v>
      </c>
      <c r="G65" s="13">
        <f t="shared" si="7"/>
        <v>-159.23073738251975</v>
      </c>
      <c r="H65" s="13">
        <f t="shared" si="7"/>
        <v>-3293.3962654742677</v>
      </c>
      <c r="I65" s="13">
        <f t="shared" si="7"/>
        <v>-180.05457794167265</v>
      </c>
      <c r="J65" s="13">
        <f t="shared" si="7"/>
        <v>-4009.0671966215373</v>
      </c>
      <c r="K65" s="13">
        <f t="shared" si="7"/>
        <v>-3660.2451041278514</v>
      </c>
      <c r="L65" s="13">
        <f t="shared" si="7"/>
        <v>-1927.768807187513</v>
      </c>
      <c r="M65" s="13">
        <f t="shared" si="7"/>
        <v>-3199.0270359789674</v>
      </c>
      <c r="N65" s="13">
        <f t="shared" si="7"/>
        <v>-7857.222705254006</v>
      </c>
      <c r="O65" s="13">
        <f t="shared" si="7"/>
        <v>-4827.415478952602</v>
      </c>
      <c r="P65" s="13">
        <f t="shared" si="7"/>
        <v>-2655.1416970500495</v>
      </c>
      <c r="Q65" s="13">
        <f t="shared" si="7"/>
        <v>-5113.904038660684</v>
      </c>
      <c r="R65" s="13">
        <f t="shared" si="7"/>
        <v>-4587.354988399072</v>
      </c>
      <c r="S65" s="13">
        <f t="shared" si="7"/>
        <v>-3462.7278753728865</v>
      </c>
      <c r="T65" s="13">
        <f t="shared" si="7"/>
        <v>0</v>
      </c>
      <c r="U65" s="13">
        <f t="shared" si="7"/>
        <v>-5994.713291349022</v>
      </c>
      <c r="V65" s="13">
        <f t="shared" si="7"/>
        <v>-1007.9422121041117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68.69944480256181</v>
      </c>
      <c r="C66" s="15">
        <f t="shared" si="7"/>
        <v>0</v>
      </c>
      <c r="D66" s="4">
        <f t="shared" si="7"/>
        <v>69.99987971661234</v>
      </c>
      <c r="E66" s="16">
        <f t="shared" si="7"/>
        <v>69.99987971661234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69.99987971661234</v>
      </c>
      <c r="X66" s="16">
        <f t="shared" si="7"/>
        <v>0</v>
      </c>
      <c r="Y66" s="16">
        <f t="shared" si="7"/>
        <v>0</v>
      </c>
      <c r="Z66" s="17">
        <f t="shared" si="7"/>
        <v>69.99987971661234</v>
      </c>
    </row>
    <row r="67" spans="1:26" ht="13.5" hidden="1">
      <c r="A67" s="41" t="s">
        <v>285</v>
      </c>
      <c r="B67" s="24">
        <v>96892744</v>
      </c>
      <c r="C67" s="24"/>
      <c r="D67" s="25">
        <v>92536782</v>
      </c>
      <c r="E67" s="26">
        <v>92536782</v>
      </c>
      <c r="F67" s="26">
        <v>14053251</v>
      </c>
      <c r="G67" s="26">
        <v>7751596</v>
      </c>
      <c r="H67" s="26">
        <v>6877834</v>
      </c>
      <c r="I67" s="26">
        <v>28682681</v>
      </c>
      <c r="J67" s="26">
        <v>6720168</v>
      </c>
      <c r="K67" s="26">
        <v>7450909</v>
      </c>
      <c r="L67" s="26">
        <v>5776677</v>
      </c>
      <c r="M67" s="26">
        <v>19947754</v>
      </c>
      <c r="N67" s="26">
        <v>7058416</v>
      </c>
      <c r="O67" s="26">
        <v>7528308</v>
      </c>
      <c r="P67" s="26">
        <v>8047282</v>
      </c>
      <c r="Q67" s="26">
        <v>22634006</v>
      </c>
      <c r="R67" s="26">
        <v>4368321</v>
      </c>
      <c r="S67" s="26">
        <v>6181277</v>
      </c>
      <c r="T67" s="26">
        <v>7103414</v>
      </c>
      <c r="U67" s="26">
        <v>17653012</v>
      </c>
      <c r="V67" s="26">
        <v>88917453</v>
      </c>
      <c r="W67" s="26">
        <v>92536782</v>
      </c>
      <c r="X67" s="26"/>
      <c r="Y67" s="25"/>
      <c r="Z67" s="27">
        <v>92536782</v>
      </c>
    </row>
    <row r="68" spans="1:26" ht="13.5" hidden="1">
      <c r="A68" s="37" t="s">
        <v>31</v>
      </c>
      <c r="B68" s="19">
        <v>16188943</v>
      </c>
      <c r="C68" s="19"/>
      <c r="D68" s="20">
        <v>19767180</v>
      </c>
      <c r="E68" s="21">
        <v>19767180</v>
      </c>
      <c r="F68" s="21">
        <v>9247808</v>
      </c>
      <c r="G68" s="21">
        <v>801853</v>
      </c>
      <c r="H68" s="21">
        <v>839986</v>
      </c>
      <c r="I68" s="21">
        <v>10889647</v>
      </c>
      <c r="J68" s="21">
        <v>835502</v>
      </c>
      <c r="K68" s="21">
        <v>833049</v>
      </c>
      <c r="L68" s="21">
        <v>839989</v>
      </c>
      <c r="M68" s="21">
        <v>2508540</v>
      </c>
      <c r="N68" s="21">
        <v>839768</v>
      </c>
      <c r="O68" s="21">
        <v>839870</v>
      </c>
      <c r="P68" s="21">
        <v>839018</v>
      </c>
      <c r="Q68" s="21">
        <v>2518656</v>
      </c>
      <c r="R68" s="21">
        <v>836872</v>
      </c>
      <c r="S68" s="21">
        <v>834859</v>
      </c>
      <c r="T68" s="21">
        <v>4059</v>
      </c>
      <c r="U68" s="21">
        <v>1675790</v>
      </c>
      <c r="V68" s="21">
        <v>17592633</v>
      </c>
      <c r="W68" s="21">
        <v>19767180</v>
      </c>
      <c r="X68" s="21"/>
      <c r="Y68" s="20"/>
      <c r="Z68" s="23">
        <v>19767180</v>
      </c>
    </row>
    <row r="69" spans="1:26" ht="13.5" hidden="1">
      <c r="A69" s="38" t="s">
        <v>32</v>
      </c>
      <c r="B69" s="19">
        <v>79549617</v>
      </c>
      <c r="C69" s="19"/>
      <c r="D69" s="20">
        <v>71938232</v>
      </c>
      <c r="E69" s="21">
        <v>71938232</v>
      </c>
      <c r="F69" s="21">
        <v>4770309</v>
      </c>
      <c r="G69" s="21">
        <v>6895929</v>
      </c>
      <c r="H69" s="21">
        <v>6015950</v>
      </c>
      <c r="I69" s="21">
        <v>17682188</v>
      </c>
      <c r="J69" s="21">
        <v>5882022</v>
      </c>
      <c r="K69" s="21">
        <v>5918716</v>
      </c>
      <c r="L69" s="21">
        <v>4822732</v>
      </c>
      <c r="M69" s="21">
        <v>16623470</v>
      </c>
      <c r="N69" s="21">
        <v>6144165</v>
      </c>
      <c r="O69" s="21">
        <v>6684886</v>
      </c>
      <c r="P69" s="21">
        <v>7134072</v>
      </c>
      <c r="Q69" s="21">
        <v>19963123</v>
      </c>
      <c r="R69" s="21">
        <v>3459412</v>
      </c>
      <c r="S69" s="21">
        <v>5275732</v>
      </c>
      <c r="T69" s="21">
        <v>7028664</v>
      </c>
      <c r="U69" s="21">
        <v>15763808</v>
      </c>
      <c r="V69" s="21">
        <v>70032589</v>
      </c>
      <c r="W69" s="21">
        <v>71938232</v>
      </c>
      <c r="X69" s="21"/>
      <c r="Y69" s="20"/>
      <c r="Z69" s="23">
        <v>71938232</v>
      </c>
    </row>
    <row r="70" spans="1:26" ht="13.5" hidden="1">
      <c r="A70" s="39" t="s">
        <v>103</v>
      </c>
      <c r="B70" s="19">
        <v>58166173</v>
      </c>
      <c r="C70" s="19"/>
      <c r="D70" s="20">
        <v>43340792</v>
      </c>
      <c r="E70" s="21">
        <v>43340792</v>
      </c>
      <c r="F70" s="21">
        <v>3627691</v>
      </c>
      <c r="G70" s="21">
        <v>4875790</v>
      </c>
      <c r="H70" s="21">
        <v>3742610</v>
      </c>
      <c r="I70" s="21">
        <v>12246091</v>
      </c>
      <c r="J70" s="21">
        <v>3695541</v>
      </c>
      <c r="K70" s="21">
        <v>3434963</v>
      </c>
      <c r="L70" s="21">
        <v>2430814</v>
      </c>
      <c r="M70" s="21">
        <v>9561318</v>
      </c>
      <c r="N70" s="21">
        <v>3612154</v>
      </c>
      <c r="O70" s="21">
        <v>3908236</v>
      </c>
      <c r="P70" s="21">
        <v>848816</v>
      </c>
      <c r="Q70" s="21">
        <v>8369206</v>
      </c>
      <c r="R70" s="21">
        <v>5419393</v>
      </c>
      <c r="S70" s="21">
        <v>2828122</v>
      </c>
      <c r="T70" s="21">
        <v>4613388</v>
      </c>
      <c r="U70" s="21">
        <v>12860903</v>
      </c>
      <c r="V70" s="21">
        <v>43037518</v>
      </c>
      <c r="W70" s="21">
        <v>43340792</v>
      </c>
      <c r="X70" s="21"/>
      <c r="Y70" s="20"/>
      <c r="Z70" s="23">
        <v>43340792</v>
      </c>
    </row>
    <row r="71" spans="1:26" ht="13.5" hidden="1">
      <c r="A71" s="39" t="s">
        <v>104</v>
      </c>
      <c r="B71" s="19">
        <v>8984002</v>
      </c>
      <c r="C71" s="19"/>
      <c r="D71" s="20">
        <v>16062790</v>
      </c>
      <c r="E71" s="21">
        <v>16062790</v>
      </c>
      <c r="F71" s="21">
        <v>747170</v>
      </c>
      <c r="G71" s="21">
        <v>834193</v>
      </c>
      <c r="H71" s="21">
        <v>1059827</v>
      </c>
      <c r="I71" s="21">
        <v>2641190</v>
      </c>
      <c r="J71" s="21">
        <v>986982</v>
      </c>
      <c r="K71" s="21">
        <v>1308413</v>
      </c>
      <c r="L71" s="21">
        <v>1215431</v>
      </c>
      <c r="M71" s="21">
        <v>3510826</v>
      </c>
      <c r="N71" s="21">
        <v>1309235</v>
      </c>
      <c r="O71" s="21">
        <v>1561341</v>
      </c>
      <c r="P71" s="21">
        <v>5085120</v>
      </c>
      <c r="Q71" s="21">
        <v>7955696</v>
      </c>
      <c r="R71" s="21">
        <v>-3149027</v>
      </c>
      <c r="S71" s="21">
        <v>1239846</v>
      </c>
      <c r="T71" s="21">
        <v>1202774</v>
      </c>
      <c r="U71" s="21">
        <v>-706407</v>
      </c>
      <c r="V71" s="21">
        <v>13401305</v>
      </c>
      <c r="W71" s="21">
        <v>16062790</v>
      </c>
      <c r="X71" s="21"/>
      <c r="Y71" s="20"/>
      <c r="Z71" s="23">
        <v>16062790</v>
      </c>
    </row>
    <row r="72" spans="1:26" ht="13.5" hidden="1">
      <c r="A72" s="39" t="s">
        <v>105</v>
      </c>
      <c r="B72" s="19">
        <v>8798231</v>
      </c>
      <c r="C72" s="19"/>
      <c r="D72" s="20">
        <v>7950000</v>
      </c>
      <c r="E72" s="21">
        <v>7950000</v>
      </c>
      <c r="F72" s="21">
        <v>719861</v>
      </c>
      <c r="G72" s="21">
        <v>719028</v>
      </c>
      <c r="H72" s="21">
        <v>722078</v>
      </c>
      <c r="I72" s="21">
        <v>2160967</v>
      </c>
      <c r="J72" s="21">
        <v>722004</v>
      </c>
      <c r="K72" s="21">
        <v>725960</v>
      </c>
      <c r="L72" s="21">
        <v>726710</v>
      </c>
      <c r="M72" s="21">
        <v>2174674</v>
      </c>
      <c r="N72" s="21">
        <v>730514</v>
      </c>
      <c r="O72" s="21">
        <v>733171</v>
      </c>
      <c r="P72" s="21">
        <v>731326</v>
      </c>
      <c r="Q72" s="21">
        <v>2195011</v>
      </c>
      <c r="R72" s="21">
        <v>736389</v>
      </c>
      <c r="S72" s="21">
        <v>731372</v>
      </c>
      <c r="T72" s="21">
        <v>734948</v>
      </c>
      <c r="U72" s="21">
        <v>2202709</v>
      </c>
      <c r="V72" s="21">
        <v>8733361</v>
      </c>
      <c r="W72" s="21">
        <v>7950000</v>
      </c>
      <c r="X72" s="21"/>
      <c r="Y72" s="20"/>
      <c r="Z72" s="23">
        <v>7950000</v>
      </c>
    </row>
    <row r="73" spans="1:26" ht="13.5" hidden="1">
      <c r="A73" s="39" t="s">
        <v>106</v>
      </c>
      <c r="B73" s="19">
        <v>4967146</v>
      </c>
      <c r="C73" s="19"/>
      <c r="D73" s="20">
        <v>5522600</v>
      </c>
      <c r="E73" s="21">
        <v>5522600</v>
      </c>
      <c r="F73" s="21">
        <v>469013</v>
      </c>
      <c r="G73" s="21">
        <v>491071</v>
      </c>
      <c r="H73" s="21">
        <v>515588</v>
      </c>
      <c r="I73" s="21">
        <v>1475672</v>
      </c>
      <c r="J73" s="21">
        <v>501648</v>
      </c>
      <c r="K73" s="21">
        <v>473533</v>
      </c>
      <c r="L73" s="21">
        <v>473930</v>
      </c>
      <c r="M73" s="21">
        <v>1449111</v>
      </c>
      <c r="N73" s="21">
        <v>516415</v>
      </c>
      <c r="O73" s="21">
        <v>506274</v>
      </c>
      <c r="P73" s="21">
        <v>492946</v>
      </c>
      <c r="Q73" s="21">
        <v>1515635</v>
      </c>
      <c r="R73" s="21">
        <v>476793</v>
      </c>
      <c r="S73" s="21">
        <v>500528</v>
      </c>
      <c r="T73" s="21">
        <v>477554</v>
      </c>
      <c r="U73" s="21">
        <v>1454875</v>
      </c>
      <c r="V73" s="21">
        <v>5895293</v>
      </c>
      <c r="W73" s="21">
        <v>5522600</v>
      </c>
      <c r="X73" s="21"/>
      <c r="Y73" s="20"/>
      <c r="Z73" s="23">
        <v>5522600</v>
      </c>
    </row>
    <row r="74" spans="1:26" ht="13.5" hidden="1">
      <c r="A74" s="39" t="s">
        <v>107</v>
      </c>
      <c r="B74" s="19">
        <v>-1365935</v>
      </c>
      <c r="C74" s="19"/>
      <c r="D74" s="20">
        <v>-937950</v>
      </c>
      <c r="E74" s="21">
        <v>-937950</v>
      </c>
      <c r="F74" s="21">
        <v>-793426</v>
      </c>
      <c r="G74" s="21">
        <v>-24153</v>
      </c>
      <c r="H74" s="21">
        <v>-24153</v>
      </c>
      <c r="I74" s="21">
        <v>-841732</v>
      </c>
      <c r="J74" s="21">
        <v>-24153</v>
      </c>
      <c r="K74" s="21">
        <v>-24153</v>
      </c>
      <c r="L74" s="21">
        <v>-24153</v>
      </c>
      <c r="M74" s="21">
        <v>-72459</v>
      </c>
      <c r="N74" s="21">
        <v>-24153</v>
      </c>
      <c r="O74" s="21">
        <v>-24136</v>
      </c>
      <c r="P74" s="21">
        <v>-24136</v>
      </c>
      <c r="Q74" s="21">
        <v>-72425</v>
      </c>
      <c r="R74" s="21">
        <v>-24136</v>
      </c>
      <c r="S74" s="21">
        <v>-24136</v>
      </c>
      <c r="T74" s="21"/>
      <c r="U74" s="21">
        <v>-48272</v>
      </c>
      <c r="V74" s="21">
        <v>-1034888</v>
      </c>
      <c r="W74" s="21">
        <v>-937950</v>
      </c>
      <c r="X74" s="21"/>
      <c r="Y74" s="20"/>
      <c r="Z74" s="23">
        <v>-937950</v>
      </c>
    </row>
    <row r="75" spans="1:26" ht="13.5" hidden="1">
      <c r="A75" s="40" t="s">
        <v>110</v>
      </c>
      <c r="B75" s="28">
        <v>1154184</v>
      </c>
      <c r="C75" s="28"/>
      <c r="D75" s="29">
        <v>831370</v>
      </c>
      <c r="E75" s="30">
        <v>831370</v>
      </c>
      <c r="F75" s="30">
        <v>35134</v>
      </c>
      <c r="G75" s="30">
        <v>53814</v>
      </c>
      <c r="H75" s="30">
        <v>21898</v>
      </c>
      <c r="I75" s="30">
        <v>110846</v>
      </c>
      <c r="J75" s="30">
        <v>2644</v>
      </c>
      <c r="K75" s="30">
        <v>699144</v>
      </c>
      <c r="L75" s="30">
        <v>113956</v>
      </c>
      <c r="M75" s="30">
        <v>815744</v>
      </c>
      <c r="N75" s="30">
        <v>74483</v>
      </c>
      <c r="O75" s="30">
        <v>3552</v>
      </c>
      <c r="P75" s="30">
        <v>74192</v>
      </c>
      <c r="Q75" s="30">
        <v>152227</v>
      </c>
      <c r="R75" s="30">
        <v>72037</v>
      </c>
      <c r="S75" s="30">
        <v>70686</v>
      </c>
      <c r="T75" s="30">
        <v>70691</v>
      </c>
      <c r="U75" s="30">
        <v>213414</v>
      </c>
      <c r="V75" s="30">
        <v>1292231</v>
      </c>
      <c r="W75" s="30">
        <v>831370</v>
      </c>
      <c r="X75" s="30"/>
      <c r="Y75" s="29"/>
      <c r="Z75" s="31">
        <v>831370</v>
      </c>
    </row>
    <row r="76" spans="1:26" ht="13.5" hidden="1">
      <c r="A76" s="42" t="s">
        <v>286</v>
      </c>
      <c r="B76" s="32">
        <v>96531478</v>
      </c>
      <c r="C76" s="32"/>
      <c r="D76" s="33">
        <v>64776450</v>
      </c>
      <c r="E76" s="34">
        <v>64776450</v>
      </c>
      <c r="F76" s="34">
        <v>5164327</v>
      </c>
      <c r="G76" s="34">
        <v>473958</v>
      </c>
      <c r="H76" s="34">
        <v>7667412</v>
      </c>
      <c r="I76" s="34">
        <v>13305697</v>
      </c>
      <c r="J76" s="34">
        <v>8655191</v>
      </c>
      <c r="K76" s="34">
        <v>7709301</v>
      </c>
      <c r="L76" s="34">
        <v>2563456</v>
      </c>
      <c r="M76" s="34">
        <v>18927948</v>
      </c>
      <c r="N76" s="34">
        <v>11775122</v>
      </c>
      <c r="O76" s="34">
        <v>7075509</v>
      </c>
      <c r="P76" s="34">
        <v>4892977</v>
      </c>
      <c r="Q76" s="34">
        <v>23743608</v>
      </c>
      <c r="R76" s="34">
        <v>8961268</v>
      </c>
      <c r="S76" s="34">
        <v>6836532</v>
      </c>
      <c r="T76" s="34">
        <v>7744963</v>
      </c>
      <c r="U76" s="34">
        <v>23542763</v>
      </c>
      <c r="V76" s="34">
        <v>79520016</v>
      </c>
      <c r="W76" s="34">
        <v>64776450</v>
      </c>
      <c r="X76" s="34"/>
      <c r="Y76" s="33"/>
      <c r="Z76" s="35">
        <v>64776450</v>
      </c>
    </row>
    <row r="77" spans="1:26" ht="13.5" hidden="1">
      <c r="A77" s="37" t="s">
        <v>31</v>
      </c>
      <c r="B77" s="19">
        <v>14823008</v>
      </c>
      <c r="C77" s="19"/>
      <c r="D77" s="20">
        <v>13180461</v>
      </c>
      <c r="E77" s="21">
        <v>13180461</v>
      </c>
      <c r="F77" s="21">
        <v>301299</v>
      </c>
      <c r="G77" s="21">
        <v>189515</v>
      </c>
      <c r="H77" s="21">
        <v>1496877</v>
      </c>
      <c r="I77" s="21">
        <v>1987691</v>
      </c>
      <c r="J77" s="21">
        <v>2108137</v>
      </c>
      <c r="K77" s="21">
        <v>1092047</v>
      </c>
      <c r="L77" s="21">
        <v>327264</v>
      </c>
      <c r="M77" s="21">
        <v>3527448</v>
      </c>
      <c r="N77" s="21">
        <v>1322185</v>
      </c>
      <c r="O77" s="21">
        <v>804674</v>
      </c>
      <c r="P77" s="21">
        <v>504184</v>
      </c>
      <c r="Q77" s="21">
        <v>2631043</v>
      </c>
      <c r="R77" s="21">
        <v>1030263</v>
      </c>
      <c r="S77" s="21">
        <v>768807</v>
      </c>
      <c r="T77" s="21">
        <v>866590</v>
      </c>
      <c r="U77" s="21">
        <v>2665660</v>
      </c>
      <c r="V77" s="21">
        <v>10811842</v>
      </c>
      <c r="W77" s="21">
        <v>13180461</v>
      </c>
      <c r="X77" s="21"/>
      <c r="Y77" s="20"/>
      <c r="Z77" s="23">
        <v>13180461</v>
      </c>
    </row>
    <row r="78" spans="1:26" ht="13.5" hidden="1">
      <c r="A78" s="38" t="s">
        <v>32</v>
      </c>
      <c r="B78" s="19">
        <v>80915552</v>
      </c>
      <c r="C78" s="19"/>
      <c r="D78" s="20">
        <v>51014031</v>
      </c>
      <c r="E78" s="21">
        <v>51014031</v>
      </c>
      <c r="F78" s="21">
        <v>4827894</v>
      </c>
      <c r="G78" s="21">
        <v>230629</v>
      </c>
      <c r="H78" s="21">
        <v>6148637</v>
      </c>
      <c r="I78" s="21">
        <v>11207160</v>
      </c>
      <c r="J78" s="21">
        <v>6544410</v>
      </c>
      <c r="K78" s="21">
        <v>5918110</v>
      </c>
      <c r="L78" s="21">
        <v>2122236</v>
      </c>
      <c r="M78" s="21">
        <v>14584756</v>
      </c>
      <c r="N78" s="21">
        <v>10378454</v>
      </c>
      <c r="O78" s="21">
        <v>6267283</v>
      </c>
      <c r="P78" s="21">
        <v>4314601</v>
      </c>
      <c r="Q78" s="21">
        <v>20960338</v>
      </c>
      <c r="R78" s="21">
        <v>7858968</v>
      </c>
      <c r="S78" s="21">
        <v>5997039</v>
      </c>
      <c r="T78" s="21">
        <v>6807682</v>
      </c>
      <c r="U78" s="21">
        <v>20663689</v>
      </c>
      <c r="V78" s="21">
        <v>67415943</v>
      </c>
      <c r="W78" s="21">
        <v>51014031</v>
      </c>
      <c r="X78" s="21"/>
      <c r="Y78" s="20"/>
      <c r="Z78" s="23">
        <v>51014031</v>
      </c>
    </row>
    <row r="79" spans="1:26" ht="13.5" hidden="1">
      <c r="A79" s="39" t="s">
        <v>103</v>
      </c>
      <c r="B79" s="19">
        <v>58166173</v>
      </c>
      <c r="C79" s="19"/>
      <c r="D79" s="20">
        <v>30339256</v>
      </c>
      <c r="E79" s="21">
        <v>30339256</v>
      </c>
      <c r="F79" s="21">
        <v>2865515</v>
      </c>
      <c r="G79" s="21">
        <v>42940</v>
      </c>
      <c r="H79" s="21">
        <v>3823842</v>
      </c>
      <c r="I79" s="21">
        <v>6732297</v>
      </c>
      <c r="J79" s="21">
        <v>3917652</v>
      </c>
      <c r="K79" s="21">
        <v>3339783</v>
      </c>
      <c r="L79" s="21">
        <v>937587</v>
      </c>
      <c r="M79" s="21">
        <v>8195022</v>
      </c>
      <c r="N79" s="21">
        <v>5664775</v>
      </c>
      <c r="O79" s="21">
        <v>3093949</v>
      </c>
      <c r="P79" s="21">
        <v>2194008</v>
      </c>
      <c r="Q79" s="21">
        <v>10952732</v>
      </c>
      <c r="R79" s="21">
        <v>4481486</v>
      </c>
      <c r="S79" s="21">
        <v>3269498</v>
      </c>
      <c r="T79" s="21">
        <v>3594570</v>
      </c>
      <c r="U79" s="21">
        <v>11345554</v>
      </c>
      <c r="V79" s="21">
        <v>37225605</v>
      </c>
      <c r="W79" s="21">
        <v>30339256</v>
      </c>
      <c r="X79" s="21"/>
      <c r="Y79" s="20"/>
      <c r="Z79" s="23">
        <v>30339256</v>
      </c>
    </row>
    <row r="80" spans="1:26" ht="13.5" hidden="1">
      <c r="A80" s="39" t="s">
        <v>104</v>
      </c>
      <c r="B80" s="19">
        <v>8984002</v>
      </c>
      <c r="C80" s="19"/>
      <c r="D80" s="20">
        <v>11243954</v>
      </c>
      <c r="E80" s="21">
        <v>11243954</v>
      </c>
      <c r="F80" s="21">
        <v>537890</v>
      </c>
      <c r="G80" s="21">
        <v>73714</v>
      </c>
      <c r="H80" s="21">
        <v>661322</v>
      </c>
      <c r="I80" s="21">
        <v>1272926</v>
      </c>
      <c r="J80" s="21">
        <v>802182</v>
      </c>
      <c r="K80" s="21">
        <v>815159</v>
      </c>
      <c r="L80" s="21">
        <v>363380</v>
      </c>
      <c r="M80" s="21">
        <v>1980721</v>
      </c>
      <c r="N80" s="21">
        <v>1485559</v>
      </c>
      <c r="O80" s="21">
        <v>1156708</v>
      </c>
      <c r="P80" s="21">
        <v>845587</v>
      </c>
      <c r="Q80" s="21">
        <v>3487854</v>
      </c>
      <c r="R80" s="21">
        <v>1202308</v>
      </c>
      <c r="S80" s="21">
        <v>972725</v>
      </c>
      <c r="T80" s="21">
        <v>1226239</v>
      </c>
      <c r="U80" s="21">
        <v>3401272</v>
      </c>
      <c r="V80" s="21">
        <v>10142773</v>
      </c>
      <c r="W80" s="21">
        <v>11243954</v>
      </c>
      <c r="X80" s="21"/>
      <c r="Y80" s="20"/>
      <c r="Z80" s="23">
        <v>11243954</v>
      </c>
    </row>
    <row r="81" spans="1:26" ht="13.5" hidden="1">
      <c r="A81" s="39" t="s">
        <v>105</v>
      </c>
      <c r="B81" s="19">
        <v>8798231</v>
      </c>
      <c r="C81" s="19"/>
      <c r="D81" s="20">
        <v>5565000</v>
      </c>
      <c r="E81" s="21">
        <v>5565000</v>
      </c>
      <c r="F81" s="21">
        <v>472369</v>
      </c>
      <c r="G81" s="21">
        <v>48714</v>
      </c>
      <c r="H81" s="21">
        <v>543211</v>
      </c>
      <c r="I81" s="21">
        <v>1064294</v>
      </c>
      <c r="J81" s="21">
        <v>526729</v>
      </c>
      <c r="K81" s="21">
        <v>548652</v>
      </c>
      <c r="L81" s="21">
        <v>208247</v>
      </c>
      <c r="M81" s="21">
        <v>1283628</v>
      </c>
      <c r="N81" s="21">
        <v>836448</v>
      </c>
      <c r="O81" s="21">
        <v>529355</v>
      </c>
      <c r="P81" s="21">
        <v>397618</v>
      </c>
      <c r="Q81" s="21">
        <v>1763421</v>
      </c>
      <c r="R81" s="21">
        <v>693807</v>
      </c>
      <c r="S81" s="21">
        <v>569559</v>
      </c>
      <c r="T81" s="21">
        <v>666960</v>
      </c>
      <c r="U81" s="21">
        <v>1930326</v>
      </c>
      <c r="V81" s="21">
        <v>6041669</v>
      </c>
      <c r="W81" s="21">
        <v>5565000</v>
      </c>
      <c r="X81" s="21"/>
      <c r="Y81" s="20"/>
      <c r="Z81" s="23">
        <v>5565000</v>
      </c>
    </row>
    <row r="82" spans="1:26" ht="13.5" hidden="1">
      <c r="A82" s="39" t="s">
        <v>106</v>
      </c>
      <c r="B82" s="19">
        <v>4967146</v>
      </c>
      <c r="C82" s="19"/>
      <c r="D82" s="20">
        <v>3865821</v>
      </c>
      <c r="E82" s="21">
        <v>3865821</v>
      </c>
      <c r="F82" s="21">
        <v>270456</v>
      </c>
      <c r="G82" s="21">
        <v>26802</v>
      </c>
      <c r="H82" s="21">
        <v>324808</v>
      </c>
      <c r="I82" s="21">
        <v>622066</v>
      </c>
      <c r="J82" s="21">
        <v>329537</v>
      </c>
      <c r="K82" s="21">
        <v>330457</v>
      </c>
      <c r="L82" s="21">
        <v>147408</v>
      </c>
      <c r="M82" s="21">
        <v>807402</v>
      </c>
      <c r="N82" s="21">
        <v>493917</v>
      </c>
      <c r="O82" s="21">
        <v>322126</v>
      </c>
      <c r="P82" s="21">
        <v>236543</v>
      </c>
      <c r="Q82" s="21">
        <v>1052586</v>
      </c>
      <c r="R82" s="21">
        <v>374163</v>
      </c>
      <c r="S82" s="21">
        <v>349493</v>
      </c>
      <c r="T82" s="21">
        <v>369113</v>
      </c>
      <c r="U82" s="21">
        <v>1092769</v>
      </c>
      <c r="V82" s="21">
        <v>3574823</v>
      </c>
      <c r="W82" s="21">
        <v>3865821</v>
      </c>
      <c r="X82" s="21"/>
      <c r="Y82" s="20"/>
      <c r="Z82" s="23">
        <v>3865821</v>
      </c>
    </row>
    <row r="83" spans="1:26" ht="13.5" hidden="1">
      <c r="A83" s="39" t="s">
        <v>107</v>
      </c>
      <c r="B83" s="19"/>
      <c r="C83" s="19"/>
      <c r="D83" s="20"/>
      <c r="E83" s="21"/>
      <c r="F83" s="21">
        <v>681664</v>
      </c>
      <c r="G83" s="21">
        <v>38459</v>
      </c>
      <c r="H83" s="21">
        <v>795454</v>
      </c>
      <c r="I83" s="21">
        <v>1515577</v>
      </c>
      <c r="J83" s="21">
        <v>968310</v>
      </c>
      <c r="K83" s="21">
        <v>884059</v>
      </c>
      <c r="L83" s="21">
        <v>465614</v>
      </c>
      <c r="M83" s="21">
        <v>2317983</v>
      </c>
      <c r="N83" s="21">
        <v>1897755</v>
      </c>
      <c r="O83" s="21">
        <v>1165145</v>
      </c>
      <c r="P83" s="21">
        <v>640845</v>
      </c>
      <c r="Q83" s="21">
        <v>3703745</v>
      </c>
      <c r="R83" s="21">
        <v>1107204</v>
      </c>
      <c r="S83" s="21">
        <v>835764</v>
      </c>
      <c r="T83" s="21">
        <v>950800</v>
      </c>
      <c r="U83" s="21">
        <v>2893768</v>
      </c>
      <c r="V83" s="21">
        <v>10431073</v>
      </c>
      <c r="W83" s="21"/>
      <c r="X83" s="21"/>
      <c r="Y83" s="20"/>
      <c r="Z83" s="23"/>
    </row>
    <row r="84" spans="1:26" ht="13.5" hidden="1">
      <c r="A84" s="40" t="s">
        <v>110</v>
      </c>
      <c r="B84" s="28">
        <v>792918</v>
      </c>
      <c r="C84" s="28"/>
      <c r="D84" s="29">
        <v>581958</v>
      </c>
      <c r="E84" s="30">
        <v>581958</v>
      </c>
      <c r="F84" s="30">
        <v>35134</v>
      </c>
      <c r="G84" s="30">
        <v>53814</v>
      </c>
      <c r="H84" s="30">
        <v>21898</v>
      </c>
      <c r="I84" s="30">
        <v>110846</v>
      </c>
      <c r="J84" s="30">
        <v>2644</v>
      </c>
      <c r="K84" s="30">
        <v>699144</v>
      </c>
      <c r="L84" s="30">
        <v>113956</v>
      </c>
      <c r="M84" s="30">
        <v>815744</v>
      </c>
      <c r="N84" s="30">
        <v>74483</v>
      </c>
      <c r="O84" s="30">
        <v>3552</v>
      </c>
      <c r="P84" s="30">
        <v>74192</v>
      </c>
      <c r="Q84" s="30">
        <v>152227</v>
      </c>
      <c r="R84" s="30">
        <v>72037</v>
      </c>
      <c r="S84" s="30">
        <v>70686</v>
      </c>
      <c r="T84" s="30">
        <v>70691</v>
      </c>
      <c r="U84" s="30">
        <v>213414</v>
      </c>
      <c r="V84" s="30">
        <v>1292231</v>
      </c>
      <c r="W84" s="30">
        <v>581958</v>
      </c>
      <c r="X84" s="30"/>
      <c r="Y84" s="29"/>
      <c r="Z84" s="31">
        <v>581958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30090280</v>
      </c>
      <c r="D5" s="153">
        <f>SUM(D6:D8)</f>
        <v>0</v>
      </c>
      <c r="E5" s="154">
        <f t="shared" si="0"/>
        <v>34064184</v>
      </c>
      <c r="F5" s="100">
        <f t="shared" si="0"/>
        <v>34064184</v>
      </c>
      <c r="G5" s="100">
        <f t="shared" si="0"/>
        <v>12340585</v>
      </c>
      <c r="H5" s="100">
        <f t="shared" si="0"/>
        <v>1117685</v>
      </c>
      <c r="I5" s="100">
        <f t="shared" si="0"/>
        <v>1179220</v>
      </c>
      <c r="J5" s="100">
        <f t="shared" si="0"/>
        <v>14637490</v>
      </c>
      <c r="K5" s="100">
        <f t="shared" si="0"/>
        <v>1009002</v>
      </c>
      <c r="L5" s="100">
        <f t="shared" si="0"/>
        <v>1796494</v>
      </c>
      <c r="M5" s="100">
        <f t="shared" si="0"/>
        <v>3687541</v>
      </c>
      <c r="N5" s="100">
        <f t="shared" si="0"/>
        <v>6493037</v>
      </c>
      <c r="O5" s="100">
        <f t="shared" si="0"/>
        <v>971256</v>
      </c>
      <c r="P5" s="100">
        <f t="shared" si="0"/>
        <v>1655775</v>
      </c>
      <c r="Q5" s="100">
        <f t="shared" si="0"/>
        <v>3333767</v>
      </c>
      <c r="R5" s="100">
        <f t="shared" si="0"/>
        <v>5960798</v>
      </c>
      <c r="S5" s="100">
        <f t="shared" si="0"/>
        <v>1296065</v>
      </c>
      <c r="T5" s="100">
        <f t="shared" si="0"/>
        <v>1826596</v>
      </c>
      <c r="U5" s="100">
        <f t="shared" si="0"/>
        <v>739180</v>
      </c>
      <c r="V5" s="100">
        <f t="shared" si="0"/>
        <v>3861841</v>
      </c>
      <c r="W5" s="100">
        <f t="shared" si="0"/>
        <v>30953166</v>
      </c>
      <c r="X5" s="100">
        <f t="shared" si="0"/>
        <v>34064184</v>
      </c>
      <c r="Y5" s="100">
        <f t="shared" si="0"/>
        <v>-3111018</v>
      </c>
      <c r="Z5" s="137">
        <f>+IF(X5&lt;&gt;0,+(Y5/X5)*100,0)</f>
        <v>-9.132812340374864</v>
      </c>
      <c r="AA5" s="153">
        <f>SUM(AA6:AA8)</f>
        <v>34064184</v>
      </c>
    </row>
    <row r="6" spans="1:27" ht="13.5">
      <c r="A6" s="138" t="s">
        <v>75</v>
      </c>
      <c r="B6" s="136"/>
      <c r="C6" s="155">
        <v>8683152</v>
      </c>
      <c r="D6" s="155"/>
      <c r="E6" s="156">
        <v>9631329</v>
      </c>
      <c r="F6" s="60">
        <v>9631329</v>
      </c>
      <c r="G6" s="60">
        <v>3679788</v>
      </c>
      <c r="H6" s="60">
        <v>135725</v>
      </c>
      <c r="I6" s="60"/>
      <c r="J6" s="60">
        <v>3815513</v>
      </c>
      <c r="K6" s="60"/>
      <c r="L6" s="60"/>
      <c r="M6" s="60">
        <v>2933169</v>
      </c>
      <c r="N6" s="60">
        <v>2933169</v>
      </c>
      <c r="O6" s="60">
        <v>2820</v>
      </c>
      <c r="P6" s="60">
        <v>211205</v>
      </c>
      <c r="Q6" s="60">
        <v>2212904</v>
      </c>
      <c r="R6" s="60">
        <v>2426929</v>
      </c>
      <c r="S6" s="60">
        <v>51467</v>
      </c>
      <c r="T6" s="60">
        <v>13463</v>
      </c>
      <c r="U6" s="60">
        <v>-9000</v>
      </c>
      <c r="V6" s="60">
        <v>55930</v>
      </c>
      <c r="W6" s="60">
        <v>9231541</v>
      </c>
      <c r="X6" s="60">
        <v>9631329</v>
      </c>
      <c r="Y6" s="60">
        <v>-399788</v>
      </c>
      <c r="Z6" s="140">
        <v>-4.15</v>
      </c>
      <c r="AA6" s="155">
        <v>9631329</v>
      </c>
    </row>
    <row r="7" spans="1:27" ht="13.5">
      <c r="A7" s="138" t="s">
        <v>76</v>
      </c>
      <c r="B7" s="136"/>
      <c r="C7" s="157">
        <v>20854599</v>
      </c>
      <c r="D7" s="157"/>
      <c r="E7" s="158">
        <v>24057397</v>
      </c>
      <c r="F7" s="159">
        <v>24057397</v>
      </c>
      <c r="G7" s="159">
        <v>8542475</v>
      </c>
      <c r="H7" s="159">
        <v>963410</v>
      </c>
      <c r="I7" s="159">
        <v>1162613</v>
      </c>
      <c r="J7" s="159">
        <v>10668498</v>
      </c>
      <c r="K7" s="159">
        <v>993723</v>
      </c>
      <c r="L7" s="159">
        <v>1701896</v>
      </c>
      <c r="M7" s="159">
        <v>680017</v>
      </c>
      <c r="N7" s="159">
        <v>3375636</v>
      </c>
      <c r="O7" s="159">
        <v>953944</v>
      </c>
      <c r="P7" s="159">
        <v>1391658</v>
      </c>
      <c r="Q7" s="159">
        <v>1060808</v>
      </c>
      <c r="R7" s="159">
        <v>3406410</v>
      </c>
      <c r="S7" s="159">
        <v>1196914</v>
      </c>
      <c r="T7" s="159">
        <v>1806875</v>
      </c>
      <c r="U7" s="159">
        <v>732825</v>
      </c>
      <c r="V7" s="159">
        <v>3736614</v>
      </c>
      <c r="W7" s="159">
        <v>21187158</v>
      </c>
      <c r="X7" s="159">
        <v>24057397</v>
      </c>
      <c r="Y7" s="159">
        <v>-2870239</v>
      </c>
      <c r="Z7" s="141">
        <v>-11.93</v>
      </c>
      <c r="AA7" s="157">
        <v>24057397</v>
      </c>
    </row>
    <row r="8" spans="1:27" ht="13.5">
      <c r="A8" s="138" t="s">
        <v>77</v>
      </c>
      <c r="B8" s="136"/>
      <c r="C8" s="155">
        <v>552529</v>
      </c>
      <c r="D8" s="155"/>
      <c r="E8" s="156">
        <v>375458</v>
      </c>
      <c r="F8" s="60">
        <v>375458</v>
      </c>
      <c r="G8" s="60">
        <v>118322</v>
      </c>
      <c r="H8" s="60">
        <v>18550</v>
      </c>
      <c r="I8" s="60">
        <v>16607</v>
      </c>
      <c r="J8" s="60">
        <v>153479</v>
      </c>
      <c r="K8" s="60">
        <v>15279</v>
      </c>
      <c r="L8" s="60">
        <v>94598</v>
      </c>
      <c r="M8" s="60">
        <v>74355</v>
      </c>
      <c r="N8" s="60">
        <v>184232</v>
      </c>
      <c r="O8" s="60">
        <v>14492</v>
      </c>
      <c r="P8" s="60">
        <v>52912</v>
      </c>
      <c r="Q8" s="60">
        <v>60055</v>
      </c>
      <c r="R8" s="60">
        <v>127459</v>
      </c>
      <c r="S8" s="60">
        <v>47684</v>
      </c>
      <c r="T8" s="60">
        <v>6258</v>
      </c>
      <c r="U8" s="60">
        <v>15355</v>
      </c>
      <c r="V8" s="60">
        <v>69297</v>
      </c>
      <c r="W8" s="60">
        <v>534467</v>
      </c>
      <c r="X8" s="60">
        <v>375458</v>
      </c>
      <c r="Y8" s="60">
        <v>159009</v>
      </c>
      <c r="Z8" s="140">
        <v>42.35</v>
      </c>
      <c r="AA8" s="155">
        <v>375458</v>
      </c>
    </row>
    <row r="9" spans="1:27" ht="13.5">
      <c r="A9" s="135" t="s">
        <v>78</v>
      </c>
      <c r="B9" s="136"/>
      <c r="C9" s="153">
        <f aca="true" t="shared" si="1" ref="C9:Y9">SUM(C10:C14)</f>
        <v>38490160</v>
      </c>
      <c r="D9" s="153">
        <f>SUM(D10:D14)</f>
        <v>0</v>
      </c>
      <c r="E9" s="154">
        <f t="shared" si="1"/>
        <v>8874691</v>
      </c>
      <c r="F9" s="100">
        <f t="shared" si="1"/>
        <v>8874691</v>
      </c>
      <c r="G9" s="100">
        <f t="shared" si="1"/>
        <v>322683</v>
      </c>
      <c r="H9" s="100">
        <f t="shared" si="1"/>
        <v>567690</v>
      </c>
      <c r="I9" s="100">
        <f t="shared" si="1"/>
        <v>434712</v>
      </c>
      <c r="J9" s="100">
        <f t="shared" si="1"/>
        <v>1325085</v>
      </c>
      <c r="K9" s="100">
        <f t="shared" si="1"/>
        <v>762889</v>
      </c>
      <c r="L9" s="100">
        <f t="shared" si="1"/>
        <v>639649</v>
      </c>
      <c r="M9" s="100">
        <f t="shared" si="1"/>
        <v>374433</v>
      </c>
      <c r="N9" s="100">
        <f t="shared" si="1"/>
        <v>1776971</v>
      </c>
      <c r="O9" s="100">
        <f t="shared" si="1"/>
        <v>647829</v>
      </c>
      <c r="P9" s="100">
        <f t="shared" si="1"/>
        <v>603896</v>
      </c>
      <c r="Q9" s="100">
        <f t="shared" si="1"/>
        <v>722940</v>
      </c>
      <c r="R9" s="100">
        <f t="shared" si="1"/>
        <v>1974665</v>
      </c>
      <c r="S9" s="100">
        <f t="shared" si="1"/>
        <v>3801977</v>
      </c>
      <c r="T9" s="100">
        <f t="shared" si="1"/>
        <v>1089700</v>
      </c>
      <c r="U9" s="100">
        <f t="shared" si="1"/>
        <v>1047617</v>
      </c>
      <c r="V9" s="100">
        <f t="shared" si="1"/>
        <v>5939294</v>
      </c>
      <c r="W9" s="100">
        <f t="shared" si="1"/>
        <v>11016015</v>
      </c>
      <c r="X9" s="100">
        <f t="shared" si="1"/>
        <v>8874691</v>
      </c>
      <c r="Y9" s="100">
        <f t="shared" si="1"/>
        <v>2141324</v>
      </c>
      <c r="Z9" s="137">
        <f>+IF(X9&lt;&gt;0,+(Y9/X9)*100,0)</f>
        <v>24.128434443520344</v>
      </c>
      <c r="AA9" s="153">
        <f>SUM(AA10:AA14)</f>
        <v>8874691</v>
      </c>
    </row>
    <row r="10" spans="1:27" ht="13.5">
      <c r="A10" s="138" t="s">
        <v>79</v>
      </c>
      <c r="B10" s="136"/>
      <c r="C10" s="155">
        <v>-174188</v>
      </c>
      <c r="D10" s="155"/>
      <c r="E10" s="156">
        <v>1070929</v>
      </c>
      <c r="F10" s="60">
        <v>1070929</v>
      </c>
      <c r="G10" s="60">
        <v>34415</v>
      </c>
      <c r="H10" s="60">
        <v>56914</v>
      </c>
      <c r="I10" s="60">
        <v>56474</v>
      </c>
      <c r="J10" s="60">
        <v>147803</v>
      </c>
      <c r="K10" s="60">
        <v>39719</v>
      </c>
      <c r="L10" s="60">
        <v>69477</v>
      </c>
      <c r="M10" s="60">
        <v>63268</v>
      </c>
      <c r="N10" s="60">
        <v>172464</v>
      </c>
      <c r="O10" s="60">
        <v>107444</v>
      </c>
      <c r="P10" s="60">
        <v>238491</v>
      </c>
      <c r="Q10" s="60">
        <v>166661</v>
      </c>
      <c r="R10" s="60">
        <v>512596</v>
      </c>
      <c r="S10" s="60">
        <v>20486</v>
      </c>
      <c r="T10" s="60">
        <v>173977</v>
      </c>
      <c r="U10" s="60">
        <v>80124</v>
      </c>
      <c r="V10" s="60">
        <v>274587</v>
      </c>
      <c r="W10" s="60">
        <v>1107450</v>
      </c>
      <c r="X10" s="60">
        <v>1070929</v>
      </c>
      <c r="Y10" s="60">
        <v>36521</v>
      </c>
      <c r="Z10" s="140">
        <v>3.41</v>
      </c>
      <c r="AA10" s="155">
        <v>1070929</v>
      </c>
    </row>
    <row r="11" spans="1:27" ht="13.5">
      <c r="A11" s="138" t="s">
        <v>80</v>
      </c>
      <c r="B11" s="136"/>
      <c r="C11" s="155">
        <v>1513794</v>
      </c>
      <c r="D11" s="155"/>
      <c r="E11" s="156">
        <v>766247</v>
      </c>
      <c r="F11" s="60">
        <v>766247</v>
      </c>
      <c r="G11" s="60">
        <v>72086</v>
      </c>
      <c r="H11" s="60">
        <v>42925</v>
      </c>
      <c r="I11" s="60">
        <v>32556</v>
      </c>
      <c r="J11" s="60">
        <v>147567</v>
      </c>
      <c r="K11" s="60">
        <v>248893</v>
      </c>
      <c r="L11" s="60">
        <v>153572</v>
      </c>
      <c r="M11" s="60">
        <v>94903</v>
      </c>
      <c r="N11" s="60">
        <v>497368</v>
      </c>
      <c r="O11" s="60">
        <v>68044</v>
      </c>
      <c r="P11" s="60">
        <v>142097</v>
      </c>
      <c r="Q11" s="60">
        <v>84283</v>
      </c>
      <c r="R11" s="60">
        <v>294424</v>
      </c>
      <c r="S11" s="60">
        <v>72504</v>
      </c>
      <c r="T11" s="60">
        <v>77856</v>
      </c>
      <c r="U11" s="60">
        <v>32575</v>
      </c>
      <c r="V11" s="60">
        <v>182935</v>
      </c>
      <c r="W11" s="60">
        <v>1122294</v>
      </c>
      <c r="X11" s="60">
        <v>766247</v>
      </c>
      <c r="Y11" s="60">
        <v>356047</v>
      </c>
      <c r="Z11" s="140">
        <v>46.47</v>
      </c>
      <c r="AA11" s="155">
        <v>766247</v>
      </c>
    </row>
    <row r="12" spans="1:27" ht="13.5">
      <c r="A12" s="138" t="s">
        <v>81</v>
      </c>
      <c r="B12" s="136"/>
      <c r="C12" s="155">
        <v>4863936</v>
      </c>
      <c r="D12" s="155"/>
      <c r="E12" s="156">
        <v>7006445</v>
      </c>
      <c r="F12" s="60">
        <v>7006445</v>
      </c>
      <c r="G12" s="60">
        <v>206743</v>
      </c>
      <c r="H12" s="60">
        <v>467776</v>
      </c>
      <c r="I12" s="60">
        <v>345533</v>
      </c>
      <c r="J12" s="60">
        <v>1020052</v>
      </c>
      <c r="K12" s="60">
        <v>474053</v>
      </c>
      <c r="L12" s="60">
        <v>416451</v>
      </c>
      <c r="M12" s="60">
        <v>209518</v>
      </c>
      <c r="N12" s="60">
        <v>1100022</v>
      </c>
      <c r="O12" s="60">
        <v>471894</v>
      </c>
      <c r="P12" s="60">
        <v>223010</v>
      </c>
      <c r="Q12" s="60">
        <v>466660</v>
      </c>
      <c r="R12" s="60">
        <v>1161564</v>
      </c>
      <c r="S12" s="60">
        <v>3708987</v>
      </c>
      <c r="T12" s="60">
        <v>837867</v>
      </c>
      <c r="U12" s="60">
        <v>934609</v>
      </c>
      <c r="V12" s="60">
        <v>5481463</v>
      </c>
      <c r="W12" s="60">
        <v>8763101</v>
      </c>
      <c r="X12" s="60">
        <v>7006445</v>
      </c>
      <c r="Y12" s="60">
        <v>1756656</v>
      </c>
      <c r="Z12" s="140">
        <v>25.07</v>
      </c>
      <c r="AA12" s="155">
        <v>7006445</v>
      </c>
    </row>
    <row r="13" spans="1:27" ht="13.5">
      <c r="A13" s="138" t="s">
        <v>82</v>
      </c>
      <c r="B13" s="136"/>
      <c r="C13" s="155">
        <v>32258626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27992</v>
      </c>
      <c r="D14" s="157"/>
      <c r="E14" s="158">
        <v>31070</v>
      </c>
      <c r="F14" s="159">
        <v>31070</v>
      </c>
      <c r="G14" s="159">
        <v>9439</v>
      </c>
      <c r="H14" s="159">
        <v>75</v>
      </c>
      <c r="I14" s="159">
        <v>149</v>
      </c>
      <c r="J14" s="159">
        <v>9663</v>
      </c>
      <c r="K14" s="159">
        <v>224</v>
      </c>
      <c r="L14" s="159">
        <v>149</v>
      </c>
      <c r="M14" s="159">
        <v>6744</v>
      </c>
      <c r="N14" s="159">
        <v>7117</v>
      </c>
      <c r="O14" s="159">
        <v>447</v>
      </c>
      <c r="P14" s="159">
        <v>298</v>
      </c>
      <c r="Q14" s="159">
        <v>5336</v>
      </c>
      <c r="R14" s="159">
        <v>6081</v>
      </c>
      <c r="S14" s="159"/>
      <c r="T14" s="159"/>
      <c r="U14" s="159">
        <v>309</v>
      </c>
      <c r="V14" s="159">
        <v>309</v>
      </c>
      <c r="W14" s="159">
        <v>23170</v>
      </c>
      <c r="X14" s="159">
        <v>31070</v>
      </c>
      <c r="Y14" s="159">
        <v>-7900</v>
      </c>
      <c r="Z14" s="141">
        <v>-25.43</v>
      </c>
      <c r="AA14" s="157">
        <v>31070</v>
      </c>
    </row>
    <row r="15" spans="1:27" ht="13.5">
      <c r="A15" s="135" t="s">
        <v>84</v>
      </c>
      <c r="B15" s="142"/>
      <c r="C15" s="153">
        <f aca="true" t="shared" si="2" ref="C15:Y15">SUM(C16:C18)</f>
        <v>-3125451</v>
      </c>
      <c r="D15" s="153">
        <f>SUM(D16:D18)</f>
        <v>0</v>
      </c>
      <c r="E15" s="154">
        <f t="shared" si="2"/>
        <v>11439110</v>
      </c>
      <c r="F15" s="100">
        <f t="shared" si="2"/>
        <v>11439110</v>
      </c>
      <c r="G15" s="100">
        <f t="shared" si="2"/>
        <v>2738126</v>
      </c>
      <c r="H15" s="100">
        <f t="shared" si="2"/>
        <v>83189</v>
      </c>
      <c r="I15" s="100">
        <f t="shared" si="2"/>
        <v>250502</v>
      </c>
      <c r="J15" s="100">
        <f t="shared" si="2"/>
        <v>3071817</v>
      </c>
      <c r="K15" s="100">
        <f t="shared" si="2"/>
        <v>2289389</v>
      </c>
      <c r="L15" s="100">
        <f t="shared" si="2"/>
        <v>873771</v>
      </c>
      <c r="M15" s="100">
        <f t="shared" si="2"/>
        <v>3228397</v>
      </c>
      <c r="N15" s="100">
        <f t="shared" si="2"/>
        <v>6391557</v>
      </c>
      <c r="O15" s="100">
        <f t="shared" si="2"/>
        <v>492885</v>
      </c>
      <c r="P15" s="100">
        <f t="shared" si="2"/>
        <v>1829315</v>
      </c>
      <c r="Q15" s="100">
        <f t="shared" si="2"/>
        <v>7745784</v>
      </c>
      <c r="R15" s="100">
        <f t="shared" si="2"/>
        <v>10067984</v>
      </c>
      <c r="S15" s="100">
        <f t="shared" si="2"/>
        <v>2437999</v>
      </c>
      <c r="T15" s="100">
        <f t="shared" si="2"/>
        <v>1768676</v>
      </c>
      <c r="U15" s="100">
        <f t="shared" si="2"/>
        <v>9596121</v>
      </c>
      <c r="V15" s="100">
        <f t="shared" si="2"/>
        <v>13802796</v>
      </c>
      <c r="W15" s="100">
        <f t="shared" si="2"/>
        <v>33334154</v>
      </c>
      <c r="X15" s="100">
        <f t="shared" si="2"/>
        <v>11439110</v>
      </c>
      <c r="Y15" s="100">
        <f t="shared" si="2"/>
        <v>21895044</v>
      </c>
      <c r="Z15" s="137">
        <f>+IF(X15&lt;&gt;0,+(Y15/X15)*100,0)</f>
        <v>191.40513553939073</v>
      </c>
      <c r="AA15" s="153">
        <f>SUM(AA16:AA18)</f>
        <v>11439110</v>
      </c>
    </row>
    <row r="16" spans="1:27" ht="13.5">
      <c r="A16" s="138" t="s">
        <v>85</v>
      </c>
      <c r="B16" s="136"/>
      <c r="C16" s="155">
        <v>-6441705</v>
      </c>
      <c r="D16" s="155"/>
      <c r="E16" s="156">
        <v>6665789</v>
      </c>
      <c r="F16" s="60">
        <v>6665789</v>
      </c>
      <c r="G16" s="60">
        <v>2682554</v>
      </c>
      <c r="H16" s="60">
        <v>82277</v>
      </c>
      <c r="I16" s="60">
        <v>250046</v>
      </c>
      <c r="J16" s="60">
        <v>3014877</v>
      </c>
      <c r="K16" s="60">
        <v>2289389</v>
      </c>
      <c r="L16" s="60">
        <v>136180</v>
      </c>
      <c r="M16" s="60">
        <v>3192427</v>
      </c>
      <c r="N16" s="60">
        <v>5617996</v>
      </c>
      <c r="O16" s="60">
        <v>11266</v>
      </c>
      <c r="P16" s="60">
        <v>1829315</v>
      </c>
      <c r="Q16" s="60">
        <v>7718160</v>
      </c>
      <c r="R16" s="60">
        <v>9558741</v>
      </c>
      <c r="S16" s="60">
        <v>2437543</v>
      </c>
      <c r="T16" s="60">
        <v>1768676</v>
      </c>
      <c r="U16" s="60">
        <v>5053258</v>
      </c>
      <c r="V16" s="60">
        <v>9259477</v>
      </c>
      <c r="W16" s="60">
        <v>27451091</v>
      </c>
      <c r="X16" s="60">
        <v>6665789</v>
      </c>
      <c r="Y16" s="60">
        <v>20785302</v>
      </c>
      <c r="Z16" s="140">
        <v>311.82</v>
      </c>
      <c r="AA16" s="155">
        <v>6665789</v>
      </c>
    </row>
    <row r="17" spans="1:27" ht="13.5">
      <c r="A17" s="138" t="s">
        <v>86</v>
      </c>
      <c r="B17" s="136"/>
      <c r="C17" s="155">
        <v>3316254</v>
      </c>
      <c r="D17" s="155"/>
      <c r="E17" s="156">
        <v>4773321</v>
      </c>
      <c r="F17" s="60">
        <v>4773321</v>
      </c>
      <c r="G17" s="60">
        <v>55572</v>
      </c>
      <c r="H17" s="60">
        <v>912</v>
      </c>
      <c r="I17" s="60">
        <v>456</v>
      </c>
      <c r="J17" s="60">
        <v>56940</v>
      </c>
      <c r="K17" s="60"/>
      <c r="L17" s="60">
        <v>737591</v>
      </c>
      <c r="M17" s="60">
        <v>35970</v>
      </c>
      <c r="N17" s="60">
        <v>773561</v>
      </c>
      <c r="O17" s="60">
        <v>481619</v>
      </c>
      <c r="P17" s="60"/>
      <c r="Q17" s="60">
        <v>27624</v>
      </c>
      <c r="R17" s="60">
        <v>509243</v>
      </c>
      <c r="S17" s="60">
        <v>456</v>
      </c>
      <c r="T17" s="60"/>
      <c r="U17" s="60">
        <v>4542863</v>
      </c>
      <c r="V17" s="60">
        <v>4543319</v>
      </c>
      <c r="W17" s="60">
        <v>5883063</v>
      </c>
      <c r="X17" s="60">
        <v>4773321</v>
      </c>
      <c r="Y17" s="60">
        <v>1109742</v>
      </c>
      <c r="Z17" s="140">
        <v>23.25</v>
      </c>
      <c r="AA17" s="155">
        <v>4773321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174790838</v>
      </c>
      <c r="D19" s="153">
        <f>SUM(D20:D23)</f>
        <v>0</v>
      </c>
      <c r="E19" s="154">
        <f t="shared" si="3"/>
        <v>196971130</v>
      </c>
      <c r="F19" s="100">
        <f t="shared" si="3"/>
        <v>196971130</v>
      </c>
      <c r="G19" s="100">
        <f t="shared" si="3"/>
        <v>31657655</v>
      </c>
      <c r="H19" s="100">
        <f t="shared" si="3"/>
        <v>11944209</v>
      </c>
      <c r="I19" s="100">
        <f t="shared" si="3"/>
        <v>9299583</v>
      </c>
      <c r="J19" s="100">
        <f t="shared" si="3"/>
        <v>52901447</v>
      </c>
      <c r="K19" s="100">
        <f t="shared" si="3"/>
        <v>13306185</v>
      </c>
      <c r="L19" s="100">
        <f t="shared" si="3"/>
        <v>10514645</v>
      </c>
      <c r="M19" s="100">
        <f t="shared" si="3"/>
        <v>27302462</v>
      </c>
      <c r="N19" s="100">
        <f t="shared" si="3"/>
        <v>51123292</v>
      </c>
      <c r="O19" s="100">
        <f t="shared" si="3"/>
        <v>9402628</v>
      </c>
      <c r="P19" s="100">
        <f t="shared" si="3"/>
        <v>14237274</v>
      </c>
      <c r="Q19" s="100">
        <f t="shared" si="3"/>
        <v>26585168</v>
      </c>
      <c r="R19" s="100">
        <f t="shared" si="3"/>
        <v>50225070</v>
      </c>
      <c r="S19" s="100">
        <f t="shared" si="3"/>
        <v>11786661</v>
      </c>
      <c r="T19" s="100">
        <f t="shared" si="3"/>
        <v>13349957</v>
      </c>
      <c r="U19" s="100">
        <f t="shared" si="3"/>
        <v>15913668</v>
      </c>
      <c r="V19" s="100">
        <f t="shared" si="3"/>
        <v>41050286</v>
      </c>
      <c r="W19" s="100">
        <f t="shared" si="3"/>
        <v>195300095</v>
      </c>
      <c r="X19" s="100">
        <f t="shared" si="3"/>
        <v>196971130</v>
      </c>
      <c r="Y19" s="100">
        <f t="shared" si="3"/>
        <v>-1671035</v>
      </c>
      <c r="Z19" s="137">
        <f>+IF(X19&lt;&gt;0,+(Y19/X19)*100,0)</f>
        <v>-0.8483654431997217</v>
      </c>
      <c r="AA19" s="153">
        <f>SUM(AA20:AA23)</f>
        <v>196971130</v>
      </c>
    </row>
    <row r="20" spans="1:27" ht="13.5">
      <c r="A20" s="138" t="s">
        <v>89</v>
      </c>
      <c r="B20" s="136"/>
      <c r="C20" s="155">
        <v>90495099</v>
      </c>
      <c r="D20" s="155"/>
      <c r="E20" s="156">
        <v>94985330</v>
      </c>
      <c r="F20" s="60">
        <v>94985330</v>
      </c>
      <c r="G20" s="60">
        <v>16099731</v>
      </c>
      <c r="H20" s="60">
        <v>6907402</v>
      </c>
      <c r="I20" s="60">
        <v>6215917</v>
      </c>
      <c r="J20" s="60">
        <v>29223050</v>
      </c>
      <c r="K20" s="60">
        <v>5580096</v>
      </c>
      <c r="L20" s="60">
        <v>6615301</v>
      </c>
      <c r="M20" s="60">
        <v>11939421</v>
      </c>
      <c r="N20" s="60">
        <v>24134818</v>
      </c>
      <c r="O20" s="60">
        <v>5836311</v>
      </c>
      <c r="P20" s="60">
        <v>5680344</v>
      </c>
      <c r="Q20" s="60">
        <v>8830475</v>
      </c>
      <c r="R20" s="60">
        <v>20347130</v>
      </c>
      <c r="S20" s="60">
        <v>7222552</v>
      </c>
      <c r="T20" s="60">
        <v>4973910</v>
      </c>
      <c r="U20" s="60">
        <v>9010837</v>
      </c>
      <c r="V20" s="60">
        <v>21207299</v>
      </c>
      <c r="W20" s="60">
        <v>94912297</v>
      </c>
      <c r="X20" s="60">
        <v>94985330</v>
      </c>
      <c r="Y20" s="60">
        <v>-73033</v>
      </c>
      <c r="Z20" s="140">
        <v>-0.08</v>
      </c>
      <c r="AA20" s="155">
        <v>94985330</v>
      </c>
    </row>
    <row r="21" spans="1:27" ht="13.5">
      <c r="A21" s="138" t="s">
        <v>90</v>
      </c>
      <c r="B21" s="136"/>
      <c r="C21" s="155">
        <v>52818945</v>
      </c>
      <c r="D21" s="155"/>
      <c r="E21" s="156">
        <v>71277031</v>
      </c>
      <c r="F21" s="60">
        <v>71277031</v>
      </c>
      <c r="G21" s="60">
        <v>7187646</v>
      </c>
      <c r="H21" s="60">
        <v>3400058</v>
      </c>
      <c r="I21" s="60">
        <v>1840834</v>
      </c>
      <c r="J21" s="60">
        <v>12428538</v>
      </c>
      <c r="K21" s="60">
        <v>5714620</v>
      </c>
      <c r="L21" s="60">
        <v>2448165</v>
      </c>
      <c r="M21" s="60">
        <v>8617894</v>
      </c>
      <c r="N21" s="60">
        <v>16780679</v>
      </c>
      <c r="O21" s="60">
        <v>2312131</v>
      </c>
      <c r="P21" s="60">
        <v>7200223</v>
      </c>
      <c r="Q21" s="60">
        <v>12222229</v>
      </c>
      <c r="R21" s="60">
        <v>21734583</v>
      </c>
      <c r="S21" s="60">
        <v>2617924</v>
      </c>
      <c r="T21" s="60">
        <v>7104034</v>
      </c>
      <c r="U21" s="60">
        <v>5534156</v>
      </c>
      <c r="V21" s="60">
        <v>15256114</v>
      </c>
      <c r="W21" s="60">
        <v>66199914</v>
      </c>
      <c r="X21" s="60">
        <v>71277031</v>
      </c>
      <c r="Y21" s="60">
        <v>-5077117</v>
      </c>
      <c r="Z21" s="140">
        <v>-7.12</v>
      </c>
      <c r="AA21" s="155">
        <v>71277031</v>
      </c>
    </row>
    <row r="22" spans="1:27" ht="13.5">
      <c r="A22" s="138" t="s">
        <v>91</v>
      </c>
      <c r="B22" s="136"/>
      <c r="C22" s="157">
        <v>19036178</v>
      </c>
      <c r="D22" s="157"/>
      <c r="E22" s="158">
        <v>13025203</v>
      </c>
      <c r="F22" s="159">
        <v>13025203</v>
      </c>
      <c r="G22" s="159">
        <v>2833265</v>
      </c>
      <c r="H22" s="159">
        <v>1142007</v>
      </c>
      <c r="I22" s="159">
        <v>722780</v>
      </c>
      <c r="J22" s="159">
        <v>4698052</v>
      </c>
      <c r="K22" s="159">
        <v>1498625</v>
      </c>
      <c r="L22" s="159">
        <v>977646</v>
      </c>
      <c r="M22" s="159">
        <v>2356069</v>
      </c>
      <c r="N22" s="159">
        <v>4832340</v>
      </c>
      <c r="O22" s="159">
        <v>731216</v>
      </c>
      <c r="P22" s="159">
        <v>847267</v>
      </c>
      <c r="Q22" s="159">
        <v>1998733</v>
      </c>
      <c r="R22" s="159">
        <v>3577216</v>
      </c>
      <c r="S22" s="159">
        <v>1469392</v>
      </c>
      <c r="T22" s="159">
        <v>766824</v>
      </c>
      <c r="U22" s="159">
        <v>891121</v>
      </c>
      <c r="V22" s="159">
        <v>3127337</v>
      </c>
      <c r="W22" s="159">
        <v>16234945</v>
      </c>
      <c r="X22" s="159">
        <v>13025203</v>
      </c>
      <c r="Y22" s="159">
        <v>3209742</v>
      </c>
      <c r="Z22" s="141">
        <v>24.64</v>
      </c>
      <c r="AA22" s="157">
        <v>13025203</v>
      </c>
    </row>
    <row r="23" spans="1:27" ht="13.5">
      <c r="A23" s="138" t="s">
        <v>92</v>
      </c>
      <c r="B23" s="136"/>
      <c r="C23" s="155">
        <v>12440616</v>
      </c>
      <c r="D23" s="155"/>
      <c r="E23" s="156">
        <v>17683566</v>
      </c>
      <c r="F23" s="60">
        <v>17683566</v>
      </c>
      <c r="G23" s="60">
        <v>5537013</v>
      </c>
      <c r="H23" s="60">
        <v>494742</v>
      </c>
      <c r="I23" s="60">
        <v>520052</v>
      </c>
      <c r="J23" s="60">
        <v>6551807</v>
      </c>
      <c r="K23" s="60">
        <v>512844</v>
      </c>
      <c r="L23" s="60">
        <v>473533</v>
      </c>
      <c r="M23" s="60">
        <v>4389078</v>
      </c>
      <c r="N23" s="60">
        <v>5375455</v>
      </c>
      <c r="O23" s="60">
        <v>522970</v>
      </c>
      <c r="P23" s="60">
        <v>509440</v>
      </c>
      <c r="Q23" s="60">
        <v>3533731</v>
      </c>
      <c r="R23" s="60">
        <v>4566141</v>
      </c>
      <c r="S23" s="60">
        <v>476793</v>
      </c>
      <c r="T23" s="60">
        <v>505189</v>
      </c>
      <c r="U23" s="60">
        <v>477554</v>
      </c>
      <c r="V23" s="60">
        <v>1459536</v>
      </c>
      <c r="W23" s="60">
        <v>17952939</v>
      </c>
      <c r="X23" s="60">
        <v>17683566</v>
      </c>
      <c r="Y23" s="60">
        <v>269373</v>
      </c>
      <c r="Z23" s="140">
        <v>1.52</v>
      </c>
      <c r="AA23" s="155">
        <v>17683566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240245827</v>
      </c>
      <c r="D25" s="168">
        <f>+D5+D9+D15+D19+D24</f>
        <v>0</v>
      </c>
      <c r="E25" s="169">
        <f t="shared" si="4"/>
        <v>251349115</v>
      </c>
      <c r="F25" s="73">
        <f t="shared" si="4"/>
        <v>251349115</v>
      </c>
      <c r="G25" s="73">
        <f t="shared" si="4"/>
        <v>47059049</v>
      </c>
      <c r="H25" s="73">
        <f t="shared" si="4"/>
        <v>13712773</v>
      </c>
      <c r="I25" s="73">
        <f t="shared" si="4"/>
        <v>11164017</v>
      </c>
      <c r="J25" s="73">
        <f t="shared" si="4"/>
        <v>71935839</v>
      </c>
      <c r="K25" s="73">
        <f t="shared" si="4"/>
        <v>17367465</v>
      </c>
      <c r="L25" s="73">
        <f t="shared" si="4"/>
        <v>13824559</v>
      </c>
      <c r="M25" s="73">
        <f t="shared" si="4"/>
        <v>34592833</v>
      </c>
      <c r="N25" s="73">
        <f t="shared" si="4"/>
        <v>65784857</v>
      </c>
      <c r="O25" s="73">
        <f t="shared" si="4"/>
        <v>11514598</v>
      </c>
      <c r="P25" s="73">
        <f t="shared" si="4"/>
        <v>18326260</v>
      </c>
      <c r="Q25" s="73">
        <f t="shared" si="4"/>
        <v>38387659</v>
      </c>
      <c r="R25" s="73">
        <f t="shared" si="4"/>
        <v>68228517</v>
      </c>
      <c r="S25" s="73">
        <f t="shared" si="4"/>
        <v>19322702</v>
      </c>
      <c r="T25" s="73">
        <f t="shared" si="4"/>
        <v>18034929</v>
      </c>
      <c r="U25" s="73">
        <f t="shared" si="4"/>
        <v>27296586</v>
      </c>
      <c r="V25" s="73">
        <f t="shared" si="4"/>
        <v>64654217</v>
      </c>
      <c r="W25" s="73">
        <f t="shared" si="4"/>
        <v>270603430</v>
      </c>
      <c r="X25" s="73">
        <f t="shared" si="4"/>
        <v>251349115</v>
      </c>
      <c r="Y25" s="73">
        <f t="shared" si="4"/>
        <v>19254315</v>
      </c>
      <c r="Z25" s="170">
        <f>+IF(X25&lt;&gt;0,+(Y25/X25)*100,0)</f>
        <v>7.660387027819851</v>
      </c>
      <c r="AA25" s="168">
        <f>+AA5+AA9+AA15+AA19+AA24</f>
        <v>251349115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42229283</v>
      </c>
      <c r="D28" s="153">
        <f>SUM(D29:D31)</f>
        <v>0</v>
      </c>
      <c r="E28" s="154">
        <f t="shared" si="5"/>
        <v>38660590</v>
      </c>
      <c r="F28" s="100">
        <f t="shared" si="5"/>
        <v>38660590</v>
      </c>
      <c r="G28" s="100">
        <f t="shared" si="5"/>
        <v>2717179</v>
      </c>
      <c r="H28" s="100">
        <f t="shared" si="5"/>
        <v>1476494</v>
      </c>
      <c r="I28" s="100">
        <f t="shared" si="5"/>
        <v>5321300</v>
      </c>
      <c r="J28" s="100">
        <f t="shared" si="5"/>
        <v>9514973</v>
      </c>
      <c r="K28" s="100">
        <f t="shared" si="5"/>
        <v>3459733</v>
      </c>
      <c r="L28" s="100">
        <f t="shared" si="5"/>
        <v>3475843</v>
      </c>
      <c r="M28" s="100">
        <f t="shared" si="5"/>
        <v>3318736</v>
      </c>
      <c r="N28" s="100">
        <f t="shared" si="5"/>
        <v>10254312</v>
      </c>
      <c r="O28" s="100">
        <f t="shared" si="5"/>
        <v>3438057</v>
      </c>
      <c r="P28" s="100">
        <f t="shared" si="5"/>
        <v>7315374</v>
      </c>
      <c r="Q28" s="100">
        <f t="shared" si="5"/>
        <v>3971979</v>
      </c>
      <c r="R28" s="100">
        <f t="shared" si="5"/>
        <v>14725410</v>
      </c>
      <c r="S28" s="100">
        <f t="shared" si="5"/>
        <v>1640723</v>
      </c>
      <c r="T28" s="100">
        <f t="shared" si="5"/>
        <v>5667866</v>
      </c>
      <c r="U28" s="100">
        <f t="shared" si="5"/>
        <v>4569005</v>
      </c>
      <c r="V28" s="100">
        <f t="shared" si="5"/>
        <v>11877594</v>
      </c>
      <c r="W28" s="100">
        <f t="shared" si="5"/>
        <v>46372289</v>
      </c>
      <c r="X28" s="100">
        <f t="shared" si="5"/>
        <v>38660590</v>
      </c>
      <c r="Y28" s="100">
        <f t="shared" si="5"/>
        <v>7711699</v>
      </c>
      <c r="Z28" s="137">
        <f>+IF(X28&lt;&gt;0,+(Y28/X28)*100,0)</f>
        <v>19.947183941062463</v>
      </c>
      <c r="AA28" s="153">
        <f>SUM(AA29:AA31)</f>
        <v>38660590</v>
      </c>
    </row>
    <row r="29" spans="1:27" ht="13.5">
      <c r="A29" s="138" t="s">
        <v>75</v>
      </c>
      <c r="B29" s="136"/>
      <c r="C29" s="155">
        <v>14414156</v>
      </c>
      <c r="D29" s="155"/>
      <c r="E29" s="156">
        <v>14447773</v>
      </c>
      <c r="F29" s="60">
        <v>14447773</v>
      </c>
      <c r="G29" s="60">
        <v>1004720</v>
      </c>
      <c r="H29" s="60">
        <v>836564</v>
      </c>
      <c r="I29" s="60">
        <v>2019070</v>
      </c>
      <c r="J29" s="60">
        <v>3860354</v>
      </c>
      <c r="K29" s="60">
        <v>1239019</v>
      </c>
      <c r="L29" s="60">
        <v>1239964</v>
      </c>
      <c r="M29" s="60">
        <v>1171202</v>
      </c>
      <c r="N29" s="60">
        <v>3650185</v>
      </c>
      <c r="O29" s="60">
        <v>1049198</v>
      </c>
      <c r="P29" s="60">
        <v>2365389</v>
      </c>
      <c r="Q29" s="60">
        <v>1068926</v>
      </c>
      <c r="R29" s="60">
        <v>4483513</v>
      </c>
      <c r="S29" s="60">
        <v>415739</v>
      </c>
      <c r="T29" s="60">
        <v>1873160</v>
      </c>
      <c r="U29" s="60">
        <v>1347098</v>
      </c>
      <c r="V29" s="60">
        <v>3635997</v>
      </c>
      <c r="W29" s="60">
        <v>15630049</v>
      </c>
      <c r="X29" s="60">
        <v>14447773</v>
      </c>
      <c r="Y29" s="60">
        <v>1182276</v>
      </c>
      <c r="Z29" s="140">
        <v>8.18</v>
      </c>
      <c r="AA29" s="155">
        <v>14447773</v>
      </c>
    </row>
    <row r="30" spans="1:27" ht="13.5">
      <c r="A30" s="138" t="s">
        <v>76</v>
      </c>
      <c r="B30" s="136"/>
      <c r="C30" s="157">
        <v>19904512</v>
      </c>
      <c r="D30" s="157"/>
      <c r="E30" s="158">
        <v>15183507</v>
      </c>
      <c r="F30" s="159">
        <v>15183507</v>
      </c>
      <c r="G30" s="159">
        <v>1179886</v>
      </c>
      <c r="H30" s="159">
        <v>371365</v>
      </c>
      <c r="I30" s="159">
        <v>2078947</v>
      </c>
      <c r="J30" s="159">
        <v>3630198</v>
      </c>
      <c r="K30" s="159">
        <v>1315463</v>
      </c>
      <c r="L30" s="159">
        <v>1477329</v>
      </c>
      <c r="M30" s="159">
        <v>1414144</v>
      </c>
      <c r="N30" s="159">
        <v>4206936</v>
      </c>
      <c r="O30" s="159">
        <v>1608742</v>
      </c>
      <c r="P30" s="159">
        <v>3990905</v>
      </c>
      <c r="Q30" s="159">
        <v>2015428</v>
      </c>
      <c r="R30" s="159">
        <v>7615075</v>
      </c>
      <c r="S30" s="159">
        <v>449124</v>
      </c>
      <c r="T30" s="159">
        <v>2366444</v>
      </c>
      <c r="U30" s="159">
        <v>2293534</v>
      </c>
      <c r="V30" s="159">
        <v>5109102</v>
      </c>
      <c r="W30" s="159">
        <v>20561311</v>
      </c>
      <c r="X30" s="159">
        <v>15183507</v>
      </c>
      <c r="Y30" s="159">
        <v>5377804</v>
      </c>
      <c r="Z30" s="141">
        <v>35.42</v>
      </c>
      <c r="AA30" s="157">
        <v>15183507</v>
      </c>
    </row>
    <row r="31" spans="1:27" ht="13.5">
      <c r="A31" s="138" t="s">
        <v>77</v>
      </c>
      <c r="B31" s="136"/>
      <c r="C31" s="155">
        <v>7910615</v>
      </c>
      <c r="D31" s="155"/>
      <c r="E31" s="156">
        <v>9029310</v>
      </c>
      <c r="F31" s="60">
        <v>9029310</v>
      </c>
      <c r="G31" s="60">
        <v>532573</v>
      </c>
      <c r="H31" s="60">
        <v>268565</v>
      </c>
      <c r="I31" s="60">
        <v>1223283</v>
      </c>
      <c r="J31" s="60">
        <v>2024421</v>
      </c>
      <c r="K31" s="60">
        <v>905251</v>
      </c>
      <c r="L31" s="60">
        <v>758550</v>
      </c>
      <c r="M31" s="60">
        <v>733390</v>
      </c>
      <c r="N31" s="60">
        <v>2397191</v>
      </c>
      <c r="O31" s="60">
        <v>780117</v>
      </c>
      <c r="P31" s="60">
        <v>959080</v>
      </c>
      <c r="Q31" s="60">
        <v>887625</v>
      </c>
      <c r="R31" s="60">
        <v>2626822</v>
      </c>
      <c r="S31" s="60">
        <v>775860</v>
      </c>
      <c r="T31" s="60">
        <v>1428262</v>
      </c>
      <c r="U31" s="60">
        <v>928373</v>
      </c>
      <c r="V31" s="60">
        <v>3132495</v>
      </c>
      <c r="W31" s="60">
        <v>10180929</v>
      </c>
      <c r="X31" s="60">
        <v>9029310</v>
      </c>
      <c r="Y31" s="60">
        <v>1151619</v>
      </c>
      <c r="Z31" s="140">
        <v>12.75</v>
      </c>
      <c r="AA31" s="155">
        <v>9029310</v>
      </c>
    </row>
    <row r="32" spans="1:27" ht="13.5">
      <c r="A32" s="135" t="s">
        <v>78</v>
      </c>
      <c r="B32" s="136"/>
      <c r="C32" s="153">
        <f aca="true" t="shared" si="6" ref="C32:Y32">SUM(C33:C37)</f>
        <v>20672548</v>
      </c>
      <c r="D32" s="153">
        <f>SUM(D33:D37)</f>
        <v>0</v>
      </c>
      <c r="E32" s="154">
        <f t="shared" si="6"/>
        <v>23930157</v>
      </c>
      <c r="F32" s="100">
        <f t="shared" si="6"/>
        <v>23930157</v>
      </c>
      <c r="G32" s="100">
        <f t="shared" si="6"/>
        <v>1512516</v>
      </c>
      <c r="H32" s="100">
        <f t="shared" si="6"/>
        <v>724056</v>
      </c>
      <c r="I32" s="100">
        <f t="shared" si="6"/>
        <v>3478007</v>
      </c>
      <c r="J32" s="100">
        <f t="shared" si="6"/>
        <v>5714579</v>
      </c>
      <c r="K32" s="100">
        <f t="shared" si="6"/>
        <v>1966284</v>
      </c>
      <c r="L32" s="100">
        <f t="shared" si="6"/>
        <v>2204357</v>
      </c>
      <c r="M32" s="100">
        <f t="shared" si="6"/>
        <v>2680499</v>
      </c>
      <c r="N32" s="100">
        <f t="shared" si="6"/>
        <v>6851140</v>
      </c>
      <c r="O32" s="100">
        <f t="shared" si="6"/>
        <v>2557773</v>
      </c>
      <c r="P32" s="100">
        <f t="shared" si="6"/>
        <v>2291836</v>
      </c>
      <c r="Q32" s="100">
        <f t="shared" si="6"/>
        <v>2167579</v>
      </c>
      <c r="R32" s="100">
        <f t="shared" si="6"/>
        <v>7017188</v>
      </c>
      <c r="S32" s="100">
        <f t="shared" si="6"/>
        <v>565647</v>
      </c>
      <c r="T32" s="100">
        <f t="shared" si="6"/>
        <v>4021948</v>
      </c>
      <c r="U32" s="100">
        <f t="shared" si="6"/>
        <v>2730329</v>
      </c>
      <c r="V32" s="100">
        <f t="shared" si="6"/>
        <v>7317924</v>
      </c>
      <c r="W32" s="100">
        <f t="shared" si="6"/>
        <v>26900831</v>
      </c>
      <c r="X32" s="100">
        <f t="shared" si="6"/>
        <v>23930157</v>
      </c>
      <c r="Y32" s="100">
        <f t="shared" si="6"/>
        <v>2970674</v>
      </c>
      <c r="Z32" s="137">
        <f>+IF(X32&lt;&gt;0,+(Y32/X32)*100,0)</f>
        <v>12.41393443427889</v>
      </c>
      <c r="AA32" s="153">
        <f>SUM(AA33:AA37)</f>
        <v>23930157</v>
      </c>
    </row>
    <row r="33" spans="1:27" ht="13.5">
      <c r="A33" s="138" t="s">
        <v>79</v>
      </c>
      <c r="B33" s="136"/>
      <c r="C33" s="155">
        <v>5613969</v>
      </c>
      <c r="D33" s="155"/>
      <c r="E33" s="156">
        <v>5941580</v>
      </c>
      <c r="F33" s="60">
        <v>5941580</v>
      </c>
      <c r="G33" s="60">
        <v>425195</v>
      </c>
      <c r="H33" s="60">
        <v>154060</v>
      </c>
      <c r="I33" s="60">
        <v>873540</v>
      </c>
      <c r="J33" s="60">
        <v>1452795</v>
      </c>
      <c r="K33" s="60">
        <v>383642</v>
      </c>
      <c r="L33" s="60">
        <v>514382</v>
      </c>
      <c r="M33" s="60">
        <v>571325</v>
      </c>
      <c r="N33" s="60">
        <v>1469349</v>
      </c>
      <c r="O33" s="60">
        <v>527118</v>
      </c>
      <c r="P33" s="60">
        <v>660243</v>
      </c>
      <c r="Q33" s="60">
        <v>638727</v>
      </c>
      <c r="R33" s="60">
        <v>1826088</v>
      </c>
      <c r="S33" s="60">
        <v>38601</v>
      </c>
      <c r="T33" s="60">
        <v>1166894</v>
      </c>
      <c r="U33" s="60">
        <v>635523</v>
      </c>
      <c r="V33" s="60">
        <v>1841018</v>
      </c>
      <c r="W33" s="60">
        <v>6589250</v>
      </c>
      <c r="X33" s="60">
        <v>5941580</v>
      </c>
      <c r="Y33" s="60">
        <v>647670</v>
      </c>
      <c r="Z33" s="140">
        <v>10.9</v>
      </c>
      <c r="AA33" s="155">
        <v>5941580</v>
      </c>
    </row>
    <row r="34" spans="1:27" ht="13.5">
      <c r="A34" s="138" t="s">
        <v>80</v>
      </c>
      <c r="B34" s="136"/>
      <c r="C34" s="155">
        <v>6222810</v>
      </c>
      <c r="D34" s="155"/>
      <c r="E34" s="156">
        <v>7267804</v>
      </c>
      <c r="F34" s="60">
        <v>7267804</v>
      </c>
      <c r="G34" s="60">
        <v>423737</v>
      </c>
      <c r="H34" s="60">
        <v>158197</v>
      </c>
      <c r="I34" s="60">
        <v>1007727</v>
      </c>
      <c r="J34" s="60">
        <v>1589661</v>
      </c>
      <c r="K34" s="60">
        <v>583690</v>
      </c>
      <c r="L34" s="60">
        <v>644704</v>
      </c>
      <c r="M34" s="60">
        <v>886902</v>
      </c>
      <c r="N34" s="60">
        <v>2115296</v>
      </c>
      <c r="O34" s="60">
        <v>717918</v>
      </c>
      <c r="P34" s="60">
        <v>626892</v>
      </c>
      <c r="Q34" s="60">
        <v>606014</v>
      </c>
      <c r="R34" s="60">
        <v>1950824</v>
      </c>
      <c r="S34" s="60">
        <v>164796</v>
      </c>
      <c r="T34" s="60">
        <v>994087</v>
      </c>
      <c r="U34" s="60">
        <v>662287</v>
      </c>
      <c r="V34" s="60">
        <v>1821170</v>
      </c>
      <c r="W34" s="60">
        <v>7476951</v>
      </c>
      <c r="X34" s="60">
        <v>7267804</v>
      </c>
      <c r="Y34" s="60">
        <v>209147</v>
      </c>
      <c r="Z34" s="140">
        <v>2.88</v>
      </c>
      <c r="AA34" s="155">
        <v>7267804</v>
      </c>
    </row>
    <row r="35" spans="1:27" ht="13.5">
      <c r="A35" s="138" t="s">
        <v>81</v>
      </c>
      <c r="B35" s="136"/>
      <c r="C35" s="155">
        <v>7817035</v>
      </c>
      <c r="D35" s="155"/>
      <c r="E35" s="156">
        <v>9433360</v>
      </c>
      <c r="F35" s="60">
        <v>9433360</v>
      </c>
      <c r="G35" s="60">
        <v>634647</v>
      </c>
      <c r="H35" s="60">
        <v>393477</v>
      </c>
      <c r="I35" s="60">
        <v>1544100</v>
      </c>
      <c r="J35" s="60">
        <v>2572224</v>
      </c>
      <c r="K35" s="60">
        <v>974712</v>
      </c>
      <c r="L35" s="60">
        <v>942616</v>
      </c>
      <c r="M35" s="60">
        <v>1197592</v>
      </c>
      <c r="N35" s="60">
        <v>3114920</v>
      </c>
      <c r="O35" s="60">
        <v>1267875</v>
      </c>
      <c r="P35" s="60">
        <v>924127</v>
      </c>
      <c r="Q35" s="60">
        <v>908630</v>
      </c>
      <c r="R35" s="60">
        <v>3100632</v>
      </c>
      <c r="S35" s="60">
        <v>332386</v>
      </c>
      <c r="T35" s="60">
        <v>1812753</v>
      </c>
      <c r="U35" s="60">
        <v>1372862</v>
      </c>
      <c r="V35" s="60">
        <v>3518001</v>
      </c>
      <c r="W35" s="60">
        <v>12305777</v>
      </c>
      <c r="X35" s="60">
        <v>9433360</v>
      </c>
      <c r="Y35" s="60">
        <v>2872417</v>
      </c>
      <c r="Z35" s="140">
        <v>30.45</v>
      </c>
      <c r="AA35" s="155">
        <v>9433360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1018734</v>
      </c>
      <c r="D37" s="157"/>
      <c r="E37" s="158">
        <v>1287413</v>
      </c>
      <c r="F37" s="159">
        <v>1287413</v>
      </c>
      <c r="G37" s="159">
        <v>28937</v>
      </c>
      <c r="H37" s="159">
        <v>18322</v>
      </c>
      <c r="I37" s="159">
        <v>52640</v>
      </c>
      <c r="J37" s="159">
        <v>99899</v>
      </c>
      <c r="K37" s="159">
        <v>24240</v>
      </c>
      <c r="L37" s="159">
        <v>102655</v>
      </c>
      <c r="M37" s="159">
        <v>24680</v>
      </c>
      <c r="N37" s="159">
        <v>151575</v>
      </c>
      <c r="O37" s="159">
        <v>44862</v>
      </c>
      <c r="P37" s="159">
        <v>80574</v>
      </c>
      <c r="Q37" s="159">
        <v>14208</v>
      </c>
      <c r="R37" s="159">
        <v>139644</v>
      </c>
      <c r="S37" s="159">
        <v>29864</v>
      </c>
      <c r="T37" s="159">
        <v>48214</v>
      </c>
      <c r="U37" s="159">
        <v>59657</v>
      </c>
      <c r="V37" s="159">
        <v>137735</v>
      </c>
      <c r="W37" s="159">
        <v>528853</v>
      </c>
      <c r="X37" s="159">
        <v>1287413</v>
      </c>
      <c r="Y37" s="159">
        <v>-758560</v>
      </c>
      <c r="Z37" s="141">
        <v>-58.92</v>
      </c>
      <c r="AA37" s="157">
        <v>1287413</v>
      </c>
    </row>
    <row r="38" spans="1:27" ht="13.5">
      <c r="A38" s="135" t="s">
        <v>84</v>
      </c>
      <c r="B38" s="142"/>
      <c r="C38" s="153">
        <f aca="true" t="shared" si="7" ref="C38:Y38">SUM(C39:C41)</f>
        <v>43765139</v>
      </c>
      <c r="D38" s="153">
        <f>SUM(D39:D41)</f>
        <v>0</v>
      </c>
      <c r="E38" s="154">
        <f t="shared" si="7"/>
        <v>19872999</v>
      </c>
      <c r="F38" s="100">
        <f t="shared" si="7"/>
        <v>19872999</v>
      </c>
      <c r="G38" s="100">
        <f t="shared" si="7"/>
        <v>3380021</v>
      </c>
      <c r="H38" s="100">
        <f t="shared" si="7"/>
        <v>547586</v>
      </c>
      <c r="I38" s="100">
        <f t="shared" si="7"/>
        <v>1858055</v>
      </c>
      <c r="J38" s="100">
        <f t="shared" si="7"/>
        <v>5785662</v>
      </c>
      <c r="K38" s="100">
        <f t="shared" si="7"/>
        <v>2631711</v>
      </c>
      <c r="L38" s="100">
        <f t="shared" si="7"/>
        <v>1277248</v>
      </c>
      <c r="M38" s="100">
        <f t="shared" si="7"/>
        <v>3100517</v>
      </c>
      <c r="N38" s="100">
        <f t="shared" si="7"/>
        <v>7009476</v>
      </c>
      <c r="O38" s="100">
        <f t="shared" si="7"/>
        <v>11994458</v>
      </c>
      <c r="P38" s="100">
        <f t="shared" si="7"/>
        <v>2500923</v>
      </c>
      <c r="Q38" s="100">
        <f t="shared" si="7"/>
        <v>8606380</v>
      </c>
      <c r="R38" s="100">
        <f t="shared" si="7"/>
        <v>23101761</v>
      </c>
      <c r="S38" s="100">
        <f t="shared" si="7"/>
        <v>4108087</v>
      </c>
      <c r="T38" s="100">
        <f t="shared" si="7"/>
        <v>3377648</v>
      </c>
      <c r="U38" s="100">
        <f t="shared" si="7"/>
        <v>4521292</v>
      </c>
      <c r="V38" s="100">
        <f t="shared" si="7"/>
        <v>12007027</v>
      </c>
      <c r="W38" s="100">
        <f t="shared" si="7"/>
        <v>47903926</v>
      </c>
      <c r="X38" s="100">
        <f t="shared" si="7"/>
        <v>19872999</v>
      </c>
      <c r="Y38" s="100">
        <f t="shared" si="7"/>
        <v>28030927</v>
      </c>
      <c r="Z38" s="137">
        <f>+IF(X38&lt;&gt;0,+(Y38/X38)*100,0)</f>
        <v>141.05031153073574</v>
      </c>
      <c r="AA38" s="153">
        <f>SUM(AA39:AA41)</f>
        <v>19872999</v>
      </c>
    </row>
    <row r="39" spans="1:27" ht="13.5">
      <c r="A39" s="138" t="s">
        <v>85</v>
      </c>
      <c r="B39" s="136"/>
      <c r="C39" s="155">
        <v>26677419</v>
      </c>
      <c r="D39" s="155"/>
      <c r="E39" s="156">
        <v>9023187</v>
      </c>
      <c r="F39" s="60">
        <v>9023187</v>
      </c>
      <c r="G39" s="60">
        <v>2855180</v>
      </c>
      <c r="H39" s="60">
        <v>238544</v>
      </c>
      <c r="I39" s="60">
        <v>947313</v>
      </c>
      <c r="J39" s="60">
        <v>4041037</v>
      </c>
      <c r="K39" s="60">
        <v>2079628</v>
      </c>
      <c r="L39" s="60">
        <v>586568</v>
      </c>
      <c r="M39" s="60">
        <v>2336613</v>
      </c>
      <c r="N39" s="60">
        <v>5002809</v>
      </c>
      <c r="O39" s="60">
        <v>6749458</v>
      </c>
      <c r="P39" s="60">
        <v>778139</v>
      </c>
      <c r="Q39" s="60">
        <v>8010387</v>
      </c>
      <c r="R39" s="60">
        <v>15537984</v>
      </c>
      <c r="S39" s="60">
        <v>3850934</v>
      </c>
      <c r="T39" s="60">
        <v>2394422</v>
      </c>
      <c r="U39" s="60">
        <v>3420796</v>
      </c>
      <c r="V39" s="60">
        <v>9666152</v>
      </c>
      <c r="W39" s="60">
        <v>34247982</v>
      </c>
      <c r="X39" s="60">
        <v>9023187</v>
      </c>
      <c r="Y39" s="60">
        <v>25224795</v>
      </c>
      <c r="Z39" s="140">
        <v>279.56</v>
      </c>
      <c r="AA39" s="155">
        <v>9023187</v>
      </c>
    </row>
    <row r="40" spans="1:27" ht="13.5">
      <c r="A40" s="138" t="s">
        <v>86</v>
      </c>
      <c r="B40" s="136"/>
      <c r="C40" s="155">
        <v>17087720</v>
      </c>
      <c r="D40" s="155"/>
      <c r="E40" s="156">
        <v>10849812</v>
      </c>
      <c r="F40" s="60">
        <v>10849812</v>
      </c>
      <c r="G40" s="60">
        <v>524841</v>
      </c>
      <c r="H40" s="60">
        <v>309042</v>
      </c>
      <c r="I40" s="60">
        <v>910742</v>
      </c>
      <c r="J40" s="60">
        <v>1744625</v>
      </c>
      <c r="K40" s="60">
        <v>552083</v>
      </c>
      <c r="L40" s="60">
        <v>690680</v>
      </c>
      <c r="M40" s="60">
        <v>763904</v>
      </c>
      <c r="N40" s="60">
        <v>2006667</v>
      </c>
      <c r="O40" s="60">
        <v>5245000</v>
      </c>
      <c r="P40" s="60">
        <v>1722784</v>
      </c>
      <c r="Q40" s="60">
        <v>595993</v>
      </c>
      <c r="R40" s="60">
        <v>7563777</v>
      </c>
      <c r="S40" s="60">
        <v>257153</v>
      </c>
      <c r="T40" s="60">
        <v>983226</v>
      </c>
      <c r="U40" s="60">
        <v>1100496</v>
      </c>
      <c r="V40" s="60">
        <v>2340875</v>
      </c>
      <c r="W40" s="60">
        <v>13655944</v>
      </c>
      <c r="X40" s="60">
        <v>10849812</v>
      </c>
      <c r="Y40" s="60">
        <v>2806132</v>
      </c>
      <c r="Z40" s="140">
        <v>25.86</v>
      </c>
      <c r="AA40" s="155">
        <v>10849812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120764277</v>
      </c>
      <c r="D42" s="153">
        <f>SUM(D43:D46)</f>
        <v>0</v>
      </c>
      <c r="E42" s="154">
        <f t="shared" si="8"/>
        <v>109055369</v>
      </c>
      <c r="F42" s="100">
        <f t="shared" si="8"/>
        <v>109055369</v>
      </c>
      <c r="G42" s="100">
        <f t="shared" si="8"/>
        <v>8158887</v>
      </c>
      <c r="H42" s="100">
        <f t="shared" si="8"/>
        <v>8612056</v>
      </c>
      <c r="I42" s="100">
        <f t="shared" si="8"/>
        <v>12606896</v>
      </c>
      <c r="J42" s="100">
        <f t="shared" si="8"/>
        <v>29377839</v>
      </c>
      <c r="K42" s="100">
        <f t="shared" si="8"/>
        <v>9785372</v>
      </c>
      <c r="L42" s="100">
        <f t="shared" si="8"/>
        <v>6949332</v>
      </c>
      <c r="M42" s="100">
        <f t="shared" si="8"/>
        <v>9381256</v>
      </c>
      <c r="N42" s="100">
        <f t="shared" si="8"/>
        <v>26115960</v>
      </c>
      <c r="O42" s="100">
        <f t="shared" si="8"/>
        <v>25575186</v>
      </c>
      <c r="P42" s="100">
        <f t="shared" si="8"/>
        <v>8390325</v>
      </c>
      <c r="Q42" s="100">
        <f t="shared" si="8"/>
        <v>7789009</v>
      </c>
      <c r="R42" s="100">
        <f t="shared" si="8"/>
        <v>41754520</v>
      </c>
      <c r="S42" s="100">
        <f t="shared" si="8"/>
        <v>5655349</v>
      </c>
      <c r="T42" s="100">
        <f t="shared" si="8"/>
        <v>8766780</v>
      </c>
      <c r="U42" s="100">
        <f t="shared" si="8"/>
        <v>10842184</v>
      </c>
      <c r="V42" s="100">
        <f t="shared" si="8"/>
        <v>25264313</v>
      </c>
      <c r="W42" s="100">
        <f t="shared" si="8"/>
        <v>122512632</v>
      </c>
      <c r="X42" s="100">
        <f t="shared" si="8"/>
        <v>109055369</v>
      </c>
      <c r="Y42" s="100">
        <f t="shared" si="8"/>
        <v>13457263</v>
      </c>
      <c r="Z42" s="137">
        <f>+IF(X42&lt;&gt;0,+(Y42/X42)*100,0)</f>
        <v>12.339844542637787</v>
      </c>
      <c r="AA42" s="153">
        <f>SUM(AA43:AA46)</f>
        <v>109055369</v>
      </c>
    </row>
    <row r="43" spans="1:27" ht="13.5">
      <c r="A43" s="138" t="s">
        <v>89</v>
      </c>
      <c r="B43" s="136"/>
      <c r="C43" s="155">
        <v>67350383</v>
      </c>
      <c r="D43" s="155"/>
      <c r="E43" s="156">
        <v>66490518</v>
      </c>
      <c r="F43" s="60">
        <v>66490518</v>
      </c>
      <c r="G43" s="60">
        <v>5565881</v>
      </c>
      <c r="H43" s="60">
        <v>7143674</v>
      </c>
      <c r="I43" s="60">
        <v>8815943</v>
      </c>
      <c r="J43" s="60">
        <v>21525498</v>
      </c>
      <c r="K43" s="60">
        <v>7282231</v>
      </c>
      <c r="L43" s="60">
        <v>2865377</v>
      </c>
      <c r="M43" s="60">
        <v>5213655</v>
      </c>
      <c r="N43" s="60">
        <v>15361263</v>
      </c>
      <c r="O43" s="60">
        <v>12620733</v>
      </c>
      <c r="P43" s="60">
        <v>5176465</v>
      </c>
      <c r="Q43" s="60">
        <v>5220659</v>
      </c>
      <c r="R43" s="60">
        <v>23017857</v>
      </c>
      <c r="S43" s="60">
        <v>3914239</v>
      </c>
      <c r="T43" s="60">
        <v>5096820</v>
      </c>
      <c r="U43" s="60">
        <v>5237320</v>
      </c>
      <c r="V43" s="60">
        <v>14248379</v>
      </c>
      <c r="W43" s="60">
        <v>74152997</v>
      </c>
      <c r="X43" s="60">
        <v>66490518</v>
      </c>
      <c r="Y43" s="60">
        <v>7662479</v>
      </c>
      <c r="Z43" s="140">
        <v>11.52</v>
      </c>
      <c r="AA43" s="155">
        <v>66490518</v>
      </c>
    </row>
    <row r="44" spans="1:27" ht="13.5">
      <c r="A44" s="138" t="s">
        <v>90</v>
      </c>
      <c r="B44" s="136"/>
      <c r="C44" s="155">
        <v>32918083</v>
      </c>
      <c r="D44" s="155"/>
      <c r="E44" s="156">
        <v>25904929</v>
      </c>
      <c r="F44" s="60">
        <v>25904929</v>
      </c>
      <c r="G44" s="60">
        <v>1496601</v>
      </c>
      <c r="H44" s="60">
        <v>1113342</v>
      </c>
      <c r="I44" s="60">
        <v>1761900</v>
      </c>
      <c r="J44" s="60">
        <v>4371843</v>
      </c>
      <c r="K44" s="60">
        <v>1430433</v>
      </c>
      <c r="L44" s="60">
        <v>2810415</v>
      </c>
      <c r="M44" s="60">
        <v>2578925</v>
      </c>
      <c r="N44" s="60">
        <v>6819773</v>
      </c>
      <c r="O44" s="60">
        <v>9989483</v>
      </c>
      <c r="P44" s="60">
        <v>1684755</v>
      </c>
      <c r="Q44" s="60">
        <v>1540942</v>
      </c>
      <c r="R44" s="60">
        <v>13215180</v>
      </c>
      <c r="S44" s="60">
        <v>1360550</v>
      </c>
      <c r="T44" s="60">
        <v>1846245</v>
      </c>
      <c r="U44" s="60">
        <v>4096290</v>
      </c>
      <c r="V44" s="60">
        <v>7303085</v>
      </c>
      <c r="W44" s="60">
        <v>31709881</v>
      </c>
      <c r="X44" s="60">
        <v>25904929</v>
      </c>
      <c r="Y44" s="60">
        <v>5804952</v>
      </c>
      <c r="Z44" s="140">
        <v>22.41</v>
      </c>
      <c r="AA44" s="155">
        <v>25904929</v>
      </c>
    </row>
    <row r="45" spans="1:27" ht="13.5">
      <c r="A45" s="138" t="s">
        <v>91</v>
      </c>
      <c r="B45" s="136"/>
      <c r="C45" s="157">
        <v>10881153</v>
      </c>
      <c r="D45" s="157"/>
      <c r="E45" s="158">
        <v>5531552</v>
      </c>
      <c r="F45" s="159">
        <v>5531552</v>
      </c>
      <c r="G45" s="159">
        <v>186489</v>
      </c>
      <c r="H45" s="159">
        <v>50687</v>
      </c>
      <c r="I45" s="159">
        <v>651497</v>
      </c>
      <c r="J45" s="159">
        <v>888673</v>
      </c>
      <c r="K45" s="159">
        <v>306473</v>
      </c>
      <c r="L45" s="159">
        <v>434402</v>
      </c>
      <c r="M45" s="159">
        <v>447659</v>
      </c>
      <c r="N45" s="159">
        <v>1188534</v>
      </c>
      <c r="O45" s="159">
        <v>1621042</v>
      </c>
      <c r="P45" s="159">
        <v>412289</v>
      </c>
      <c r="Q45" s="159">
        <v>230948</v>
      </c>
      <c r="R45" s="159">
        <v>2264279</v>
      </c>
      <c r="S45" s="159">
        <v>44868</v>
      </c>
      <c r="T45" s="159">
        <v>406537</v>
      </c>
      <c r="U45" s="159">
        <v>673893</v>
      </c>
      <c r="V45" s="159">
        <v>1125298</v>
      </c>
      <c r="W45" s="159">
        <v>5466784</v>
      </c>
      <c r="X45" s="159">
        <v>5531552</v>
      </c>
      <c r="Y45" s="159">
        <v>-64768</v>
      </c>
      <c r="Z45" s="141">
        <v>-1.17</v>
      </c>
      <c r="AA45" s="157">
        <v>5531552</v>
      </c>
    </row>
    <row r="46" spans="1:27" ht="13.5">
      <c r="A46" s="138" t="s">
        <v>92</v>
      </c>
      <c r="B46" s="136"/>
      <c r="C46" s="155">
        <v>9614658</v>
      </c>
      <c r="D46" s="155"/>
      <c r="E46" s="156">
        <v>11128370</v>
      </c>
      <c r="F46" s="60">
        <v>11128370</v>
      </c>
      <c r="G46" s="60">
        <v>909916</v>
      </c>
      <c r="H46" s="60">
        <v>304353</v>
      </c>
      <c r="I46" s="60">
        <v>1377556</v>
      </c>
      <c r="J46" s="60">
        <v>2591825</v>
      </c>
      <c r="K46" s="60">
        <v>766235</v>
      </c>
      <c r="L46" s="60">
        <v>839138</v>
      </c>
      <c r="M46" s="60">
        <v>1141017</v>
      </c>
      <c r="N46" s="60">
        <v>2746390</v>
      </c>
      <c r="O46" s="60">
        <v>1343928</v>
      </c>
      <c r="P46" s="60">
        <v>1116816</v>
      </c>
      <c r="Q46" s="60">
        <v>796460</v>
      </c>
      <c r="R46" s="60">
        <v>3257204</v>
      </c>
      <c r="S46" s="60">
        <v>335692</v>
      </c>
      <c r="T46" s="60">
        <v>1417178</v>
      </c>
      <c r="U46" s="60">
        <v>834681</v>
      </c>
      <c r="V46" s="60">
        <v>2587551</v>
      </c>
      <c r="W46" s="60">
        <v>11182970</v>
      </c>
      <c r="X46" s="60">
        <v>11128370</v>
      </c>
      <c r="Y46" s="60">
        <v>54600</v>
      </c>
      <c r="Z46" s="140">
        <v>0.49</v>
      </c>
      <c r="AA46" s="155">
        <v>11128370</v>
      </c>
    </row>
    <row r="47" spans="1:27" ht="13.5">
      <c r="A47" s="135" t="s">
        <v>93</v>
      </c>
      <c r="B47" s="142" t="s">
        <v>94</v>
      </c>
      <c r="C47" s="153">
        <v>-553272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226877975</v>
      </c>
      <c r="D48" s="168">
        <f>+D28+D32+D38+D42+D47</f>
        <v>0</v>
      </c>
      <c r="E48" s="169">
        <f t="shared" si="9"/>
        <v>191519115</v>
      </c>
      <c r="F48" s="73">
        <f t="shared" si="9"/>
        <v>191519115</v>
      </c>
      <c r="G48" s="73">
        <f t="shared" si="9"/>
        <v>15768603</v>
      </c>
      <c r="H48" s="73">
        <f t="shared" si="9"/>
        <v>11360192</v>
      </c>
      <c r="I48" s="73">
        <f t="shared" si="9"/>
        <v>23264258</v>
      </c>
      <c r="J48" s="73">
        <f t="shared" si="9"/>
        <v>50393053</v>
      </c>
      <c r="K48" s="73">
        <f t="shared" si="9"/>
        <v>17843100</v>
      </c>
      <c r="L48" s="73">
        <f t="shared" si="9"/>
        <v>13906780</v>
      </c>
      <c r="M48" s="73">
        <f t="shared" si="9"/>
        <v>18481008</v>
      </c>
      <c r="N48" s="73">
        <f t="shared" si="9"/>
        <v>50230888</v>
      </c>
      <c r="O48" s="73">
        <f t="shared" si="9"/>
        <v>43565474</v>
      </c>
      <c r="P48" s="73">
        <f t="shared" si="9"/>
        <v>20498458</v>
      </c>
      <c r="Q48" s="73">
        <f t="shared" si="9"/>
        <v>22534947</v>
      </c>
      <c r="R48" s="73">
        <f t="shared" si="9"/>
        <v>86598879</v>
      </c>
      <c r="S48" s="73">
        <f t="shared" si="9"/>
        <v>11969806</v>
      </c>
      <c r="T48" s="73">
        <f t="shared" si="9"/>
        <v>21834242</v>
      </c>
      <c r="U48" s="73">
        <f t="shared" si="9"/>
        <v>22662810</v>
      </c>
      <c r="V48" s="73">
        <f t="shared" si="9"/>
        <v>56466858</v>
      </c>
      <c r="W48" s="73">
        <f t="shared" si="9"/>
        <v>243689678</v>
      </c>
      <c r="X48" s="73">
        <f t="shared" si="9"/>
        <v>191519115</v>
      </c>
      <c r="Y48" s="73">
        <f t="shared" si="9"/>
        <v>52170563</v>
      </c>
      <c r="Z48" s="170">
        <f>+IF(X48&lt;&gt;0,+(Y48/X48)*100,0)</f>
        <v>27.240394777304605</v>
      </c>
      <c r="AA48" s="168">
        <f>+AA28+AA32+AA38+AA42+AA47</f>
        <v>191519115</v>
      </c>
    </row>
    <row r="49" spans="1:27" ht="13.5">
      <c r="A49" s="148" t="s">
        <v>49</v>
      </c>
      <c r="B49" s="149"/>
      <c r="C49" s="171">
        <f aca="true" t="shared" si="10" ref="C49:Y49">+C25-C48</f>
        <v>13367852</v>
      </c>
      <c r="D49" s="171">
        <f>+D25-D48</f>
        <v>0</v>
      </c>
      <c r="E49" s="172">
        <f t="shared" si="10"/>
        <v>59830000</v>
      </c>
      <c r="F49" s="173">
        <f t="shared" si="10"/>
        <v>59830000</v>
      </c>
      <c r="G49" s="173">
        <f t="shared" si="10"/>
        <v>31290446</v>
      </c>
      <c r="H49" s="173">
        <f t="shared" si="10"/>
        <v>2352581</v>
      </c>
      <c r="I49" s="173">
        <f t="shared" si="10"/>
        <v>-12100241</v>
      </c>
      <c r="J49" s="173">
        <f t="shared" si="10"/>
        <v>21542786</v>
      </c>
      <c r="K49" s="173">
        <f t="shared" si="10"/>
        <v>-475635</v>
      </c>
      <c r="L49" s="173">
        <f t="shared" si="10"/>
        <v>-82221</v>
      </c>
      <c r="M49" s="173">
        <f t="shared" si="10"/>
        <v>16111825</v>
      </c>
      <c r="N49" s="173">
        <f t="shared" si="10"/>
        <v>15553969</v>
      </c>
      <c r="O49" s="173">
        <f t="shared" si="10"/>
        <v>-32050876</v>
      </c>
      <c r="P49" s="173">
        <f t="shared" si="10"/>
        <v>-2172198</v>
      </c>
      <c r="Q49" s="173">
        <f t="shared" si="10"/>
        <v>15852712</v>
      </c>
      <c r="R49" s="173">
        <f t="shared" si="10"/>
        <v>-18370362</v>
      </c>
      <c r="S49" s="173">
        <f t="shared" si="10"/>
        <v>7352896</v>
      </c>
      <c r="T49" s="173">
        <f t="shared" si="10"/>
        <v>-3799313</v>
      </c>
      <c r="U49" s="173">
        <f t="shared" si="10"/>
        <v>4633776</v>
      </c>
      <c r="V49" s="173">
        <f t="shared" si="10"/>
        <v>8187359</v>
      </c>
      <c r="W49" s="173">
        <f t="shared" si="10"/>
        <v>26913752</v>
      </c>
      <c r="X49" s="173">
        <f>IF(F25=F48,0,X25-X48)</f>
        <v>59830000</v>
      </c>
      <c r="Y49" s="173">
        <f t="shared" si="10"/>
        <v>-32916248</v>
      </c>
      <c r="Z49" s="174">
        <f>+IF(X49&lt;&gt;0,+(Y49/X49)*100,0)</f>
        <v>-55.01629282968411</v>
      </c>
      <c r="AA49" s="171">
        <f>+AA25-AA48</f>
        <v>59830000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16188943</v>
      </c>
      <c r="D5" s="155"/>
      <c r="E5" s="156">
        <v>19767180</v>
      </c>
      <c r="F5" s="60">
        <v>19767180</v>
      </c>
      <c r="G5" s="60">
        <v>9247808</v>
      </c>
      <c r="H5" s="60">
        <v>801853</v>
      </c>
      <c r="I5" s="60">
        <v>839986</v>
      </c>
      <c r="J5" s="60">
        <v>10889647</v>
      </c>
      <c r="K5" s="60">
        <v>835502</v>
      </c>
      <c r="L5" s="60">
        <v>833049</v>
      </c>
      <c r="M5" s="60">
        <v>839989</v>
      </c>
      <c r="N5" s="60">
        <v>2508540</v>
      </c>
      <c r="O5" s="60">
        <v>839768</v>
      </c>
      <c r="P5" s="60">
        <v>839870</v>
      </c>
      <c r="Q5" s="60">
        <v>839018</v>
      </c>
      <c r="R5" s="60">
        <v>2518656</v>
      </c>
      <c r="S5" s="60">
        <v>836872</v>
      </c>
      <c r="T5" s="60">
        <v>834859</v>
      </c>
      <c r="U5" s="60">
        <v>4059</v>
      </c>
      <c r="V5" s="60">
        <v>1675790</v>
      </c>
      <c r="W5" s="60">
        <v>17592633</v>
      </c>
      <c r="X5" s="60">
        <v>19767180</v>
      </c>
      <c r="Y5" s="60">
        <v>-2174547</v>
      </c>
      <c r="Z5" s="140">
        <v>-11</v>
      </c>
      <c r="AA5" s="155">
        <v>19767180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58166173</v>
      </c>
      <c r="D7" s="155"/>
      <c r="E7" s="156">
        <v>43340792</v>
      </c>
      <c r="F7" s="60">
        <v>43340792</v>
      </c>
      <c r="G7" s="60">
        <v>3627691</v>
      </c>
      <c r="H7" s="60">
        <v>4875790</v>
      </c>
      <c r="I7" s="60">
        <v>3742610</v>
      </c>
      <c r="J7" s="60">
        <v>12246091</v>
      </c>
      <c r="K7" s="60">
        <v>3695541</v>
      </c>
      <c r="L7" s="60">
        <v>3434963</v>
      </c>
      <c r="M7" s="60">
        <v>2430814</v>
      </c>
      <c r="N7" s="60">
        <v>9561318</v>
      </c>
      <c r="O7" s="60">
        <v>3612154</v>
      </c>
      <c r="P7" s="60">
        <v>3908236</v>
      </c>
      <c r="Q7" s="60">
        <v>848816</v>
      </c>
      <c r="R7" s="60">
        <v>8369206</v>
      </c>
      <c r="S7" s="60">
        <v>5419393</v>
      </c>
      <c r="T7" s="60">
        <v>2828122</v>
      </c>
      <c r="U7" s="60">
        <v>4613388</v>
      </c>
      <c r="V7" s="60">
        <v>12860903</v>
      </c>
      <c r="W7" s="60">
        <v>43037518</v>
      </c>
      <c r="X7" s="60">
        <v>43340792</v>
      </c>
      <c r="Y7" s="60">
        <v>-303274</v>
      </c>
      <c r="Z7" s="140">
        <v>-0.7</v>
      </c>
      <c r="AA7" s="155">
        <v>43340792</v>
      </c>
    </row>
    <row r="8" spans="1:27" ht="13.5">
      <c r="A8" s="183" t="s">
        <v>104</v>
      </c>
      <c r="B8" s="182"/>
      <c r="C8" s="155">
        <v>8984002</v>
      </c>
      <c r="D8" s="155"/>
      <c r="E8" s="156">
        <v>16062790</v>
      </c>
      <c r="F8" s="60">
        <v>16062790</v>
      </c>
      <c r="G8" s="60">
        <v>747170</v>
      </c>
      <c r="H8" s="60">
        <v>834193</v>
      </c>
      <c r="I8" s="60">
        <v>1059827</v>
      </c>
      <c r="J8" s="60">
        <v>2641190</v>
      </c>
      <c r="K8" s="60">
        <v>986982</v>
      </c>
      <c r="L8" s="60">
        <v>1308413</v>
      </c>
      <c r="M8" s="60">
        <v>1215431</v>
      </c>
      <c r="N8" s="60">
        <v>3510826</v>
      </c>
      <c r="O8" s="60">
        <v>1309235</v>
      </c>
      <c r="P8" s="60">
        <v>1561341</v>
      </c>
      <c r="Q8" s="60">
        <v>5085120</v>
      </c>
      <c r="R8" s="60">
        <v>7955696</v>
      </c>
      <c r="S8" s="60">
        <v>-3149027</v>
      </c>
      <c r="T8" s="60">
        <v>1239846</v>
      </c>
      <c r="U8" s="60">
        <v>1202774</v>
      </c>
      <c r="V8" s="60">
        <v>-706407</v>
      </c>
      <c r="W8" s="60">
        <v>13401305</v>
      </c>
      <c r="X8" s="60">
        <v>16062790</v>
      </c>
      <c r="Y8" s="60">
        <v>-2661485</v>
      </c>
      <c r="Z8" s="140">
        <v>-16.57</v>
      </c>
      <c r="AA8" s="155">
        <v>16062790</v>
      </c>
    </row>
    <row r="9" spans="1:27" ht="13.5">
      <c r="A9" s="183" t="s">
        <v>105</v>
      </c>
      <c r="B9" s="182"/>
      <c r="C9" s="155">
        <v>8798231</v>
      </c>
      <c r="D9" s="155"/>
      <c r="E9" s="156">
        <v>7950000</v>
      </c>
      <c r="F9" s="60">
        <v>7950000</v>
      </c>
      <c r="G9" s="60">
        <v>719861</v>
      </c>
      <c r="H9" s="60">
        <v>719028</v>
      </c>
      <c r="I9" s="60">
        <v>722078</v>
      </c>
      <c r="J9" s="60">
        <v>2160967</v>
      </c>
      <c r="K9" s="60">
        <v>722004</v>
      </c>
      <c r="L9" s="60">
        <v>725960</v>
      </c>
      <c r="M9" s="60">
        <v>726710</v>
      </c>
      <c r="N9" s="60">
        <v>2174674</v>
      </c>
      <c r="O9" s="60">
        <v>730514</v>
      </c>
      <c r="P9" s="60">
        <v>733171</v>
      </c>
      <c r="Q9" s="60">
        <v>731326</v>
      </c>
      <c r="R9" s="60">
        <v>2195011</v>
      </c>
      <c r="S9" s="60">
        <v>736389</v>
      </c>
      <c r="T9" s="60">
        <v>731372</v>
      </c>
      <c r="U9" s="60">
        <v>734948</v>
      </c>
      <c r="V9" s="60">
        <v>2202709</v>
      </c>
      <c r="W9" s="60">
        <v>8733361</v>
      </c>
      <c r="X9" s="60">
        <v>7950000</v>
      </c>
      <c r="Y9" s="60">
        <v>783361</v>
      </c>
      <c r="Z9" s="140">
        <v>9.85</v>
      </c>
      <c r="AA9" s="155">
        <v>7950000</v>
      </c>
    </row>
    <row r="10" spans="1:27" ht="13.5">
      <c r="A10" s="183" t="s">
        <v>106</v>
      </c>
      <c r="B10" s="182"/>
      <c r="C10" s="155">
        <v>4967146</v>
      </c>
      <c r="D10" s="155"/>
      <c r="E10" s="156">
        <v>5522600</v>
      </c>
      <c r="F10" s="54">
        <v>5522600</v>
      </c>
      <c r="G10" s="54">
        <v>469013</v>
      </c>
      <c r="H10" s="54">
        <v>491071</v>
      </c>
      <c r="I10" s="54">
        <v>515588</v>
      </c>
      <c r="J10" s="54">
        <v>1475672</v>
      </c>
      <c r="K10" s="54">
        <v>501648</v>
      </c>
      <c r="L10" s="54">
        <v>473533</v>
      </c>
      <c r="M10" s="54">
        <v>473930</v>
      </c>
      <c r="N10" s="54">
        <v>1449111</v>
      </c>
      <c r="O10" s="54">
        <v>516415</v>
      </c>
      <c r="P10" s="54">
        <v>506274</v>
      </c>
      <c r="Q10" s="54">
        <v>492946</v>
      </c>
      <c r="R10" s="54">
        <v>1515635</v>
      </c>
      <c r="S10" s="54">
        <v>476793</v>
      </c>
      <c r="T10" s="54">
        <v>500528</v>
      </c>
      <c r="U10" s="54">
        <v>477554</v>
      </c>
      <c r="V10" s="54">
        <v>1454875</v>
      </c>
      <c r="W10" s="54">
        <v>5895293</v>
      </c>
      <c r="X10" s="54">
        <v>5522600</v>
      </c>
      <c r="Y10" s="54">
        <v>372693</v>
      </c>
      <c r="Z10" s="184">
        <v>6.75</v>
      </c>
      <c r="AA10" s="130">
        <v>5522600</v>
      </c>
    </row>
    <row r="11" spans="1:27" ht="13.5">
      <c r="A11" s="183" t="s">
        <v>107</v>
      </c>
      <c r="B11" s="185"/>
      <c r="C11" s="155">
        <v>-1365935</v>
      </c>
      <c r="D11" s="155"/>
      <c r="E11" s="156">
        <v>-937950</v>
      </c>
      <c r="F11" s="60">
        <v>-937950</v>
      </c>
      <c r="G11" s="60">
        <v>-793426</v>
      </c>
      <c r="H11" s="60">
        <v>-24153</v>
      </c>
      <c r="I11" s="60">
        <v>-24153</v>
      </c>
      <c r="J11" s="60">
        <v>-841732</v>
      </c>
      <c r="K11" s="60">
        <v>-24153</v>
      </c>
      <c r="L11" s="60">
        <v>-24153</v>
      </c>
      <c r="M11" s="60">
        <v>-24153</v>
      </c>
      <c r="N11" s="60">
        <v>-72459</v>
      </c>
      <c r="O11" s="60">
        <v>-24153</v>
      </c>
      <c r="P11" s="60">
        <v>-24136</v>
      </c>
      <c r="Q11" s="60">
        <v>-24136</v>
      </c>
      <c r="R11" s="60">
        <v>-72425</v>
      </c>
      <c r="S11" s="60">
        <v>-24136</v>
      </c>
      <c r="T11" s="60">
        <v>-24136</v>
      </c>
      <c r="U11" s="60">
        <v>0</v>
      </c>
      <c r="V11" s="60">
        <v>-48272</v>
      </c>
      <c r="W11" s="60">
        <v>-1034888</v>
      </c>
      <c r="X11" s="60">
        <v>-937950</v>
      </c>
      <c r="Y11" s="60">
        <v>-96938</v>
      </c>
      <c r="Z11" s="140">
        <v>10.34</v>
      </c>
      <c r="AA11" s="155">
        <v>-937950</v>
      </c>
    </row>
    <row r="12" spans="1:27" ht="13.5">
      <c r="A12" s="183" t="s">
        <v>108</v>
      </c>
      <c r="B12" s="185"/>
      <c r="C12" s="155">
        <v>1666503</v>
      </c>
      <c r="D12" s="155"/>
      <c r="E12" s="156">
        <v>990778</v>
      </c>
      <c r="F12" s="60">
        <v>990778</v>
      </c>
      <c r="G12" s="60">
        <v>58923</v>
      </c>
      <c r="H12" s="60">
        <v>59735</v>
      </c>
      <c r="I12" s="60">
        <v>52361</v>
      </c>
      <c r="J12" s="60">
        <v>171019</v>
      </c>
      <c r="K12" s="60">
        <v>255325</v>
      </c>
      <c r="L12" s="60">
        <v>178412</v>
      </c>
      <c r="M12" s="60">
        <v>60574</v>
      </c>
      <c r="N12" s="60">
        <v>494311</v>
      </c>
      <c r="O12" s="60">
        <v>84004</v>
      </c>
      <c r="P12" s="60">
        <v>166097</v>
      </c>
      <c r="Q12" s="60">
        <v>78647</v>
      </c>
      <c r="R12" s="60">
        <v>328748</v>
      </c>
      <c r="S12" s="60">
        <v>88966</v>
      </c>
      <c r="T12" s="60">
        <v>89265</v>
      </c>
      <c r="U12" s="60">
        <v>49626</v>
      </c>
      <c r="V12" s="60">
        <v>227857</v>
      </c>
      <c r="W12" s="60">
        <v>1221935</v>
      </c>
      <c r="X12" s="60">
        <v>990778</v>
      </c>
      <c r="Y12" s="60">
        <v>231157</v>
      </c>
      <c r="Z12" s="140">
        <v>23.33</v>
      </c>
      <c r="AA12" s="155">
        <v>990778</v>
      </c>
    </row>
    <row r="13" spans="1:27" ht="13.5">
      <c r="A13" s="181" t="s">
        <v>109</v>
      </c>
      <c r="B13" s="185"/>
      <c r="C13" s="155">
        <v>1873025</v>
      </c>
      <c r="D13" s="155"/>
      <c r="E13" s="156">
        <v>456550</v>
      </c>
      <c r="F13" s="60">
        <v>456550</v>
      </c>
      <c r="G13" s="60">
        <v>95940</v>
      </c>
      <c r="H13" s="60">
        <v>72764</v>
      </c>
      <c r="I13" s="60">
        <v>73073</v>
      </c>
      <c r="J13" s="60">
        <v>241777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174025</v>
      </c>
      <c r="Q13" s="60">
        <v>0</v>
      </c>
      <c r="R13" s="60">
        <v>174025</v>
      </c>
      <c r="S13" s="60">
        <v>217919</v>
      </c>
      <c r="T13" s="60">
        <v>557429</v>
      </c>
      <c r="U13" s="60">
        <v>522907</v>
      </c>
      <c r="V13" s="60">
        <v>1298255</v>
      </c>
      <c r="W13" s="60">
        <v>1714057</v>
      </c>
      <c r="X13" s="60">
        <v>456550</v>
      </c>
      <c r="Y13" s="60">
        <v>1257507</v>
      </c>
      <c r="Z13" s="140">
        <v>275.44</v>
      </c>
      <c r="AA13" s="155">
        <v>456550</v>
      </c>
    </row>
    <row r="14" spans="1:27" ht="13.5">
      <c r="A14" s="181" t="s">
        <v>110</v>
      </c>
      <c r="B14" s="185"/>
      <c r="C14" s="155">
        <v>1154184</v>
      </c>
      <c r="D14" s="155"/>
      <c r="E14" s="156">
        <v>831370</v>
      </c>
      <c r="F14" s="60">
        <v>831370</v>
      </c>
      <c r="G14" s="60">
        <v>35134</v>
      </c>
      <c r="H14" s="60">
        <v>53814</v>
      </c>
      <c r="I14" s="60">
        <v>21898</v>
      </c>
      <c r="J14" s="60">
        <v>110846</v>
      </c>
      <c r="K14" s="60">
        <v>2644</v>
      </c>
      <c r="L14" s="60">
        <v>699144</v>
      </c>
      <c r="M14" s="60">
        <v>113956</v>
      </c>
      <c r="N14" s="60">
        <v>815744</v>
      </c>
      <c r="O14" s="60">
        <v>74483</v>
      </c>
      <c r="P14" s="60">
        <v>3552</v>
      </c>
      <c r="Q14" s="60">
        <v>74192</v>
      </c>
      <c r="R14" s="60">
        <v>152227</v>
      </c>
      <c r="S14" s="60">
        <v>72037</v>
      </c>
      <c r="T14" s="60">
        <v>70686</v>
      </c>
      <c r="U14" s="60">
        <v>70691</v>
      </c>
      <c r="V14" s="60">
        <v>213414</v>
      </c>
      <c r="W14" s="60">
        <v>1292231</v>
      </c>
      <c r="X14" s="60">
        <v>831370</v>
      </c>
      <c r="Y14" s="60">
        <v>460861</v>
      </c>
      <c r="Z14" s="140">
        <v>55.43</v>
      </c>
      <c r="AA14" s="155">
        <v>831370</v>
      </c>
    </row>
    <row r="15" spans="1:27" ht="13.5">
      <c r="A15" s="181" t="s">
        <v>111</v>
      </c>
      <c r="B15" s="185"/>
      <c r="C15" s="155">
        <v>296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4082812</v>
      </c>
      <c r="D16" s="155"/>
      <c r="E16" s="156">
        <v>3573276</v>
      </c>
      <c r="F16" s="60">
        <v>3573276</v>
      </c>
      <c r="G16" s="60">
        <v>17019</v>
      </c>
      <c r="H16" s="60">
        <v>25695</v>
      </c>
      <c r="I16" s="60">
        <v>23043</v>
      </c>
      <c r="J16" s="60">
        <v>65757</v>
      </c>
      <c r="K16" s="60">
        <v>23334</v>
      </c>
      <c r="L16" s="60">
        <v>19076</v>
      </c>
      <c r="M16" s="60">
        <v>19041</v>
      </c>
      <c r="N16" s="60">
        <v>61451</v>
      </c>
      <c r="O16" s="60">
        <v>30868</v>
      </c>
      <c r="P16" s="60">
        <v>30792</v>
      </c>
      <c r="Q16" s="60">
        <v>35318</v>
      </c>
      <c r="R16" s="60">
        <v>96978</v>
      </c>
      <c r="S16" s="60">
        <v>3436277</v>
      </c>
      <c r="T16" s="60">
        <v>451911</v>
      </c>
      <c r="U16" s="60">
        <v>530148</v>
      </c>
      <c r="V16" s="60">
        <v>4418336</v>
      </c>
      <c r="W16" s="60">
        <v>4642522</v>
      </c>
      <c r="X16" s="60">
        <v>3573276</v>
      </c>
      <c r="Y16" s="60">
        <v>1069246</v>
      </c>
      <c r="Z16" s="140">
        <v>29.92</v>
      </c>
      <c r="AA16" s="155">
        <v>3573276</v>
      </c>
    </row>
    <row r="17" spans="1:27" ht="13.5">
      <c r="A17" s="181" t="s">
        <v>113</v>
      </c>
      <c r="B17" s="185"/>
      <c r="C17" s="155">
        <v>1774889</v>
      </c>
      <c r="D17" s="155"/>
      <c r="E17" s="156">
        <v>1764940</v>
      </c>
      <c r="F17" s="60">
        <v>1764940</v>
      </c>
      <c r="G17" s="60">
        <v>42016</v>
      </c>
      <c r="H17" s="60">
        <v>227789</v>
      </c>
      <c r="I17" s="60">
        <v>160355</v>
      </c>
      <c r="J17" s="60">
        <v>430160</v>
      </c>
      <c r="K17" s="60">
        <v>294878</v>
      </c>
      <c r="L17" s="60">
        <v>214635</v>
      </c>
      <c r="M17" s="60">
        <v>71072</v>
      </c>
      <c r="N17" s="60">
        <v>580585</v>
      </c>
      <c r="O17" s="60">
        <v>238323</v>
      </c>
      <c r="P17" s="60">
        <v>91545</v>
      </c>
      <c r="Q17" s="60">
        <v>220682</v>
      </c>
      <c r="R17" s="60">
        <v>550550</v>
      </c>
      <c r="S17" s="60">
        <v>60754</v>
      </c>
      <c r="T17" s="60">
        <v>199242</v>
      </c>
      <c r="U17" s="60">
        <v>189790</v>
      </c>
      <c r="V17" s="60">
        <v>449786</v>
      </c>
      <c r="W17" s="60">
        <v>2011081</v>
      </c>
      <c r="X17" s="60">
        <v>1764940</v>
      </c>
      <c r="Y17" s="60">
        <v>246141</v>
      </c>
      <c r="Z17" s="140">
        <v>13.95</v>
      </c>
      <c r="AA17" s="155">
        <v>1764940</v>
      </c>
    </row>
    <row r="18" spans="1:27" ht="13.5">
      <c r="A18" s="183" t="s">
        <v>114</v>
      </c>
      <c r="B18" s="182"/>
      <c r="C18" s="155">
        <v>1267224</v>
      </c>
      <c r="D18" s="155"/>
      <c r="E18" s="156">
        <v>1250740</v>
      </c>
      <c r="F18" s="60">
        <v>1250740</v>
      </c>
      <c r="G18" s="60">
        <v>40276</v>
      </c>
      <c r="H18" s="60">
        <v>159895</v>
      </c>
      <c r="I18" s="60">
        <v>120390</v>
      </c>
      <c r="J18" s="60">
        <v>320561</v>
      </c>
      <c r="K18" s="60">
        <v>121441</v>
      </c>
      <c r="L18" s="60">
        <v>127323</v>
      </c>
      <c r="M18" s="60">
        <v>55539</v>
      </c>
      <c r="N18" s="60">
        <v>304303</v>
      </c>
      <c r="O18" s="60">
        <v>170034</v>
      </c>
      <c r="P18" s="60">
        <v>69286</v>
      </c>
      <c r="Q18" s="60">
        <v>117533</v>
      </c>
      <c r="R18" s="60">
        <v>356853</v>
      </c>
      <c r="S18" s="60">
        <v>172110</v>
      </c>
      <c r="T18" s="60">
        <v>126097</v>
      </c>
      <c r="U18" s="60">
        <v>139974</v>
      </c>
      <c r="V18" s="60">
        <v>438181</v>
      </c>
      <c r="W18" s="60">
        <v>1419898</v>
      </c>
      <c r="X18" s="60">
        <v>1250740</v>
      </c>
      <c r="Y18" s="60">
        <v>169158</v>
      </c>
      <c r="Z18" s="140">
        <v>13.52</v>
      </c>
      <c r="AA18" s="155">
        <v>1250740</v>
      </c>
    </row>
    <row r="19" spans="1:27" ht="13.5">
      <c r="A19" s="181" t="s">
        <v>34</v>
      </c>
      <c r="B19" s="185"/>
      <c r="C19" s="155">
        <v>97173747</v>
      </c>
      <c r="D19" s="155"/>
      <c r="E19" s="156">
        <v>71587000</v>
      </c>
      <c r="F19" s="60">
        <v>71587000</v>
      </c>
      <c r="G19" s="60">
        <v>27484720</v>
      </c>
      <c r="H19" s="60">
        <v>1203044</v>
      </c>
      <c r="I19" s="60">
        <v>164078</v>
      </c>
      <c r="J19" s="60">
        <v>28851842</v>
      </c>
      <c r="K19" s="60">
        <v>102502</v>
      </c>
      <c r="L19" s="60">
        <v>129749</v>
      </c>
      <c r="M19" s="60">
        <v>21487405</v>
      </c>
      <c r="N19" s="60">
        <v>21719656</v>
      </c>
      <c r="O19" s="60">
        <v>132594</v>
      </c>
      <c r="P19" s="60">
        <v>1320807</v>
      </c>
      <c r="Q19" s="60">
        <v>23733094</v>
      </c>
      <c r="R19" s="60">
        <v>25186495</v>
      </c>
      <c r="S19" s="60">
        <v>791256</v>
      </c>
      <c r="T19" s="60">
        <v>1895765</v>
      </c>
      <c r="U19" s="60">
        <v>2397951</v>
      </c>
      <c r="V19" s="60">
        <v>5084972</v>
      </c>
      <c r="W19" s="60">
        <v>80842965</v>
      </c>
      <c r="X19" s="60">
        <v>71587000</v>
      </c>
      <c r="Y19" s="60">
        <v>9255965</v>
      </c>
      <c r="Z19" s="140">
        <v>12.93</v>
      </c>
      <c r="AA19" s="155">
        <v>71587000</v>
      </c>
    </row>
    <row r="20" spans="1:27" ht="13.5">
      <c r="A20" s="181" t="s">
        <v>35</v>
      </c>
      <c r="B20" s="185"/>
      <c r="C20" s="155">
        <v>4231681</v>
      </c>
      <c r="D20" s="155"/>
      <c r="E20" s="156">
        <v>24026049</v>
      </c>
      <c r="F20" s="54">
        <v>24026049</v>
      </c>
      <c r="G20" s="54">
        <v>5220333</v>
      </c>
      <c r="H20" s="54">
        <v>2379789</v>
      </c>
      <c r="I20" s="54">
        <v>2264388</v>
      </c>
      <c r="J20" s="54">
        <v>9864510</v>
      </c>
      <c r="K20" s="54">
        <v>3759622</v>
      </c>
      <c r="L20" s="54">
        <v>2085481</v>
      </c>
      <c r="M20" s="54">
        <v>4331334</v>
      </c>
      <c r="N20" s="54">
        <v>10176437</v>
      </c>
      <c r="O20" s="54">
        <v>2292598</v>
      </c>
      <c r="P20" s="54">
        <v>3633057</v>
      </c>
      <c r="Q20" s="54">
        <v>2337326</v>
      </c>
      <c r="R20" s="54">
        <v>8262981</v>
      </c>
      <c r="S20" s="54">
        <v>3667560</v>
      </c>
      <c r="T20" s="54">
        <v>2208199</v>
      </c>
      <c r="U20" s="54">
        <v>4668963</v>
      </c>
      <c r="V20" s="54">
        <v>10544722</v>
      </c>
      <c r="W20" s="54">
        <v>38848650</v>
      </c>
      <c r="X20" s="54">
        <v>24026049</v>
      </c>
      <c r="Y20" s="54">
        <v>14822601</v>
      </c>
      <c r="Z20" s="184">
        <v>61.69</v>
      </c>
      <c r="AA20" s="130">
        <v>24026049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208962921</v>
      </c>
      <c r="D22" s="188">
        <f>SUM(D5:D21)</f>
        <v>0</v>
      </c>
      <c r="E22" s="189">
        <f t="shared" si="0"/>
        <v>196186115</v>
      </c>
      <c r="F22" s="190">
        <f t="shared" si="0"/>
        <v>196186115</v>
      </c>
      <c r="G22" s="190">
        <f t="shared" si="0"/>
        <v>47012478</v>
      </c>
      <c r="H22" s="190">
        <f t="shared" si="0"/>
        <v>11880307</v>
      </c>
      <c r="I22" s="190">
        <f t="shared" si="0"/>
        <v>9735522</v>
      </c>
      <c r="J22" s="190">
        <f t="shared" si="0"/>
        <v>68628307</v>
      </c>
      <c r="K22" s="190">
        <f t="shared" si="0"/>
        <v>11277270</v>
      </c>
      <c r="L22" s="190">
        <f t="shared" si="0"/>
        <v>10205585</v>
      </c>
      <c r="M22" s="190">
        <f t="shared" si="0"/>
        <v>31801642</v>
      </c>
      <c r="N22" s="190">
        <f t="shared" si="0"/>
        <v>53284497</v>
      </c>
      <c r="O22" s="190">
        <f t="shared" si="0"/>
        <v>10006837</v>
      </c>
      <c r="P22" s="190">
        <f t="shared" si="0"/>
        <v>13013917</v>
      </c>
      <c r="Q22" s="190">
        <f t="shared" si="0"/>
        <v>34569882</v>
      </c>
      <c r="R22" s="190">
        <f t="shared" si="0"/>
        <v>57590636</v>
      </c>
      <c r="S22" s="190">
        <f t="shared" si="0"/>
        <v>12803163</v>
      </c>
      <c r="T22" s="190">
        <f t="shared" si="0"/>
        <v>11709185</v>
      </c>
      <c r="U22" s="190">
        <f t="shared" si="0"/>
        <v>15602773</v>
      </c>
      <c r="V22" s="190">
        <f t="shared" si="0"/>
        <v>40115121</v>
      </c>
      <c r="W22" s="190">
        <f t="shared" si="0"/>
        <v>219618561</v>
      </c>
      <c r="X22" s="190">
        <f t="shared" si="0"/>
        <v>196186115</v>
      </c>
      <c r="Y22" s="190">
        <f t="shared" si="0"/>
        <v>23432446</v>
      </c>
      <c r="Z22" s="191">
        <f>+IF(X22&lt;&gt;0,+(Y22/X22)*100,0)</f>
        <v>11.94398798304355</v>
      </c>
      <c r="AA22" s="188">
        <f>SUM(AA5:AA21)</f>
        <v>196186115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42726261</v>
      </c>
      <c r="D25" s="155"/>
      <c r="E25" s="156">
        <v>51231098</v>
      </c>
      <c r="F25" s="60">
        <v>51231098</v>
      </c>
      <c r="G25" s="60">
        <v>3983589</v>
      </c>
      <c r="H25" s="60">
        <v>0</v>
      </c>
      <c r="I25" s="60">
        <v>8175549</v>
      </c>
      <c r="J25" s="60">
        <v>12159138</v>
      </c>
      <c r="K25" s="60">
        <v>4072187</v>
      </c>
      <c r="L25" s="60">
        <v>4424072</v>
      </c>
      <c r="M25" s="60">
        <v>5186976</v>
      </c>
      <c r="N25" s="60">
        <v>13683235</v>
      </c>
      <c r="O25" s="60">
        <v>3862988</v>
      </c>
      <c r="P25" s="60">
        <v>4549650</v>
      </c>
      <c r="Q25" s="60">
        <v>4610682</v>
      </c>
      <c r="R25" s="60">
        <v>13023320</v>
      </c>
      <c r="S25" s="60">
        <v>9135</v>
      </c>
      <c r="T25" s="60">
        <v>8577678</v>
      </c>
      <c r="U25" s="60">
        <v>4553086</v>
      </c>
      <c r="V25" s="60">
        <v>13139899</v>
      </c>
      <c r="W25" s="60">
        <v>52005592</v>
      </c>
      <c r="X25" s="60">
        <v>51231098</v>
      </c>
      <c r="Y25" s="60">
        <v>774494</v>
      </c>
      <c r="Z25" s="140">
        <v>1.51</v>
      </c>
      <c r="AA25" s="155">
        <v>51231098</v>
      </c>
    </row>
    <row r="26" spans="1:27" ht="13.5">
      <c r="A26" s="183" t="s">
        <v>38</v>
      </c>
      <c r="B26" s="182"/>
      <c r="C26" s="155">
        <v>5529825</v>
      </c>
      <c r="D26" s="155"/>
      <c r="E26" s="156">
        <v>6204903</v>
      </c>
      <c r="F26" s="60">
        <v>6204903</v>
      </c>
      <c r="G26" s="60">
        <v>506490</v>
      </c>
      <c r="H26" s="60">
        <v>0</v>
      </c>
      <c r="I26" s="60">
        <v>973703</v>
      </c>
      <c r="J26" s="60">
        <v>1480193</v>
      </c>
      <c r="K26" s="60">
        <v>505423</v>
      </c>
      <c r="L26" s="60">
        <v>501351</v>
      </c>
      <c r="M26" s="60">
        <v>488915</v>
      </c>
      <c r="N26" s="60">
        <v>1495689</v>
      </c>
      <c r="O26" s="60">
        <v>678000</v>
      </c>
      <c r="P26" s="60">
        <v>1314080</v>
      </c>
      <c r="Q26" s="60">
        <v>511411</v>
      </c>
      <c r="R26" s="60">
        <v>2503491</v>
      </c>
      <c r="S26" s="60">
        <v>0</v>
      </c>
      <c r="T26" s="60">
        <v>1028242</v>
      </c>
      <c r="U26" s="60">
        <v>589268</v>
      </c>
      <c r="V26" s="60">
        <v>1617510</v>
      </c>
      <c r="W26" s="60">
        <v>7096883</v>
      </c>
      <c r="X26" s="60">
        <v>6204903</v>
      </c>
      <c r="Y26" s="60">
        <v>891980</v>
      </c>
      <c r="Z26" s="140">
        <v>14.38</v>
      </c>
      <c r="AA26" s="155">
        <v>6204903</v>
      </c>
    </row>
    <row r="27" spans="1:27" ht="13.5">
      <c r="A27" s="183" t="s">
        <v>118</v>
      </c>
      <c r="B27" s="182"/>
      <c r="C27" s="155">
        <v>0</v>
      </c>
      <c r="D27" s="155"/>
      <c r="E27" s="156">
        <v>1484360</v>
      </c>
      <c r="F27" s="60">
        <v>1484360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371091</v>
      </c>
      <c r="N27" s="60">
        <v>371091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371091</v>
      </c>
      <c r="V27" s="60">
        <v>371091</v>
      </c>
      <c r="W27" s="60">
        <v>742182</v>
      </c>
      <c r="X27" s="60">
        <v>1484360</v>
      </c>
      <c r="Y27" s="60">
        <v>-742178</v>
      </c>
      <c r="Z27" s="140">
        <v>-50</v>
      </c>
      <c r="AA27" s="155">
        <v>1484360</v>
      </c>
    </row>
    <row r="28" spans="1:27" ht="13.5">
      <c r="A28" s="183" t="s">
        <v>39</v>
      </c>
      <c r="B28" s="182"/>
      <c r="C28" s="155">
        <v>50300266</v>
      </c>
      <c r="D28" s="155"/>
      <c r="E28" s="156">
        <v>13028150</v>
      </c>
      <c r="F28" s="60">
        <v>13028150</v>
      </c>
      <c r="G28" s="60">
        <v>0</v>
      </c>
      <c r="H28" s="60">
        <v>0</v>
      </c>
      <c r="I28" s="60">
        <v>371091</v>
      </c>
      <c r="J28" s="60">
        <v>371091</v>
      </c>
      <c r="K28" s="60">
        <v>0</v>
      </c>
      <c r="L28" s="60">
        <v>0</v>
      </c>
      <c r="M28" s="60">
        <v>0</v>
      </c>
      <c r="N28" s="60">
        <v>0</v>
      </c>
      <c r="O28" s="60">
        <v>19676433</v>
      </c>
      <c r="P28" s="60">
        <v>0</v>
      </c>
      <c r="Q28" s="60">
        <v>0</v>
      </c>
      <c r="R28" s="60">
        <v>19676433</v>
      </c>
      <c r="S28" s="60">
        <v>0</v>
      </c>
      <c r="T28" s="60">
        <v>0</v>
      </c>
      <c r="U28" s="60">
        <v>0</v>
      </c>
      <c r="V28" s="60">
        <v>0</v>
      </c>
      <c r="W28" s="60">
        <v>20047524</v>
      </c>
      <c r="X28" s="60">
        <v>13028150</v>
      </c>
      <c r="Y28" s="60">
        <v>7019374</v>
      </c>
      <c r="Z28" s="140">
        <v>53.88</v>
      </c>
      <c r="AA28" s="155">
        <v>13028150</v>
      </c>
    </row>
    <row r="29" spans="1:27" ht="13.5">
      <c r="A29" s="183" t="s">
        <v>40</v>
      </c>
      <c r="B29" s="182"/>
      <c r="C29" s="155">
        <v>3929148</v>
      </c>
      <c r="D29" s="155"/>
      <c r="E29" s="156">
        <v>7136830</v>
      </c>
      <c r="F29" s="60">
        <v>7136830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2812227</v>
      </c>
      <c r="V29" s="60">
        <v>2812227</v>
      </c>
      <c r="W29" s="60">
        <v>2812227</v>
      </c>
      <c r="X29" s="60">
        <v>7136830</v>
      </c>
      <c r="Y29" s="60">
        <v>-4324603</v>
      </c>
      <c r="Z29" s="140">
        <v>-60.6</v>
      </c>
      <c r="AA29" s="155">
        <v>7136830</v>
      </c>
    </row>
    <row r="30" spans="1:27" ht="13.5">
      <c r="A30" s="183" t="s">
        <v>119</v>
      </c>
      <c r="B30" s="182"/>
      <c r="C30" s="155">
        <v>41533132</v>
      </c>
      <c r="D30" s="155"/>
      <c r="E30" s="156">
        <v>49401335</v>
      </c>
      <c r="F30" s="60">
        <v>49401335</v>
      </c>
      <c r="G30" s="60">
        <v>5327909</v>
      </c>
      <c r="H30" s="60">
        <v>6866214</v>
      </c>
      <c r="I30" s="60">
        <v>6838413</v>
      </c>
      <c r="J30" s="60">
        <v>19032536</v>
      </c>
      <c r="K30" s="60">
        <v>6544636</v>
      </c>
      <c r="L30" s="60">
        <v>1869289</v>
      </c>
      <c r="M30" s="60">
        <v>4076244</v>
      </c>
      <c r="N30" s="60">
        <v>12490169</v>
      </c>
      <c r="O30" s="60">
        <v>3062530</v>
      </c>
      <c r="P30" s="60">
        <v>4094570</v>
      </c>
      <c r="Q30" s="60">
        <v>3644371</v>
      </c>
      <c r="R30" s="60">
        <v>10801471</v>
      </c>
      <c r="S30" s="60">
        <v>3286120</v>
      </c>
      <c r="T30" s="60">
        <v>3943518</v>
      </c>
      <c r="U30" s="60">
        <v>3700643</v>
      </c>
      <c r="V30" s="60">
        <v>10930281</v>
      </c>
      <c r="W30" s="60">
        <v>53254457</v>
      </c>
      <c r="X30" s="60">
        <v>49401335</v>
      </c>
      <c r="Y30" s="60">
        <v>3853122</v>
      </c>
      <c r="Z30" s="140">
        <v>7.8</v>
      </c>
      <c r="AA30" s="155">
        <v>49401335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/>
      <c r="E32" s="156">
        <v>1909230</v>
      </c>
      <c r="F32" s="60">
        <v>1909230</v>
      </c>
      <c r="G32" s="60">
        <v>154581</v>
      </c>
      <c r="H32" s="60">
        <v>154854</v>
      </c>
      <c r="I32" s="60">
        <v>243008</v>
      </c>
      <c r="J32" s="60">
        <v>552443</v>
      </c>
      <c r="K32" s="60">
        <v>255777</v>
      </c>
      <c r="L32" s="60">
        <v>26620</v>
      </c>
      <c r="M32" s="60">
        <v>475295</v>
      </c>
      <c r="N32" s="60">
        <v>757692</v>
      </c>
      <c r="O32" s="60">
        <v>253769</v>
      </c>
      <c r="P32" s="60">
        <v>298207</v>
      </c>
      <c r="Q32" s="60">
        <v>275569</v>
      </c>
      <c r="R32" s="60">
        <v>827545</v>
      </c>
      <c r="S32" s="60">
        <v>312792</v>
      </c>
      <c r="T32" s="60">
        <v>280125</v>
      </c>
      <c r="U32" s="60">
        <v>51004</v>
      </c>
      <c r="V32" s="60">
        <v>643921</v>
      </c>
      <c r="W32" s="60">
        <v>2781601</v>
      </c>
      <c r="X32" s="60">
        <v>1909230</v>
      </c>
      <c r="Y32" s="60">
        <v>872371</v>
      </c>
      <c r="Z32" s="140">
        <v>45.69</v>
      </c>
      <c r="AA32" s="155">
        <v>1909230</v>
      </c>
    </row>
    <row r="33" spans="1:27" ht="13.5">
      <c r="A33" s="183" t="s">
        <v>42</v>
      </c>
      <c r="B33" s="182"/>
      <c r="C33" s="155">
        <v>21654250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61205093</v>
      </c>
      <c r="D34" s="155"/>
      <c r="E34" s="156">
        <v>61123209</v>
      </c>
      <c r="F34" s="60">
        <v>61123209</v>
      </c>
      <c r="G34" s="60">
        <v>5796034</v>
      </c>
      <c r="H34" s="60">
        <v>4339124</v>
      </c>
      <c r="I34" s="60">
        <v>6662494</v>
      </c>
      <c r="J34" s="60">
        <v>16797652</v>
      </c>
      <c r="K34" s="60">
        <v>6465077</v>
      </c>
      <c r="L34" s="60">
        <v>7085448</v>
      </c>
      <c r="M34" s="60">
        <v>7882487</v>
      </c>
      <c r="N34" s="60">
        <v>21433012</v>
      </c>
      <c r="O34" s="60">
        <v>16031754</v>
      </c>
      <c r="P34" s="60">
        <v>10241951</v>
      </c>
      <c r="Q34" s="60">
        <v>13492914</v>
      </c>
      <c r="R34" s="60">
        <v>39766619</v>
      </c>
      <c r="S34" s="60">
        <v>8361759</v>
      </c>
      <c r="T34" s="60">
        <v>8004679</v>
      </c>
      <c r="U34" s="60">
        <v>10585491</v>
      </c>
      <c r="V34" s="60">
        <v>26951929</v>
      </c>
      <c r="W34" s="60">
        <v>104949212</v>
      </c>
      <c r="X34" s="60">
        <v>61123209</v>
      </c>
      <c r="Y34" s="60">
        <v>43826003</v>
      </c>
      <c r="Z34" s="140">
        <v>71.7</v>
      </c>
      <c r="AA34" s="155">
        <v>61123209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226877975</v>
      </c>
      <c r="D36" s="188">
        <f>SUM(D25:D35)</f>
        <v>0</v>
      </c>
      <c r="E36" s="189">
        <f t="shared" si="1"/>
        <v>191519115</v>
      </c>
      <c r="F36" s="190">
        <f t="shared" si="1"/>
        <v>191519115</v>
      </c>
      <c r="G36" s="190">
        <f t="shared" si="1"/>
        <v>15768603</v>
      </c>
      <c r="H36" s="190">
        <f t="shared" si="1"/>
        <v>11360192</v>
      </c>
      <c r="I36" s="190">
        <f t="shared" si="1"/>
        <v>23264258</v>
      </c>
      <c r="J36" s="190">
        <f t="shared" si="1"/>
        <v>50393053</v>
      </c>
      <c r="K36" s="190">
        <f t="shared" si="1"/>
        <v>17843100</v>
      </c>
      <c r="L36" s="190">
        <f t="shared" si="1"/>
        <v>13906780</v>
      </c>
      <c r="M36" s="190">
        <f t="shared" si="1"/>
        <v>18481008</v>
      </c>
      <c r="N36" s="190">
        <f t="shared" si="1"/>
        <v>50230888</v>
      </c>
      <c r="O36" s="190">
        <f t="shared" si="1"/>
        <v>43565474</v>
      </c>
      <c r="P36" s="190">
        <f t="shared" si="1"/>
        <v>20498458</v>
      </c>
      <c r="Q36" s="190">
        <f t="shared" si="1"/>
        <v>22534947</v>
      </c>
      <c r="R36" s="190">
        <f t="shared" si="1"/>
        <v>86598879</v>
      </c>
      <c r="S36" s="190">
        <f t="shared" si="1"/>
        <v>11969806</v>
      </c>
      <c r="T36" s="190">
        <f t="shared" si="1"/>
        <v>21834242</v>
      </c>
      <c r="U36" s="190">
        <f t="shared" si="1"/>
        <v>22662810</v>
      </c>
      <c r="V36" s="190">
        <f t="shared" si="1"/>
        <v>56466858</v>
      </c>
      <c r="W36" s="190">
        <f t="shared" si="1"/>
        <v>243689678</v>
      </c>
      <c r="X36" s="190">
        <f t="shared" si="1"/>
        <v>191519115</v>
      </c>
      <c r="Y36" s="190">
        <f t="shared" si="1"/>
        <v>52170563</v>
      </c>
      <c r="Z36" s="191">
        <f>+IF(X36&lt;&gt;0,+(Y36/X36)*100,0)</f>
        <v>27.240394777304605</v>
      </c>
      <c r="AA36" s="188">
        <f>SUM(AA25:AA35)</f>
        <v>191519115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-17915054</v>
      </c>
      <c r="D38" s="199">
        <f>+D22-D36</f>
        <v>0</v>
      </c>
      <c r="E38" s="200">
        <f t="shared" si="2"/>
        <v>4667000</v>
      </c>
      <c r="F38" s="106">
        <f t="shared" si="2"/>
        <v>4667000</v>
      </c>
      <c r="G38" s="106">
        <f t="shared" si="2"/>
        <v>31243875</v>
      </c>
      <c r="H38" s="106">
        <f t="shared" si="2"/>
        <v>520115</v>
      </c>
      <c r="I38" s="106">
        <f t="shared" si="2"/>
        <v>-13528736</v>
      </c>
      <c r="J38" s="106">
        <f t="shared" si="2"/>
        <v>18235254</v>
      </c>
      <c r="K38" s="106">
        <f t="shared" si="2"/>
        <v>-6565830</v>
      </c>
      <c r="L38" s="106">
        <f t="shared" si="2"/>
        <v>-3701195</v>
      </c>
      <c r="M38" s="106">
        <f t="shared" si="2"/>
        <v>13320634</v>
      </c>
      <c r="N38" s="106">
        <f t="shared" si="2"/>
        <v>3053609</v>
      </c>
      <c r="O38" s="106">
        <f t="shared" si="2"/>
        <v>-33558637</v>
      </c>
      <c r="P38" s="106">
        <f t="shared" si="2"/>
        <v>-7484541</v>
      </c>
      <c r="Q38" s="106">
        <f t="shared" si="2"/>
        <v>12034935</v>
      </c>
      <c r="R38" s="106">
        <f t="shared" si="2"/>
        <v>-29008243</v>
      </c>
      <c r="S38" s="106">
        <f t="shared" si="2"/>
        <v>833357</v>
      </c>
      <c r="T38" s="106">
        <f t="shared" si="2"/>
        <v>-10125057</v>
      </c>
      <c r="U38" s="106">
        <f t="shared" si="2"/>
        <v>-7060037</v>
      </c>
      <c r="V38" s="106">
        <f t="shared" si="2"/>
        <v>-16351737</v>
      </c>
      <c r="W38" s="106">
        <f t="shared" si="2"/>
        <v>-24071117</v>
      </c>
      <c r="X38" s="106">
        <f>IF(F22=F36,0,X22-X36)</f>
        <v>4667000</v>
      </c>
      <c r="Y38" s="106">
        <f t="shared" si="2"/>
        <v>-28738117</v>
      </c>
      <c r="Z38" s="201">
        <f>+IF(X38&lt;&gt;0,+(Y38/X38)*100,0)</f>
        <v>-615.7728090850653</v>
      </c>
      <c r="AA38" s="199">
        <f>+AA22-AA36</f>
        <v>4667000</v>
      </c>
    </row>
    <row r="39" spans="1:27" ht="13.5">
      <c r="A39" s="181" t="s">
        <v>46</v>
      </c>
      <c r="B39" s="185"/>
      <c r="C39" s="155">
        <v>31282906</v>
      </c>
      <c r="D39" s="155"/>
      <c r="E39" s="156">
        <v>55163000</v>
      </c>
      <c r="F39" s="60">
        <v>55163000</v>
      </c>
      <c r="G39" s="60">
        <v>46571</v>
      </c>
      <c r="H39" s="60">
        <v>1832466</v>
      </c>
      <c r="I39" s="60">
        <v>1428495</v>
      </c>
      <c r="J39" s="60">
        <v>3307532</v>
      </c>
      <c r="K39" s="60">
        <v>6090195</v>
      </c>
      <c r="L39" s="60">
        <v>3618974</v>
      </c>
      <c r="M39" s="60">
        <v>2791191</v>
      </c>
      <c r="N39" s="60">
        <v>12500360</v>
      </c>
      <c r="O39" s="60">
        <v>1507761</v>
      </c>
      <c r="P39" s="60">
        <v>5312343</v>
      </c>
      <c r="Q39" s="60">
        <v>3817777</v>
      </c>
      <c r="R39" s="60">
        <v>10637881</v>
      </c>
      <c r="S39" s="60">
        <v>6519539</v>
      </c>
      <c r="T39" s="60">
        <v>6325744</v>
      </c>
      <c r="U39" s="60">
        <v>11693813</v>
      </c>
      <c r="V39" s="60">
        <v>24539096</v>
      </c>
      <c r="W39" s="60">
        <v>50984869</v>
      </c>
      <c r="X39" s="60">
        <v>55163000</v>
      </c>
      <c r="Y39" s="60">
        <v>-4178131</v>
      </c>
      <c r="Z39" s="140">
        <v>-7.57</v>
      </c>
      <c r="AA39" s="155">
        <v>55163000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13367852</v>
      </c>
      <c r="D42" s="206">
        <f>SUM(D38:D41)</f>
        <v>0</v>
      </c>
      <c r="E42" s="207">
        <f t="shared" si="3"/>
        <v>59830000</v>
      </c>
      <c r="F42" s="88">
        <f t="shared" si="3"/>
        <v>59830000</v>
      </c>
      <c r="G42" s="88">
        <f t="shared" si="3"/>
        <v>31290446</v>
      </c>
      <c r="H42" s="88">
        <f t="shared" si="3"/>
        <v>2352581</v>
      </c>
      <c r="I42" s="88">
        <f t="shared" si="3"/>
        <v>-12100241</v>
      </c>
      <c r="J42" s="88">
        <f t="shared" si="3"/>
        <v>21542786</v>
      </c>
      <c r="K42" s="88">
        <f t="shared" si="3"/>
        <v>-475635</v>
      </c>
      <c r="L42" s="88">
        <f t="shared" si="3"/>
        <v>-82221</v>
      </c>
      <c r="M42" s="88">
        <f t="shared" si="3"/>
        <v>16111825</v>
      </c>
      <c r="N42" s="88">
        <f t="shared" si="3"/>
        <v>15553969</v>
      </c>
      <c r="O42" s="88">
        <f t="shared" si="3"/>
        <v>-32050876</v>
      </c>
      <c r="P42" s="88">
        <f t="shared" si="3"/>
        <v>-2172198</v>
      </c>
      <c r="Q42" s="88">
        <f t="shared" si="3"/>
        <v>15852712</v>
      </c>
      <c r="R42" s="88">
        <f t="shared" si="3"/>
        <v>-18370362</v>
      </c>
      <c r="S42" s="88">
        <f t="shared" si="3"/>
        <v>7352896</v>
      </c>
      <c r="T42" s="88">
        <f t="shared" si="3"/>
        <v>-3799313</v>
      </c>
      <c r="U42" s="88">
        <f t="shared" si="3"/>
        <v>4633776</v>
      </c>
      <c r="V42" s="88">
        <f t="shared" si="3"/>
        <v>8187359</v>
      </c>
      <c r="W42" s="88">
        <f t="shared" si="3"/>
        <v>26913752</v>
      </c>
      <c r="X42" s="88">
        <f t="shared" si="3"/>
        <v>59830000</v>
      </c>
      <c r="Y42" s="88">
        <f t="shared" si="3"/>
        <v>-32916248</v>
      </c>
      <c r="Z42" s="208">
        <f>+IF(X42&lt;&gt;0,+(Y42/X42)*100,0)</f>
        <v>-55.01629282968411</v>
      </c>
      <c r="AA42" s="206">
        <f>SUM(AA38:AA41)</f>
        <v>59830000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13367852</v>
      </c>
      <c r="D44" s="210">
        <f>+D42-D43</f>
        <v>0</v>
      </c>
      <c r="E44" s="211">
        <f t="shared" si="4"/>
        <v>59830000</v>
      </c>
      <c r="F44" s="77">
        <f t="shared" si="4"/>
        <v>59830000</v>
      </c>
      <c r="G44" s="77">
        <f t="shared" si="4"/>
        <v>31290446</v>
      </c>
      <c r="H44" s="77">
        <f t="shared" si="4"/>
        <v>2352581</v>
      </c>
      <c r="I44" s="77">
        <f t="shared" si="4"/>
        <v>-12100241</v>
      </c>
      <c r="J44" s="77">
        <f t="shared" si="4"/>
        <v>21542786</v>
      </c>
      <c r="K44" s="77">
        <f t="shared" si="4"/>
        <v>-475635</v>
      </c>
      <c r="L44" s="77">
        <f t="shared" si="4"/>
        <v>-82221</v>
      </c>
      <c r="M44" s="77">
        <f t="shared" si="4"/>
        <v>16111825</v>
      </c>
      <c r="N44" s="77">
        <f t="shared" si="4"/>
        <v>15553969</v>
      </c>
      <c r="O44" s="77">
        <f t="shared" si="4"/>
        <v>-32050876</v>
      </c>
      <c r="P44" s="77">
        <f t="shared" si="4"/>
        <v>-2172198</v>
      </c>
      <c r="Q44" s="77">
        <f t="shared" si="4"/>
        <v>15852712</v>
      </c>
      <c r="R44" s="77">
        <f t="shared" si="4"/>
        <v>-18370362</v>
      </c>
      <c r="S44" s="77">
        <f t="shared" si="4"/>
        <v>7352896</v>
      </c>
      <c r="T44" s="77">
        <f t="shared" si="4"/>
        <v>-3799313</v>
      </c>
      <c r="U44" s="77">
        <f t="shared" si="4"/>
        <v>4633776</v>
      </c>
      <c r="V44" s="77">
        <f t="shared" si="4"/>
        <v>8187359</v>
      </c>
      <c r="W44" s="77">
        <f t="shared" si="4"/>
        <v>26913752</v>
      </c>
      <c r="X44" s="77">
        <f t="shared" si="4"/>
        <v>59830000</v>
      </c>
      <c r="Y44" s="77">
        <f t="shared" si="4"/>
        <v>-32916248</v>
      </c>
      <c r="Z44" s="212">
        <f>+IF(X44&lt;&gt;0,+(Y44/X44)*100,0)</f>
        <v>-55.01629282968411</v>
      </c>
      <c r="AA44" s="210">
        <f>+AA42-AA43</f>
        <v>59830000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13367852</v>
      </c>
      <c r="D46" s="206">
        <f>SUM(D44:D45)</f>
        <v>0</v>
      </c>
      <c r="E46" s="207">
        <f t="shared" si="5"/>
        <v>59830000</v>
      </c>
      <c r="F46" s="88">
        <f t="shared" si="5"/>
        <v>59830000</v>
      </c>
      <c r="G46" s="88">
        <f t="shared" si="5"/>
        <v>31290446</v>
      </c>
      <c r="H46" s="88">
        <f t="shared" si="5"/>
        <v>2352581</v>
      </c>
      <c r="I46" s="88">
        <f t="shared" si="5"/>
        <v>-12100241</v>
      </c>
      <c r="J46" s="88">
        <f t="shared" si="5"/>
        <v>21542786</v>
      </c>
      <c r="K46" s="88">
        <f t="shared" si="5"/>
        <v>-475635</v>
      </c>
      <c r="L46" s="88">
        <f t="shared" si="5"/>
        <v>-82221</v>
      </c>
      <c r="M46" s="88">
        <f t="shared" si="5"/>
        <v>16111825</v>
      </c>
      <c r="N46" s="88">
        <f t="shared" si="5"/>
        <v>15553969</v>
      </c>
      <c r="O46" s="88">
        <f t="shared" si="5"/>
        <v>-32050876</v>
      </c>
      <c r="P46" s="88">
        <f t="shared" si="5"/>
        <v>-2172198</v>
      </c>
      <c r="Q46" s="88">
        <f t="shared" si="5"/>
        <v>15852712</v>
      </c>
      <c r="R46" s="88">
        <f t="shared" si="5"/>
        <v>-18370362</v>
      </c>
      <c r="S46" s="88">
        <f t="shared" si="5"/>
        <v>7352896</v>
      </c>
      <c r="T46" s="88">
        <f t="shared" si="5"/>
        <v>-3799313</v>
      </c>
      <c r="U46" s="88">
        <f t="shared" si="5"/>
        <v>4633776</v>
      </c>
      <c r="V46" s="88">
        <f t="shared" si="5"/>
        <v>8187359</v>
      </c>
      <c r="W46" s="88">
        <f t="shared" si="5"/>
        <v>26913752</v>
      </c>
      <c r="X46" s="88">
        <f t="shared" si="5"/>
        <v>59830000</v>
      </c>
      <c r="Y46" s="88">
        <f t="shared" si="5"/>
        <v>-32916248</v>
      </c>
      <c r="Z46" s="208">
        <f>+IF(X46&lt;&gt;0,+(Y46/X46)*100,0)</f>
        <v>-55.01629282968411</v>
      </c>
      <c r="AA46" s="206">
        <f>SUM(AA44:AA45)</f>
        <v>59830000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13367852</v>
      </c>
      <c r="D48" s="217">
        <f>SUM(D46:D47)</f>
        <v>0</v>
      </c>
      <c r="E48" s="218">
        <f t="shared" si="6"/>
        <v>59830000</v>
      </c>
      <c r="F48" s="219">
        <f t="shared" si="6"/>
        <v>59830000</v>
      </c>
      <c r="G48" s="219">
        <f t="shared" si="6"/>
        <v>31290446</v>
      </c>
      <c r="H48" s="220">
        <f t="shared" si="6"/>
        <v>2352581</v>
      </c>
      <c r="I48" s="220">
        <f t="shared" si="6"/>
        <v>-12100241</v>
      </c>
      <c r="J48" s="220">
        <f t="shared" si="6"/>
        <v>21542786</v>
      </c>
      <c r="K48" s="220">
        <f t="shared" si="6"/>
        <v>-475635</v>
      </c>
      <c r="L48" s="220">
        <f t="shared" si="6"/>
        <v>-82221</v>
      </c>
      <c r="M48" s="219">
        <f t="shared" si="6"/>
        <v>16111825</v>
      </c>
      <c r="N48" s="219">
        <f t="shared" si="6"/>
        <v>15553969</v>
      </c>
      <c r="O48" s="220">
        <f t="shared" si="6"/>
        <v>-32050876</v>
      </c>
      <c r="P48" s="220">
        <f t="shared" si="6"/>
        <v>-2172198</v>
      </c>
      <c r="Q48" s="220">
        <f t="shared" si="6"/>
        <v>15852712</v>
      </c>
      <c r="R48" s="220">
        <f t="shared" si="6"/>
        <v>-18370362</v>
      </c>
      <c r="S48" s="220">
        <f t="shared" si="6"/>
        <v>7352896</v>
      </c>
      <c r="T48" s="219">
        <f t="shared" si="6"/>
        <v>-3799313</v>
      </c>
      <c r="U48" s="219">
        <f t="shared" si="6"/>
        <v>4633776</v>
      </c>
      <c r="V48" s="220">
        <f t="shared" si="6"/>
        <v>8187359</v>
      </c>
      <c r="W48" s="220">
        <f t="shared" si="6"/>
        <v>26913752</v>
      </c>
      <c r="X48" s="220">
        <f t="shared" si="6"/>
        <v>59830000</v>
      </c>
      <c r="Y48" s="220">
        <f t="shared" si="6"/>
        <v>-32916248</v>
      </c>
      <c r="Z48" s="221">
        <f>+IF(X48&lt;&gt;0,+(Y48/X48)*100,0)</f>
        <v>-55.01629282968411</v>
      </c>
      <c r="AA48" s="222">
        <f>SUM(AA46:AA47)</f>
        <v>59830000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1052788</v>
      </c>
      <c r="D5" s="153">
        <f>SUM(D6:D8)</f>
        <v>0</v>
      </c>
      <c r="E5" s="154">
        <f t="shared" si="0"/>
        <v>24800</v>
      </c>
      <c r="F5" s="100">
        <f t="shared" si="0"/>
        <v>24800</v>
      </c>
      <c r="G5" s="100">
        <f t="shared" si="0"/>
        <v>0</v>
      </c>
      <c r="H5" s="100">
        <f t="shared" si="0"/>
        <v>0</v>
      </c>
      <c r="I5" s="100">
        <f t="shared" si="0"/>
        <v>13114</v>
      </c>
      <c r="J5" s="100">
        <f t="shared" si="0"/>
        <v>13114</v>
      </c>
      <c r="K5" s="100">
        <f t="shared" si="0"/>
        <v>2544</v>
      </c>
      <c r="L5" s="100">
        <f t="shared" si="0"/>
        <v>9142</v>
      </c>
      <c r="M5" s="100">
        <f t="shared" si="0"/>
        <v>0</v>
      </c>
      <c r="N5" s="100">
        <f t="shared" si="0"/>
        <v>11686</v>
      </c>
      <c r="O5" s="100">
        <f t="shared" si="0"/>
        <v>0</v>
      </c>
      <c r="P5" s="100">
        <f t="shared" si="0"/>
        <v>0</v>
      </c>
      <c r="Q5" s="100">
        <f t="shared" si="0"/>
        <v>87500</v>
      </c>
      <c r="R5" s="100">
        <f t="shared" si="0"/>
        <v>87500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112300</v>
      </c>
      <c r="X5" s="100">
        <f t="shared" si="0"/>
        <v>24800</v>
      </c>
      <c r="Y5" s="100">
        <f t="shared" si="0"/>
        <v>87500</v>
      </c>
      <c r="Z5" s="137">
        <f>+IF(X5&lt;&gt;0,+(Y5/X5)*100,0)</f>
        <v>352.8225806451613</v>
      </c>
      <c r="AA5" s="153">
        <f>SUM(AA6:AA8)</f>
        <v>24800</v>
      </c>
    </row>
    <row r="6" spans="1:27" ht="13.5">
      <c r="A6" s="138" t="s">
        <v>75</v>
      </c>
      <c r="B6" s="136"/>
      <c r="C6" s="155">
        <v>710000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243888</v>
      </c>
      <c r="D7" s="157"/>
      <c r="E7" s="158">
        <v>10000</v>
      </c>
      <c r="F7" s="159">
        <v>10000</v>
      </c>
      <c r="G7" s="159"/>
      <c r="H7" s="159"/>
      <c r="I7" s="159"/>
      <c r="J7" s="159"/>
      <c r="K7" s="159">
        <v>2544</v>
      </c>
      <c r="L7" s="159">
        <v>7456</v>
      </c>
      <c r="M7" s="159"/>
      <c r="N7" s="159">
        <v>10000</v>
      </c>
      <c r="O7" s="159"/>
      <c r="P7" s="159"/>
      <c r="Q7" s="159"/>
      <c r="R7" s="159"/>
      <c r="S7" s="159"/>
      <c r="T7" s="159"/>
      <c r="U7" s="159"/>
      <c r="V7" s="159"/>
      <c r="W7" s="159">
        <v>10000</v>
      </c>
      <c r="X7" s="159">
        <v>10000</v>
      </c>
      <c r="Y7" s="159"/>
      <c r="Z7" s="141"/>
      <c r="AA7" s="225">
        <v>10000</v>
      </c>
    </row>
    <row r="8" spans="1:27" ht="13.5">
      <c r="A8" s="138" t="s">
        <v>77</v>
      </c>
      <c r="B8" s="136"/>
      <c r="C8" s="155">
        <v>98900</v>
      </c>
      <c r="D8" s="155"/>
      <c r="E8" s="156">
        <v>14800</v>
      </c>
      <c r="F8" s="60">
        <v>14800</v>
      </c>
      <c r="G8" s="60"/>
      <c r="H8" s="60"/>
      <c r="I8" s="60">
        <v>13114</v>
      </c>
      <c r="J8" s="60">
        <v>13114</v>
      </c>
      <c r="K8" s="60"/>
      <c r="L8" s="60">
        <v>1686</v>
      </c>
      <c r="M8" s="60"/>
      <c r="N8" s="60">
        <v>1686</v>
      </c>
      <c r="O8" s="60"/>
      <c r="P8" s="60"/>
      <c r="Q8" s="60">
        <v>87500</v>
      </c>
      <c r="R8" s="60">
        <v>87500</v>
      </c>
      <c r="S8" s="60"/>
      <c r="T8" s="60"/>
      <c r="U8" s="60"/>
      <c r="V8" s="60"/>
      <c r="W8" s="60">
        <v>102300</v>
      </c>
      <c r="X8" s="60">
        <v>14800</v>
      </c>
      <c r="Y8" s="60">
        <v>87500</v>
      </c>
      <c r="Z8" s="140">
        <v>591.22</v>
      </c>
      <c r="AA8" s="62">
        <v>14800</v>
      </c>
    </row>
    <row r="9" spans="1:27" ht="13.5">
      <c r="A9" s="135" t="s">
        <v>78</v>
      </c>
      <c r="B9" s="136"/>
      <c r="C9" s="153">
        <f aca="true" t="shared" si="1" ref="C9:Y9">SUM(C10:C14)</f>
        <v>960661</v>
      </c>
      <c r="D9" s="153">
        <f>SUM(D10:D14)</f>
        <v>0</v>
      </c>
      <c r="E9" s="154">
        <f t="shared" si="1"/>
        <v>3490500</v>
      </c>
      <c r="F9" s="100">
        <f t="shared" si="1"/>
        <v>3490500</v>
      </c>
      <c r="G9" s="100">
        <f t="shared" si="1"/>
        <v>0</v>
      </c>
      <c r="H9" s="100">
        <f t="shared" si="1"/>
        <v>0</v>
      </c>
      <c r="I9" s="100">
        <f t="shared" si="1"/>
        <v>36200</v>
      </c>
      <c r="J9" s="100">
        <f t="shared" si="1"/>
        <v>36200</v>
      </c>
      <c r="K9" s="100">
        <f t="shared" si="1"/>
        <v>10281</v>
      </c>
      <c r="L9" s="100">
        <f t="shared" si="1"/>
        <v>0</v>
      </c>
      <c r="M9" s="100">
        <f t="shared" si="1"/>
        <v>4389</v>
      </c>
      <c r="N9" s="100">
        <f t="shared" si="1"/>
        <v>14670</v>
      </c>
      <c r="O9" s="100">
        <f t="shared" si="1"/>
        <v>5298</v>
      </c>
      <c r="P9" s="100">
        <f t="shared" si="1"/>
        <v>0</v>
      </c>
      <c r="Q9" s="100">
        <f t="shared" si="1"/>
        <v>254109</v>
      </c>
      <c r="R9" s="100">
        <f t="shared" si="1"/>
        <v>259407</v>
      </c>
      <c r="S9" s="100">
        <f t="shared" si="1"/>
        <v>188798</v>
      </c>
      <c r="T9" s="100">
        <f t="shared" si="1"/>
        <v>0</v>
      </c>
      <c r="U9" s="100">
        <f t="shared" si="1"/>
        <v>353062</v>
      </c>
      <c r="V9" s="100">
        <f t="shared" si="1"/>
        <v>541860</v>
      </c>
      <c r="W9" s="100">
        <f t="shared" si="1"/>
        <v>852137</v>
      </c>
      <c r="X9" s="100">
        <f t="shared" si="1"/>
        <v>3490500</v>
      </c>
      <c r="Y9" s="100">
        <f t="shared" si="1"/>
        <v>-2638363</v>
      </c>
      <c r="Z9" s="137">
        <f>+IF(X9&lt;&gt;0,+(Y9/X9)*100,0)</f>
        <v>-75.58696461824952</v>
      </c>
      <c r="AA9" s="102">
        <f>SUM(AA10:AA14)</f>
        <v>3490500</v>
      </c>
    </row>
    <row r="10" spans="1:27" ht="13.5">
      <c r="A10" s="138" t="s">
        <v>79</v>
      </c>
      <c r="B10" s="136"/>
      <c r="C10" s="155">
        <v>810661</v>
      </c>
      <c r="D10" s="155"/>
      <c r="E10" s="156">
        <v>660000</v>
      </c>
      <c r="F10" s="60">
        <v>660000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660000</v>
      </c>
      <c r="Y10" s="60">
        <v>-660000</v>
      </c>
      <c r="Z10" s="140">
        <v>-100</v>
      </c>
      <c r="AA10" s="62">
        <v>660000</v>
      </c>
    </row>
    <row r="11" spans="1:27" ht="13.5">
      <c r="A11" s="138" t="s">
        <v>80</v>
      </c>
      <c r="B11" s="136"/>
      <c r="C11" s="155"/>
      <c r="D11" s="155"/>
      <c r="E11" s="156">
        <v>1820000</v>
      </c>
      <c r="F11" s="60">
        <v>1820000</v>
      </c>
      <c r="G11" s="60"/>
      <c r="H11" s="60"/>
      <c r="I11" s="60">
        <v>36200</v>
      </c>
      <c r="J11" s="60">
        <v>36200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36200</v>
      </c>
      <c r="X11" s="60">
        <v>1820000</v>
      </c>
      <c r="Y11" s="60">
        <v>-1783800</v>
      </c>
      <c r="Z11" s="140">
        <v>-98.01</v>
      </c>
      <c r="AA11" s="62">
        <v>1820000</v>
      </c>
    </row>
    <row r="12" spans="1:27" ht="13.5">
      <c r="A12" s="138" t="s">
        <v>81</v>
      </c>
      <c r="B12" s="136"/>
      <c r="C12" s="155">
        <v>150000</v>
      </c>
      <c r="D12" s="155"/>
      <c r="E12" s="156">
        <v>1010500</v>
      </c>
      <c r="F12" s="60">
        <v>1010500</v>
      </c>
      <c r="G12" s="60"/>
      <c r="H12" s="60"/>
      <c r="I12" s="60"/>
      <c r="J12" s="60"/>
      <c r="K12" s="60">
        <v>10281</v>
      </c>
      <c r="L12" s="60"/>
      <c r="M12" s="60">
        <v>4389</v>
      </c>
      <c r="N12" s="60">
        <v>14670</v>
      </c>
      <c r="O12" s="60">
        <v>5298</v>
      </c>
      <c r="P12" s="60"/>
      <c r="Q12" s="60">
        <v>254109</v>
      </c>
      <c r="R12" s="60">
        <v>259407</v>
      </c>
      <c r="S12" s="60">
        <v>188798</v>
      </c>
      <c r="T12" s="60"/>
      <c r="U12" s="60">
        <v>353062</v>
      </c>
      <c r="V12" s="60">
        <v>541860</v>
      </c>
      <c r="W12" s="60">
        <v>815937</v>
      </c>
      <c r="X12" s="60">
        <v>1010500</v>
      </c>
      <c r="Y12" s="60">
        <v>-194563</v>
      </c>
      <c r="Z12" s="140">
        <v>-19.25</v>
      </c>
      <c r="AA12" s="62">
        <v>1010500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3729027</v>
      </c>
      <c r="D15" s="153">
        <f>SUM(D16:D18)</f>
        <v>0</v>
      </c>
      <c r="E15" s="154">
        <f t="shared" si="2"/>
        <v>8662433</v>
      </c>
      <c r="F15" s="100">
        <f t="shared" si="2"/>
        <v>8662433</v>
      </c>
      <c r="G15" s="100">
        <f t="shared" si="2"/>
        <v>46571</v>
      </c>
      <c r="H15" s="100">
        <f t="shared" si="2"/>
        <v>10282</v>
      </c>
      <c r="I15" s="100">
        <f t="shared" si="2"/>
        <v>267266</v>
      </c>
      <c r="J15" s="100">
        <f t="shared" si="2"/>
        <v>324119</v>
      </c>
      <c r="K15" s="100">
        <f t="shared" si="2"/>
        <v>466065</v>
      </c>
      <c r="L15" s="100">
        <f t="shared" si="2"/>
        <v>833089</v>
      </c>
      <c r="M15" s="100">
        <f t="shared" si="2"/>
        <v>1356601</v>
      </c>
      <c r="N15" s="100">
        <f t="shared" si="2"/>
        <v>2655755</v>
      </c>
      <c r="O15" s="100">
        <f t="shared" si="2"/>
        <v>507286</v>
      </c>
      <c r="P15" s="100">
        <f t="shared" si="2"/>
        <v>64427</v>
      </c>
      <c r="Q15" s="100">
        <f t="shared" si="2"/>
        <v>15550</v>
      </c>
      <c r="R15" s="100">
        <f t="shared" si="2"/>
        <v>587263</v>
      </c>
      <c r="S15" s="100">
        <f t="shared" si="2"/>
        <v>36289</v>
      </c>
      <c r="T15" s="100">
        <f t="shared" si="2"/>
        <v>581210</v>
      </c>
      <c r="U15" s="100">
        <f t="shared" si="2"/>
        <v>5384855</v>
      </c>
      <c r="V15" s="100">
        <f t="shared" si="2"/>
        <v>6002354</v>
      </c>
      <c r="W15" s="100">
        <f t="shared" si="2"/>
        <v>9569491</v>
      </c>
      <c r="X15" s="100">
        <f t="shared" si="2"/>
        <v>8662433</v>
      </c>
      <c r="Y15" s="100">
        <f t="shared" si="2"/>
        <v>907058</v>
      </c>
      <c r="Z15" s="137">
        <f>+IF(X15&lt;&gt;0,+(Y15/X15)*100,0)</f>
        <v>10.471169012216313</v>
      </c>
      <c r="AA15" s="102">
        <f>SUM(AA16:AA18)</f>
        <v>8662433</v>
      </c>
    </row>
    <row r="16" spans="1:27" ht="13.5">
      <c r="A16" s="138" t="s">
        <v>85</v>
      </c>
      <c r="B16" s="136"/>
      <c r="C16" s="155">
        <v>1773978</v>
      </c>
      <c r="D16" s="155"/>
      <c r="E16" s="156">
        <v>1994143</v>
      </c>
      <c r="F16" s="60">
        <v>1994143</v>
      </c>
      <c r="G16" s="60">
        <v>46571</v>
      </c>
      <c r="H16" s="60">
        <v>10282</v>
      </c>
      <c r="I16" s="60">
        <v>197068</v>
      </c>
      <c r="J16" s="60">
        <v>253921</v>
      </c>
      <c r="K16" s="60">
        <v>466065</v>
      </c>
      <c r="L16" s="60">
        <v>59048</v>
      </c>
      <c r="M16" s="60">
        <v>255592</v>
      </c>
      <c r="N16" s="60">
        <v>780705</v>
      </c>
      <c r="O16" s="60">
        <v>37432</v>
      </c>
      <c r="P16" s="60">
        <v>64427</v>
      </c>
      <c r="Q16" s="60">
        <v>15550</v>
      </c>
      <c r="R16" s="60">
        <v>117409</v>
      </c>
      <c r="S16" s="60">
        <v>36289</v>
      </c>
      <c r="T16" s="60">
        <v>581210</v>
      </c>
      <c r="U16" s="60">
        <v>70105</v>
      </c>
      <c r="V16" s="60">
        <v>687604</v>
      </c>
      <c r="W16" s="60">
        <v>1839639</v>
      </c>
      <c r="X16" s="60">
        <v>1994143</v>
      </c>
      <c r="Y16" s="60">
        <v>-154504</v>
      </c>
      <c r="Z16" s="140">
        <v>-7.75</v>
      </c>
      <c r="AA16" s="62">
        <v>1994143</v>
      </c>
    </row>
    <row r="17" spans="1:27" ht="13.5">
      <c r="A17" s="138" t="s">
        <v>86</v>
      </c>
      <c r="B17" s="136"/>
      <c r="C17" s="155">
        <v>1955049</v>
      </c>
      <c r="D17" s="155"/>
      <c r="E17" s="156">
        <v>6668290</v>
      </c>
      <c r="F17" s="60">
        <v>6668290</v>
      </c>
      <c r="G17" s="60"/>
      <c r="H17" s="60"/>
      <c r="I17" s="60">
        <v>70198</v>
      </c>
      <c r="J17" s="60">
        <v>70198</v>
      </c>
      <c r="K17" s="60"/>
      <c r="L17" s="60">
        <v>774041</v>
      </c>
      <c r="M17" s="60">
        <v>1101009</v>
      </c>
      <c r="N17" s="60">
        <v>1875050</v>
      </c>
      <c r="O17" s="60">
        <v>469854</v>
      </c>
      <c r="P17" s="60"/>
      <c r="Q17" s="60"/>
      <c r="R17" s="60">
        <v>469854</v>
      </c>
      <c r="S17" s="60"/>
      <c r="T17" s="60"/>
      <c r="U17" s="60">
        <v>5314750</v>
      </c>
      <c r="V17" s="60">
        <v>5314750</v>
      </c>
      <c r="W17" s="60">
        <v>7729852</v>
      </c>
      <c r="X17" s="60">
        <v>6668290</v>
      </c>
      <c r="Y17" s="60">
        <v>1061562</v>
      </c>
      <c r="Z17" s="140">
        <v>15.92</v>
      </c>
      <c r="AA17" s="62">
        <v>6668290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42047460</v>
      </c>
      <c r="D19" s="153">
        <f>SUM(D20:D23)</f>
        <v>0</v>
      </c>
      <c r="E19" s="154">
        <f t="shared" si="3"/>
        <v>107682267</v>
      </c>
      <c r="F19" s="100">
        <f t="shared" si="3"/>
        <v>107682267</v>
      </c>
      <c r="G19" s="100">
        <f t="shared" si="3"/>
        <v>340701</v>
      </c>
      <c r="H19" s="100">
        <f t="shared" si="3"/>
        <v>1822184</v>
      </c>
      <c r="I19" s="100">
        <f t="shared" si="3"/>
        <v>1251415</v>
      </c>
      <c r="J19" s="100">
        <f t="shared" si="3"/>
        <v>3414300</v>
      </c>
      <c r="K19" s="100">
        <f t="shared" si="3"/>
        <v>5713826</v>
      </c>
      <c r="L19" s="100">
        <f t="shared" si="3"/>
        <v>2822335</v>
      </c>
      <c r="M19" s="100">
        <f t="shared" si="3"/>
        <v>2679914</v>
      </c>
      <c r="N19" s="100">
        <f t="shared" si="3"/>
        <v>11216075</v>
      </c>
      <c r="O19" s="100">
        <f t="shared" si="3"/>
        <v>1000475</v>
      </c>
      <c r="P19" s="100">
        <f t="shared" si="3"/>
        <v>5750244</v>
      </c>
      <c r="Q19" s="100">
        <f t="shared" si="3"/>
        <v>3858183</v>
      </c>
      <c r="R19" s="100">
        <f t="shared" si="3"/>
        <v>10608902</v>
      </c>
      <c r="S19" s="100">
        <f t="shared" si="3"/>
        <v>6483250</v>
      </c>
      <c r="T19" s="100">
        <f t="shared" si="3"/>
        <v>6154106</v>
      </c>
      <c r="U19" s="100">
        <f t="shared" si="3"/>
        <v>7116301</v>
      </c>
      <c r="V19" s="100">
        <f t="shared" si="3"/>
        <v>19753657</v>
      </c>
      <c r="W19" s="100">
        <f t="shared" si="3"/>
        <v>44992934</v>
      </c>
      <c r="X19" s="100">
        <f t="shared" si="3"/>
        <v>107682267</v>
      </c>
      <c r="Y19" s="100">
        <f t="shared" si="3"/>
        <v>-62689333</v>
      </c>
      <c r="Z19" s="137">
        <f>+IF(X19&lt;&gt;0,+(Y19/X19)*100,0)</f>
        <v>-58.21695135745981</v>
      </c>
      <c r="AA19" s="102">
        <f>SUM(AA20:AA23)</f>
        <v>107682267</v>
      </c>
    </row>
    <row r="20" spans="1:27" ht="13.5">
      <c r="A20" s="138" t="s">
        <v>89</v>
      </c>
      <c r="B20" s="136"/>
      <c r="C20" s="155">
        <v>10544247</v>
      </c>
      <c r="D20" s="155"/>
      <c r="E20" s="156">
        <v>64493442</v>
      </c>
      <c r="F20" s="60">
        <v>64493442</v>
      </c>
      <c r="G20" s="60"/>
      <c r="H20" s="60"/>
      <c r="I20" s="60">
        <v>782711</v>
      </c>
      <c r="J20" s="60">
        <v>782711</v>
      </c>
      <c r="K20" s="60">
        <v>216640</v>
      </c>
      <c r="L20" s="60">
        <v>1438387</v>
      </c>
      <c r="M20" s="60">
        <v>233634</v>
      </c>
      <c r="N20" s="60">
        <v>1888661</v>
      </c>
      <c r="O20" s="60"/>
      <c r="P20" s="60">
        <v>502328</v>
      </c>
      <c r="Q20" s="60"/>
      <c r="R20" s="60">
        <v>502328</v>
      </c>
      <c r="S20" s="60"/>
      <c r="T20" s="60">
        <v>277042</v>
      </c>
      <c r="U20" s="60">
        <v>2604010</v>
      </c>
      <c r="V20" s="60">
        <v>2881052</v>
      </c>
      <c r="W20" s="60">
        <v>6054752</v>
      </c>
      <c r="X20" s="60">
        <v>64493442</v>
      </c>
      <c r="Y20" s="60">
        <v>-58438690</v>
      </c>
      <c r="Z20" s="140">
        <v>-90.61</v>
      </c>
      <c r="AA20" s="62">
        <v>64493442</v>
      </c>
    </row>
    <row r="21" spans="1:27" ht="13.5">
      <c r="A21" s="138" t="s">
        <v>90</v>
      </c>
      <c r="B21" s="136"/>
      <c r="C21" s="155">
        <v>31202025</v>
      </c>
      <c r="D21" s="155"/>
      <c r="E21" s="156">
        <v>40498825</v>
      </c>
      <c r="F21" s="60">
        <v>40498825</v>
      </c>
      <c r="G21" s="60">
        <v>340701</v>
      </c>
      <c r="H21" s="60">
        <v>1399205</v>
      </c>
      <c r="I21" s="60">
        <v>468704</v>
      </c>
      <c r="J21" s="60">
        <v>2208610</v>
      </c>
      <c r="K21" s="60">
        <v>4721267</v>
      </c>
      <c r="L21" s="60">
        <v>1134367</v>
      </c>
      <c r="M21" s="60">
        <v>2446280</v>
      </c>
      <c r="N21" s="60">
        <v>8301914</v>
      </c>
      <c r="O21" s="60">
        <v>1000475</v>
      </c>
      <c r="P21" s="60">
        <v>5133820</v>
      </c>
      <c r="Q21" s="60">
        <v>3802227</v>
      </c>
      <c r="R21" s="60">
        <v>9936522</v>
      </c>
      <c r="S21" s="60">
        <v>5750247</v>
      </c>
      <c r="T21" s="60">
        <v>5841612</v>
      </c>
      <c r="U21" s="60">
        <v>4356820</v>
      </c>
      <c r="V21" s="60">
        <v>15948679</v>
      </c>
      <c r="W21" s="60">
        <v>36395725</v>
      </c>
      <c r="X21" s="60">
        <v>40498825</v>
      </c>
      <c r="Y21" s="60">
        <v>-4103100</v>
      </c>
      <c r="Z21" s="140">
        <v>-10.13</v>
      </c>
      <c r="AA21" s="62">
        <v>40498825</v>
      </c>
    </row>
    <row r="22" spans="1:27" ht="13.5">
      <c r="A22" s="138" t="s">
        <v>91</v>
      </c>
      <c r="B22" s="136"/>
      <c r="C22" s="157">
        <v>301188</v>
      </c>
      <c r="D22" s="157"/>
      <c r="E22" s="158">
        <v>1490000</v>
      </c>
      <c r="F22" s="159">
        <v>1490000</v>
      </c>
      <c r="G22" s="159"/>
      <c r="H22" s="159">
        <v>422979</v>
      </c>
      <c r="I22" s="159"/>
      <c r="J22" s="159">
        <v>422979</v>
      </c>
      <c r="K22" s="159">
        <v>775919</v>
      </c>
      <c r="L22" s="159">
        <v>249581</v>
      </c>
      <c r="M22" s="159"/>
      <c r="N22" s="159">
        <v>1025500</v>
      </c>
      <c r="O22" s="159"/>
      <c r="P22" s="159">
        <v>114096</v>
      </c>
      <c r="Q22" s="159">
        <v>55956</v>
      </c>
      <c r="R22" s="159">
        <v>170052</v>
      </c>
      <c r="S22" s="159">
        <v>733003</v>
      </c>
      <c r="T22" s="159">
        <v>35452</v>
      </c>
      <c r="U22" s="159">
        <v>155471</v>
      </c>
      <c r="V22" s="159">
        <v>923926</v>
      </c>
      <c r="W22" s="159">
        <v>2542457</v>
      </c>
      <c r="X22" s="159">
        <v>1490000</v>
      </c>
      <c r="Y22" s="159">
        <v>1052457</v>
      </c>
      <c r="Z22" s="141">
        <v>70.63</v>
      </c>
      <c r="AA22" s="225">
        <v>1490000</v>
      </c>
    </row>
    <row r="23" spans="1:27" ht="13.5">
      <c r="A23" s="138" t="s">
        <v>92</v>
      </c>
      <c r="B23" s="136"/>
      <c r="C23" s="155"/>
      <c r="D23" s="155"/>
      <c r="E23" s="156">
        <v>1200000</v>
      </c>
      <c r="F23" s="60">
        <v>1200000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1200000</v>
      </c>
      <c r="Y23" s="60">
        <v>-1200000</v>
      </c>
      <c r="Z23" s="140">
        <v>-100</v>
      </c>
      <c r="AA23" s="62">
        <v>1200000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47789936</v>
      </c>
      <c r="D25" s="217">
        <f>+D5+D9+D15+D19+D24</f>
        <v>0</v>
      </c>
      <c r="E25" s="230">
        <f t="shared" si="4"/>
        <v>119860000</v>
      </c>
      <c r="F25" s="219">
        <f t="shared" si="4"/>
        <v>119860000</v>
      </c>
      <c r="G25" s="219">
        <f t="shared" si="4"/>
        <v>387272</v>
      </c>
      <c r="H25" s="219">
        <f t="shared" si="4"/>
        <v>1832466</v>
      </c>
      <c r="I25" s="219">
        <f t="shared" si="4"/>
        <v>1567995</v>
      </c>
      <c r="J25" s="219">
        <f t="shared" si="4"/>
        <v>3787733</v>
      </c>
      <c r="K25" s="219">
        <f t="shared" si="4"/>
        <v>6192716</v>
      </c>
      <c r="L25" s="219">
        <f t="shared" si="4"/>
        <v>3664566</v>
      </c>
      <c r="M25" s="219">
        <f t="shared" si="4"/>
        <v>4040904</v>
      </c>
      <c r="N25" s="219">
        <f t="shared" si="4"/>
        <v>13898186</v>
      </c>
      <c r="O25" s="219">
        <f t="shared" si="4"/>
        <v>1513059</v>
      </c>
      <c r="P25" s="219">
        <f t="shared" si="4"/>
        <v>5814671</v>
      </c>
      <c r="Q25" s="219">
        <f t="shared" si="4"/>
        <v>4215342</v>
      </c>
      <c r="R25" s="219">
        <f t="shared" si="4"/>
        <v>11543072</v>
      </c>
      <c r="S25" s="219">
        <f t="shared" si="4"/>
        <v>6708337</v>
      </c>
      <c r="T25" s="219">
        <f t="shared" si="4"/>
        <v>6735316</v>
      </c>
      <c r="U25" s="219">
        <f t="shared" si="4"/>
        <v>12854218</v>
      </c>
      <c r="V25" s="219">
        <f t="shared" si="4"/>
        <v>26297871</v>
      </c>
      <c r="W25" s="219">
        <f t="shared" si="4"/>
        <v>55526862</v>
      </c>
      <c r="X25" s="219">
        <f t="shared" si="4"/>
        <v>119860000</v>
      </c>
      <c r="Y25" s="219">
        <f t="shared" si="4"/>
        <v>-64333138</v>
      </c>
      <c r="Z25" s="231">
        <f>+IF(X25&lt;&gt;0,+(Y25/X25)*100,0)</f>
        <v>-53.67356749541131</v>
      </c>
      <c r="AA25" s="232">
        <f>+AA5+AA9+AA15+AA19+AA24</f>
        <v>119860000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45776487</v>
      </c>
      <c r="D28" s="155"/>
      <c r="E28" s="156">
        <v>55163000</v>
      </c>
      <c r="F28" s="60">
        <v>55163000</v>
      </c>
      <c r="G28" s="60">
        <v>46571</v>
      </c>
      <c r="H28" s="60">
        <v>1832466</v>
      </c>
      <c r="I28" s="60">
        <v>1428496</v>
      </c>
      <c r="J28" s="60">
        <v>3307533</v>
      </c>
      <c r="K28" s="60">
        <v>6090195</v>
      </c>
      <c r="L28" s="60">
        <v>3618974</v>
      </c>
      <c r="M28" s="60">
        <v>2791191</v>
      </c>
      <c r="N28" s="60">
        <v>12500360</v>
      </c>
      <c r="O28" s="60">
        <v>1507761</v>
      </c>
      <c r="P28" s="60">
        <v>5312343</v>
      </c>
      <c r="Q28" s="60">
        <v>3817777</v>
      </c>
      <c r="R28" s="60">
        <v>10637881</v>
      </c>
      <c r="S28" s="60">
        <v>6519539</v>
      </c>
      <c r="T28" s="60">
        <v>6325744</v>
      </c>
      <c r="U28" s="60">
        <v>11693813</v>
      </c>
      <c r="V28" s="60">
        <v>24539096</v>
      </c>
      <c r="W28" s="60">
        <v>50984870</v>
      </c>
      <c r="X28" s="60">
        <v>55163000</v>
      </c>
      <c r="Y28" s="60">
        <v>-4178130</v>
      </c>
      <c r="Z28" s="140">
        <v>-7.57</v>
      </c>
      <c r="AA28" s="155">
        <v>55163000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45776487</v>
      </c>
      <c r="D32" s="210">
        <f>SUM(D28:D31)</f>
        <v>0</v>
      </c>
      <c r="E32" s="211">
        <f t="shared" si="5"/>
        <v>55163000</v>
      </c>
      <c r="F32" s="77">
        <f t="shared" si="5"/>
        <v>55163000</v>
      </c>
      <c r="G32" s="77">
        <f t="shared" si="5"/>
        <v>46571</v>
      </c>
      <c r="H32" s="77">
        <f t="shared" si="5"/>
        <v>1832466</v>
      </c>
      <c r="I32" s="77">
        <f t="shared" si="5"/>
        <v>1428496</v>
      </c>
      <c r="J32" s="77">
        <f t="shared" si="5"/>
        <v>3307533</v>
      </c>
      <c r="K32" s="77">
        <f t="shared" si="5"/>
        <v>6090195</v>
      </c>
      <c r="L32" s="77">
        <f t="shared" si="5"/>
        <v>3618974</v>
      </c>
      <c r="M32" s="77">
        <f t="shared" si="5"/>
        <v>2791191</v>
      </c>
      <c r="N32" s="77">
        <f t="shared" si="5"/>
        <v>12500360</v>
      </c>
      <c r="O32" s="77">
        <f t="shared" si="5"/>
        <v>1507761</v>
      </c>
      <c r="P32" s="77">
        <f t="shared" si="5"/>
        <v>5312343</v>
      </c>
      <c r="Q32" s="77">
        <f t="shared" si="5"/>
        <v>3817777</v>
      </c>
      <c r="R32" s="77">
        <f t="shared" si="5"/>
        <v>10637881</v>
      </c>
      <c r="S32" s="77">
        <f t="shared" si="5"/>
        <v>6519539</v>
      </c>
      <c r="T32" s="77">
        <f t="shared" si="5"/>
        <v>6325744</v>
      </c>
      <c r="U32" s="77">
        <f t="shared" si="5"/>
        <v>11693813</v>
      </c>
      <c r="V32" s="77">
        <f t="shared" si="5"/>
        <v>24539096</v>
      </c>
      <c r="W32" s="77">
        <f t="shared" si="5"/>
        <v>50984870</v>
      </c>
      <c r="X32" s="77">
        <f t="shared" si="5"/>
        <v>55163000</v>
      </c>
      <c r="Y32" s="77">
        <f t="shared" si="5"/>
        <v>-4178130</v>
      </c>
      <c r="Z32" s="212">
        <f>+IF(X32&lt;&gt;0,+(Y32/X32)*100,0)</f>
        <v>-7.5741529648496275</v>
      </c>
      <c r="AA32" s="79">
        <f>SUM(AA28:AA31)</f>
        <v>55163000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600000</v>
      </c>
      <c r="D34" s="155"/>
      <c r="E34" s="156">
        <v>60030000</v>
      </c>
      <c r="F34" s="60">
        <v>60030000</v>
      </c>
      <c r="G34" s="60">
        <v>340701</v>
      </c>
      <c r="H34" s="60"/>
      <c r="I34" s="60"/>
      <c r="J34" s="60">
        <v>340701</v>
      </c>
      <c r="K34" s="60">
        <v>89696</v>
      </c>
      <c r="L34" s="60"/>
      <c r="M34" s="60"/>
      <c r="N34" s="60">
        <v>89696</v>
      </c>
      <c r="O34" s="60"/>
      <c r="P34" s="60"/>
      <c r="Q34" s="60"/>
      <c r="R34" s="60"/>
      <c r="S34" s="60"/>
      <c r="T34" s="60"/>
      <c r="U34" s="60"/>
      <c r="V34" s="60"/>
      <c r="W34" s="60">
        <v>430397</v>
      </c>
      <c r="X34" s="60">
        <v>60030000</v>
      </c>
      <c r="Y34" s="60">
        <v>-59599603</v>
      </c>
      <c r="Z34" s="140">
        <v>-99.28</v>
      </c>
      <c r="AA34" s="62">
        <v>60030000</v>
      </c>
    </row>
    <row r="35" spans="1:27" ht="13.5">
      <c r="A35" s="237" t="s">
        <v>53</v>
      </c>
      <c r="B35" s="136"/>
      <c r="C35" s="155">
        <v>1413449</v>
      </c>
      <c r="D35" s="155"/>
      <c r="E35" s="156">
        <v>4667000</v>
      </c>
      <c r="F35" s="60">
        <v>4667000</v>
      </c>
      <c r="G35" s="60"/>
      <c r="H35" s="60"/>
      <c r="I35" s="60">
        <v>139499</v>
      </c>
      <c r="J35" s="60">
        <v>139499</v>
      </c>
      <c r="K35" s="60">
        <v>12825</v>
      </c>
      <c r="L35" s="60">
        <v>45592</v>
      </c>
      <c r="M35" s="60">
        <v>1249713</v>
      </c>
      <c r="N35" s="60">
        <v>1308130</v>
      </c>
      <c r="O35" s="60">
        <v>5298</v>
      </c>
      <c r="P35" s="60">
        <v>502328</v>
      </c>
      <c r="Q35" s="60">
        <v>397565</v>
      </c>
      <c r="R35" s="60">
        <v>905191</v>
      </c>
      <c r="S35" s="60">
        <v>188798</v>
      </c>
      <c r="T35" s="60">
        <v>409572</v>
      </c>
      <c r="U35" s="60">
        <v>1160405</v>
      </c>
      <c r="V35" s="60">
        <v>1758775</v>
      </c>
      <c r="W35" s="60">
        <v>4111595</v>
      </c>
      <c r="X35" s="60">
        <v>4667000</v>
      </c>
      <c r="Y35" s="60">
        <v>-555405</v>
      </c>
      <c r="Z35" s="140">
        <v>-11.9</v>
      </c>
      <c r="AA35" s="62">
        <v>4667000</v>
      </c>
    </row>
    <row r="36" spans="1:27" ht="13.5">
      <c r="A36" s="238" t="s">
        <v>139</v>
      </c>
      <c r="B36" s="149"/>
      <c r="C36" s="222">
        <f aca="true" t="shared" si="6" ref="C36:Y36">SUM(C32:C35)</f>
        <v>47789936</v>
      </c>
      <c r="D36" s="222">
        <f>SUM(D32:D35)</f>
        <v>0</v>
      </c>
      <c r="E36" s="218">
        <f t="shared" si="6"/>
        <v>119860000</v>
      </c>
      <c r="F36" s="220">
        <f t="shared" si="6"/>
        <v>119860000</v>
      </c>
      <c r="G36" s="220">
        <f t="shared" si="6"/>
        <v>387272</v>
      </c>
      <c r="H36" s="220">
        <f t="shared" si="6"/>
        <v>1832466</v>
      </c>
      <c r="I36" s="220">
        <f t="shared" si="6"/>
        <v>1567995</v>
      </c>
      <c r="J36" s="220">
        <f t="shared" si="6"/>
        <v>3787733</v>
      </c>
      <c r="K36" s="220">
        <f t="shared" si="6"/>
        <v>6192716</v>
      </c>
      <c r="L36" s="220">
        <f t="shared" si="6"/>
        <v>3664566</v>
      </c>
      <c r="M36" s="220">
        <f t="shared" si="6"/>
        <v>4040904</v>
      </c>
      <c r="N36" s="220">
        <f t="shared" si="6"/>
        <v>13898186</v>
      </c>
      <c r="O36" s="220">
        <f t="shared" si="6"/>
        <v>1513059</v>
      </c>
      <c r="P36" s="220">
        <f t="shared" si="6"/>
        <v>5814671</v>
      </c>
      <c r="Q36" s="220">
        <f t="shared" si="6"/>
        <v>4215342</v>
      </c>
      <c r="R36" s="220">
        <f t="shared" si="6"/>
        <v>11543072</v>
      </c>
      <c r="S36" s="220">
        <f t="shared" si="6"/>
        <v>6708337</v>
      </c>
      <c r="T36" s="220">
        <f t="shared" si="6"/>
        <v>6735316</v>
      </c>
      <c r="U36" s="220">
        <f t="shared" si="6"/>
        <v>12854218</v>
      </c>
      <c r="V36" s="220">
        <f t="shared" si="6"/>
        <v>26297871</v>
      </c>
      <c r="W36" s="220">
        <f t="shared" si="6"/>
        <v>55526862</v>
      </c>
      <c r="X36" s="220">
        <f t="shared" si="6"/>
        <v>119860000</v>
      </c>
      <c r="Y36" s="220">
        <f t="shared" si="6"/>
        <v>-64333138</v>
      </c>
      <c r="Z36" s="221">
        <f>+IF(X36&lt;&gt;0,+(Y36/X36)*100,0)</f>
        <v>-53.67356749541131</v>
      </c>
      <c r="AA36" s="239">
        <f>SUM(AA32:AA35)</f>
        <v>119860000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16863879</v>
      </c>
      <c r="D6" s="155"/>
      <c r="E6" s="59">
        <v>7845</v>
      </c>
      <c r="F6" s="60">
        <v>7845</v>
      </c>
      <c r="G6" s="60">
        <v>38968915</v>
      </c>
      <c r="H6" s="60">
        <v>7117539</v>
      </c>
      <c r="I6" s="60">
        <v>11769416</v>
      </c>
      <c r="J6" s="60">
        <v>11769416</v>
      </c>
      <c r="K6" s="60">
        <v>4353194</v>
      </c>
      <c r="L6" s="60">
        <v>2965514</v>
      </c>
      <c r="M6" s="60">
        <v>46193920</v>
      </c>
      <c r="N6" s="60">
        <v>46193920</v>
      </c>
      <c r="O6" s="60">
        <v>36060657</v>
      </c>
      <c r="P6" s="60">
        <v>32071481</v>
      </c>
      <c r="Q6" s="60">
        <v>13303796</v>
      </c>
      <c r="R6" s="60">
        <v>13303796</v>
      </c>
      <c r="S6" s="60">
        <v>12997524</v>
      </c>
      <c r="T6" s="60">
        <v>38991460</v>
      </c>
      <c r="U6" s="60">
        <v>17896030</v>
      </c>
      <c r="V6" s="60">
        <v>17896030</v>
      </c>
      <c r="W6" s="60">
        <v>17896030</v>
      </c>
      <c r="X6" s="60">
        <v>7845</v>
      </c>
      <c r="Y6" s="60">
        <v>17888185</v>
      </c>
      <c r="Z6" s="140">
        <v>228020.2</v>
      </c>
      <c r="AA6" s="62">
        <v>7845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14958596</v>
      </c>
      <c r="D8" s="155"/>
      <c r="E8" s="59">
        <v>21545357</v>
      </c>
      <c r="F8" s="60">
        <v>21545357</v>
      </c>
      <c r="G8" s="60">
        <v>43216000</v>
      </c>
      <c r="H8" s="60">
        <v>420144</v>
      </c>
      <c r="I8" s="60">
        <v>42542880</v>
      </c>
      <c r="J8" s="60">
        <v>42542880</v>
      </c>
      <c r="K8" s="60">
        <v>7418373</v>
      </c>
      <c r="L8" s="60">
        <v>7183740</v>
      </c>
      <c r="M8" s="60">
        <v>5686874</v>
      </c>
      <c r="N8" s="60">
        <v>5686874</v>
      </c>
      <c r="O8" s="60">
        <v>9358</v>
      </c>
      <c r="P8" s="60">
        <v>1777368</v>
      </c>
      <c r="Q8" s="60">
        <v>2075198</v>
      </c>
      <c r="R8" s="60">
        <v>2075198</v>
      </c>
      <c r="S8" s="60">
        <v>1739099</v>
      </c>
      <c r="T8" s="60">
        <v>1739099</v>
      </c>
      <c r="U8" s="60">
        <v>1739099</v>
      </c>
      <c r="V8" s="60">
        <v>1739099</v>
      </c>
      <c r="W8" s="60">
        <v>1739099</v>
      </c>
      <c r="X8" s="60">
        <v>21545357</v>
      </c>
      <c r="Y8" s="60">
        <v>-19806258</v>
      </c>
      <c r="Z8" s="140">
        <v>-91.93</v>
      </c>
      <c r="AA8" s="62">
        <v>21545357</v>
      </c>
    </row>
    <row r="9" spans="1:27" ht="13.5">
      <c r="A9" s="249" t="s">
        <v>146</v>
      </c>
      <c r="B9" s="182"/>
      <c r="C9" s="155">
        <v>7195736</v>
      </c>
      <c r="D9" s="155"/>
      <c r="E9" s="59">
        <v>10291830</v>
      </c>
      <c r="F9" s="60">
        <v>10291830</v>
      </c>
      <c r="G9" s="60">
        <v>3364523</v>
      </c>
      <c r="H9" s="60"/>
      <c r="I9" s="60"/>
      <c r="J9" s="60"/>
      <c r="K9" s="60">
        <v>36475</v>
      </c>
      <c r="L9" s="60">
        <v>36475</v>
      </c>
      <c r="M9" s="60">
        <v>115824</v>
      </c>
      <c r="N9" s="60">
        <v>115824</v>
      </c>
      <c r="O9" s="60">
        <v>163910</v>
      </c>
      <c r="P9" s="60">
        <v>230138</v>
      </c>
      <c r="Q9" s="60">
        <v>174192</v>
      </c>
      <c r="R9" s="60">
        <v>174192</v>
      </c>
      <c r="S9" s="60">
        <v>176797</v>
      </c>
      <c r="T9" s="60">
        <v>180190</v>
      </c>
      <c r="U9" s="60">
        <v>180190</v>
      </c>
      <c r="V9" s="60">
        <v>180190</v>
      </c>
      <c r="W9" s="60">
        <v>180190</v>
      </c>
      <c r="X9" s="60">
        <v>10291830</v>
      </c>
      <c r="Y9" s="60">
        <v>-10111640</v>
      </c>
      <c r="Z9" s="140">
        <v>-98.25</v>
      </c>
      <c r="AA9" s="62">
        <v>10291830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3006893</v>
      </c>
      <c r="D11" s="155"/>
      <c r="E11" s="59">
        <v>9717406</v>
      </c>
      <c r="F11" s="60">
        <v>9717406</v>
      </c>
      <c r="G11" s="60">
        <v>2967166</v>
      </c>
      <c r="H11" s="60">
        <v>118627</v>
      </c>
      <c r="I11" s="60">
        <v>2986205</v>
      </c>
      <c r="J11" s="60">
        <v>2986205</v>
      </c>
      <c r="K11" s="60">
        <v>311736</v>
      </c>
      <c r="L11" s="60">
        <v>276148</v>
      </c>
      <c r="M11" s="60">
        <v>320169</v>
      </c>
      <c r="N11" s="60">
        <v>320169</v>
      </c>
      <c r="O11" s="60">
        <v>76363</v>
      </c>
      <c r="P11" s="60">
        <v>106870</v>
      </c>
      <c r="Q11" s="60">
        <v>446216</v>
      </c>
      <c r="R11" s="60">
        <v>446216</v>
      </c>
      <c r="S11" s="60">
        <v>642226</v>
      </c>
      <c r="T11" s="60">
        <v>857354</v>
      </c>
      <c r="U11" s="60">
        <v>857354</v>
      </c>
      <c r="V11" s="60">
        <v>857354</v>
      </c>
      <c r="W11" s="60">
        <v>857354</v>
      </c>
      <c r="X11" s="60">
        <v>9717406</v>
      </c>
      <c r="Y11" s="60">
        <v>-8860052</v>
      </c>
      <c r="Z11" s="140">
        <v>-91.18</v>
      </c>
      <c r="AA11" s="62">
        <v>9717406</v>
      </c>
    </row>
    <row r="12" spans="1:27" ht="13.5">
      <c r="A12" s="250" t="s">
        <v>56</v>
      </c>
      <c r="B12" s="251"/>
      <c r="C12" s="168">
        <f aca="true" t="shared" si="0" ref="C12:Y12">SUM(C6:C11)</f>
        <v>42025104</v>
      </c>
      <c r="D12" s="168">
        <f>SUM(D6:D11)</f>
        <v>0</v>
      </c>
      <c r="E12" s="72">
        <f t="shared" si="0"/>
        <v>41562438</v>
      </c>
      <c r="F12" s="73">
        <f t="shared" si="0"/>
        <v>41562438</v>
      </c>
      <c r="G12" s="73">
        <f t="shared" si="0"/>
        <v>88516604</v>
      </c>
      <c r="H12" s="73">
        <f t="shared" si="0"/>
        <v>7656310</v>
      </c>
      <c r="I12" s="73">
        <f t="shared" si="0"/>
        <v>57298501</v>
      </c>
      <c r="J12" s="73">
        <f t="shared" si="0"/>
        <v>57298501</v>
      </c>
      <c r="K12" s="73">
        <f t="shared" si="0"/>
        <v>12119778</v>
      </c>
      <c r="L12" s="73">
        <f t="shared" si="0"/>
        <v>10461877</v>
      </c>
      <c r="M12" s="73">
        <f t="shared" si="0"/>
        <v>52316787</v>
      </c>
      <c r="N12" s="73">
        <f t="shared" si="0"/>
        <v>52316787</v>
      </c>
      <c r="O12" s="73">
        <f t="shared" si="0"/>
        <v>36310288</v>
      </c>
      <c r="P12" s="73">
        <f t="shared" si="0"/>
        <v>34185857</v>
      </c>
      <c r="Q12" s="73">
        <f t="shared" si="0"/>
        <v>15999402</v>
      </c>
      <c r="R12" s="73">
        <f t="shared" si="0"/>
        <v>15999402</v>
      </c>
      <c r="S12" s="73">
        <f t="shared" si="0"/>
        <v>15555646</v>
      </c>
      <c r="T12" s="73">
        <f t="shared" si="0"/>
        <v>41768103</v>
      </c>
      <c r="U12" s="73">
        <f t="shared" si="0"/>
        <v>20672673</v>
      </c>
      <c r="V12" s="73">
        <f t="shared" si="0"/>
        <v>20672673</v>
      </c>
      <c r="W12" s="73">
        <f t="shared" si="0"/>
        <v>20672673</v>
      </c>
      <c r="X12" s="73">
        <f t="shared" si="0"/>
        <v>41562438</v>
      </c>
      <c r="Y12" s="73">
        <f t="shared" si="0"/>
        <v>-20889765</v>
      </c>
      <c r="Z12" s="170">
        <f>+IF(X12&lt;&gt;0,+(Y12/X12)*100,0)</f>
        <v>-50.261163697856226</v>
      </c>
      <c r="AA12" s="74">
        <f>SUM(AA6:AA11)</f>
        <v>41562438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465395</v>
      </c>
      <c r="D15" s="155"/>
      <c r="E15" s="59">
        <v>578803</v>
      </c>
      <c r="F15" s="60">
        <v>578803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578803</v>
      </c>
      <c r="Y15" s="60">
        <v>-578803</v>
      </c>
      <c r="Z15" s="140">
        <v>-100</v>
      </c>
      <c r="AA15" s="62">
        <v>578803</v>
      </c>
    </row>
    <row r="16" spans="1:27" ht="13.5">
      <c r="A16" s="249" t="s">
        <v>151</v>
      </c>
      <c r="B16" s="182"/>
      <c r="C16" s="155">
        <v>222</v>
      </c>
      <c r="D16" s="155"/>
      <c r="E16" s="59">
        <v>70000000</v>
      </c>
      <c r="F16" s="60">
        <v>70000000</v>
      </c>
      <c r="G16" s="159"/>
      <c r="H16" s="159">
        <v>25000000</v>
      </c>
      <c r="I16" s="159"/>
      <c r="J16" s="60"/>
      <c r="K16" s="159">
        <v>5000000</v>
      </c>
      <c r="L16" s="159">
        <v>5000000</v>
      </c>
      <c r="M16" s="60">
        <v>5000000</v>
      </c>
      <c r="N16" s="159">
        <v>5000000</v>
      </c>
      <c r="O16" s="159">
        <v>5000000</v>
      </c>
      <c r="P16" s="159">
        <v>5000000</v>
      </c>
      <c r="Q16" s="60"/>
      <c r="R16" s="159"/>
      <c r="S16" s="159"/>
      <c r="T16" s="60"/>
      <c r="U16" s="159"/>
      <c r="V16" s="159"/>
      <c r="W16" s="159"/>
      <c r="X16" s="60">
        <v>70000000</v>
      </c>
      <c r="Y16" s="159">
        <v>-70000000</v>
      </c>
      <c r="Z16" s="141">
        <v>-100</v>
      </c>
      <c r="AA16" s="225">
        <v>70000000</v>
      </c>
    </row>
    <row r="17" spans="1:27" ht="13.5">
      <c r="A17" s="249" t="s">
        <v>152</v>
      </c>
      <c r="B17" s="182"/>
      <c r="C17" s="155">
        <v>1601700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957566061</v>
      </c>
      <c r="D19" s="155"/>
      <c r="E19" s="59">
        <v>1131129000</v>
      </c>
      <c r="F19" s="60">
        <v>1131129000</v>
      </c>
      <c r="G19" s="60"/>
      <c r="H19" s="60">
        <v>1576490</v>
      </c>
      <c r="I19" s="60">
        <v>1428495</v>
      </c>
      <c r="J19" s="60">
        <v>1428495</v>
      </c>
      <c r="K19" s="60">
        <v>6090195</v>
      </c>
      <c r="L19" s="60">
        <v>3618974</v>
      </c>
      <c r="M19" s="60">
        <v>4040904</v>
      </c>
      <c r="N19" s="60">
        <v>4040904</v>
      </c>
      <c r="O19" s="60">
        <v>17614512</v>
      </c>
      <c r="P19" s="60">
        <v>22628000</v>
      </c>
      <c r="Q19" s="60">
        <v>4125342</v>
      </c>
      <c r="R19" s="60">
        <v>4125342</v>
      </c>
      <c r="S19" s="60">
        <v>6708337</v>
      </c>
      <c r="T19" s="60">
        <v>6735316</v>
      </c>
      <c r="U19" s="60">
        <v>12854218</v>
      </c>
      <c r="V19" s="60">
        <v>12854218</v>
      </c>
      <c r="W19" s="60">
        <v>12854218</v>
      </c>
      <c r="X19" s="60">
        <v>1131129000</v>
      </c>
      <c r="Y19" s="60">
        <v>-1118274782</v>
      </c>
      <c r="Z19" s="140">
        <v>-98.86</v>
      </c>
      <c r="AA19" s="62">
        <v>1131129000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93488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959726866</v>
      </c>
      <c r="D24" s="168">
        <f>SUM(D15:D23)</f>
        <v>0</v>
      </c>
      <c r="E24" s="76">
        <f t="shared" si="1"/>
        <v>1201707803</v>
      </c>
      <c r="F24" s="77">
        <f t="shared" si="1"/>
        <v>1201707803</v>
      </c>
      <c r="G24" s="77">
        <f t="shared" si="1"/>
        <v>0</v>
      </c>
      <c r="H24" s="77">
        <f t="shared" si="1"/>
        <v>26576490</v>
      </c>
      <c r="I24" s="77">
        <f t="shared" si="1"/>
        <v>1428495</v>
      </c>
      <c r="J24" s="77">
        <f t="shared" si="1"/>
        <v>1428495</v>
      </c>
      <c r="K24" s="77">
        <f t="shared" si="1"/>
        <v>11090195</v>
      </c>
      <c r="L24" s="77">
        <f t="shared" si="1"/>
        <v>8618974</v>
      </c>
      <c r="M24" s="77">
        <f t="shared" si="1"/>
        <v>9040904</v>
      </c>
      <c r="N24" s="77">
        <f t="shared" si="1"/>
        <v>9040904</v>
      </c>
      <c r="O24" s="77">
        <f t="shared" si="1"/>
        <v>22614512</v>
      </c>
      <c r="P24" s="77">
        <f t="shared" si="1"/>
        <v>27628000</v>
      </c>
      <c r="Q24" s="77">
        <f t="shared" si="1"/>
        <v>4125342</v>
      </c>
      <c r="R24" s="77">
        <f t="shared" si="1"/>
        <v>4125342</v>
      </c>
      <c r="S24" s="77">
        <f t="shared" si="1"/>
        <v>6708337</v>
      </c>
      <c r="T24" s="77">
        <f t="shared" si="1"/>
        <v>6735316</v>
      </c>
      <c r="U24" s="77">
        <f t="shared" si="1"/>
        <v>12854218</v>
      </c>
      <c r="V24" s="77">
        <f t="shared" si="1"/>
        <v>12854218</v>
      </c>
      <c r="W24" s="77">
        <f t="shared" si="1"/>
        <v>12854218</v>
      </c>
      <c r="X24" s="77">
        <f t="shared" si="1"/>
        <v>1201707803</v>
      </c>
      <c r="Y24" s="77">
        <f t="shared" si="1"/>
        <v>-1188853585</v>
      </c>
      <c r="Z24" s="212">
        <f>+IF(X24&lt;&gt;0,+(Y24/X24)*100,0)</f>
        <v>-98.93033747738758</v>
      </c>
      <c r="AA24" s="79">
        <f>SUM(AA15:AA23)</f>
        <v>1201707803</v>
      </c>
    </row>
    <row r="25" spans="1:27" ht="13.5">
      <c r="A25" s="250" t="s">
        <v>159</v>
      </c>
      <c r="B25" s="251"/>
      <c r="C25" s="168">
        <f aca="true" t="shared" si="2" ref="C25:Y25">+C12+C24</f>
        <v>1001751970</v>
      </c>
      <c r="D25" s="168">
        <f>+D12+D24</f>
        <v>0</v>
      </c>
      <c r="E25" s="72">
        <f t="shared" si="2"/>
        <v>1243270241</v>
      </c>
      <c r="F25" s="73">
        <f t="shared" si="2"/>
        <v>1243270241</v>
      </c>
      <c r="G25" s="73">
        <f t="shared" si="2"/>
        <v>88516604</v>
      </c>
      <c r="H25" s="73">
        <f t="shared" si="2"/>
        <v>34232800</v>
      </c>
      <c r="I25" s="73">
        <f t="shared" si="2"/>
        <v>58726996</v>
      </c>
      <c r="J25" s="73">
        <f t="shared" si="2"/>
        <v>58726996</v>
      </c>
      <c r="K25" s="73">
        <f t="shared" si="2"/>
        <v>23209973</v>
      </c>
      <c r="L25" s="73">
        <f t="shared" si="2"/>
        <v>19080851</v>
      </c>
      <c r="M25" s="73">
        <f t="shared" si="2"/>
        <v>61357691</v>
      </c>
      <c r="N25" s="73">
        <f t="shared" si="2"/>
        <v>61357691</v>
      </c>
      <c r="O25" s="73">
        <f t="shared" si="2"/>
        <v>58924800</v>
      </c>
      <c r="P25" s="73">
        <f t="shared" si="2"/>
        <v>61813857</v>
      </c>
      <c r="Q25" s="73">
        <f t="shared" si="2"/>
        <v>20124744</v>
      </c>
      <c r="R25" s="73">
        <f t="shared" si="2"/>
        <v>20124744</v>
      </c>
      <c r="S25" s="73">
        <f t="shared" si="2"/>
        <v>22263983</v>
      </c>
      <c r="T25" s="73">
        <f t="shared" si="2"/>
        <v>48503419</v>
      </c>
      <c r="U25" s="73">
        <f t="shared" si="2"/>
        <v>33526891</v>
      </c>
      <c r="V25" s="73">
        <f t="shared" si="2"/>
        <v>33526891</v>
      </c>
      <c r="W25" s="73">
        <f t="shared" si="2"/>
        <v>33526891</v>
      </c>
      <c r="X25" s="73">
        <f t="shared" si="2"/>
        <v>1243270241</v>
      </c>
      <c r="Y25" s="73">
        <f t="shared" si="2"/>
        <v>-1209743350</v>
      </c>
      <c r="Z25" s="170">
        <f>+IF(X25&lt;&gt;0,+(Y25/X25)*100,0)</f>
        <v>-97.30333037063339</v>
      </c>
      <c r="AA25" s="74">
        <f>+AA12+AA24</f>
        <v>1243270241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2003255</v>
      </c>
      <c r="D30" s="155"/>
      <c r="E30" s="59">
        <v>8575200</v>
      </c>
      <c r="F30" s="60">
        <v>8575200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8575200</v>
      </c>
      <c r="Y30" s="60">
        <v>-8575200</v>
      </c>
      <c r="Z30" s="140">
        <v>-100</v>
      </c>
      <c r="AA30" s="62">
        <v>8575200</v>
      </c>
    </row>
    <row r="31" spans="1:27" ht="13.5">
      <c r="A31" s="249" t="s">
        <v>163</v>
      </c>
      <c r="B31" s="182"/>
      <c r="C31" s="155">
        <v>2192025</v>
      </c>
      <c r="D31" s="155"/>
      <c r="E31" s="59">
        <v>2038832</v>
      </c>
      <c r="F31" s="60">
        <v>2038832</v>
      </c>
      <c r="G31" s="60"/>
      <c r="H31" s="60">
        <v>1770000</v>
      </c>
      <c r="I31" s="60">
        <v>8167423</v>
      </c>
      <c r="J31" s="60">
        <v>8167423</v>
      </c>
      <c r="K31" s="60">
        <v>40698</v>
      </c>
      <c r="L31" s="60">
        <v>21641</v>
      </c>
      <c r="M31" s="60">
        <v>155338</v>
      </c>
      <c r="N31" s="60">
        <v>155338</v>
      </c>
      <c r="O31" s="60">
        <v>935769</v>
      </c>
      <c r="P31" s="60">
        <v>16872</v>
      </c>
      <c r="Q31" s="60">
        <v>209627</v>
      </c>
      <c r="R31" s="60">
        <v>209627</v>
      </c>
      <c r="S31" s="60">
        <v>206461</v>
      </c>
      <c r="T31" s="60">
        <v>212739</v>
      </c>
      <c r="U31" s="60">
        <v>212739</v>
      </c>
      <c r="V31" s="60">
        <v>212739</v>
      </c>
      <c r="W31" s="60">
        <v>212739</v>
      </c>
      <c r="X31" s="60">
        <v>2038832</v>
      </c>
      <c r="Y31" s="60">
        <v>-1826093</v>
      </c>
      <c r="Z31" s="140">
        <v>-89.57</v>
      </c>
      <c r="AA31" s="62">
        <v>2038832</v>
      </c>
    </row>
    <row r="32" spans="1:27" ht="13.5">
      <c r="A32" s="249" t="s">
        <v>164</v>
      </c>
      <c r="B32" s="182"/>
      <c r="C32" s="155">
        <v>16534880</v>
      </c>
      <c r="D32" s="155"/>
      <c r="E32" s="59">
        <v>28057797</v>
      </c>
      <c r="F32" s="60">
        <v>28057797</v>
      </c>
      <c r="G32" s="60">
        <v>375</v>
      </c>
      <c r="H32" s="60">
        <v>375</v>
      </c>
      <c r="I32" s="60">
        <v>375</v>
      </c>
      <c r="J32" s="60">
        <v>375</v>
      </c>
      <c r="K32" s="60"/>
      <c r="L32" s="60"/>
      <c r="M32" s="60"/>
      <c r="N32" s="60"/>
      <c r="O32" s="60"/>
      <c r="P32" s="60"/>
      <c r="Q32" s="60"/>
      <c r="R32" s="60"/>
      <c r="S32" s="60">
        <v>375</v>
      </c>
      <c r="T32" s="60">
        <v>993986</v>
      </c>
      <c r="U32" s="60">
        <v>1492</v>
      </c>
      <c r="V32" s="60">
        <v>1492</v>
      </c>
      <c r="W32" s="60">
        <v>1492</v>
      </c>
      <c r="X32" s="60">
        <v>28057797</v>
      </c>
      <c r="Y32" s="60">
        <v>-28056305</v>
      </c>
      <c r="Z32" s="140">
        <v>-99.99</v>
      </c>
      <c r="AA32" s="62">
        <v>28057797</v>
      </c>
    </row>
    <row r="33" spans="1:27" ht="13.5">
      <c r="A33" s="249" t="s">
        <v>165</v>
      </c>
      <c r="B33" s="182"/>
      <c r="C33" s="155">
        <v>3685603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24415763</v>
      </c>
      <c r="D34" s="168">
        <f>SUM(D29:D33)</f>
        <v>0</v>
      </c>
      <c r="E34" s="72">
        <f t="shared" si="3"/>
        <v>38671829</v>
      </c>
      <c r="F34" s="73">
        <f t="shared" si="3"/>
        <v>38671829</v>
      </c>
      <c r="G34" s="73">
        <f t="shared" si="3"/>
        <v>375</v>
      </c>
      <c r="H34" s="73">
        <f t="shared" si="3"/>
        <v>1770375</v>
      </c>
      <c r="I34" s="73">
        <f t="shared" si="3"/>
        <v>8167798</v>
      </c>
      <c r="J34" s="73">
        <f t="shared" si="3"/>
        <v>8167798</v>
      </c>
      <c r="K34" s="73">
        <f t="shared" si="3"/>
        <v>40698</v>
      </c>
      <c r="L34" s="73">
        <f t="shared" si="3"/>
        <v>21641</v>
      </c>
      <c r="M34" s="73">
        <f t="shared" si="3"/>
        <v>155338</v>
      </c>
      <c r="N34" s="73">
        <f t="shared" si="3"/>
        <v>155338</v>
      </c>
      <c r="O34" s="73">
        <f t="shared" si="3"/>
        <v>935769</v>
      </c>
      <c r="P34" s="73">
        <f t="shared" si="3"/>
        <v>16872</v>
      </c>
      <c r="Q34" s="73">
        <f t="shared" si="3"/>
        <v>209627</v>
      </c>
      <c r="R34" s="73">
        <f t="shared" si="3"/>
        <v>209627</v>
      </c>
      <c r="S34" s="73">
        <f t="shared" si="3"/>
        <v>206836</v>
      </c>
      <c r="T34" s="73">
        <f t="shared" si="3"/>
        <v>1206725</v>
      </c>
      <c r="U34" s="73">
        <f t="shared" si="3"/>
        <v>214231</v>
      </c>
      <c r="V34" s="73">
        <f t="shared" si="3"/>
        <v>214231</v>
      </c>
      <c r="W34" s="73">
        <f t="shared" si="3"/>
        <v>214231</v>
      </c>
      <c r="X34" s="73">
        <f t="shared" si="3"/>
        <v>38671829</v>
      </c>
      <c r="Y34" s="73">
        <f t="shared" si="3"/>
        <v>-38457598</v>
      </c>
      <c r="Z34" s="170">
        <f>+IF(X34&lt;&gt;0,+(Y34/X34)*100,0)</f>
        <v>-99.44602827034636</v>
      </c>
      <c r="AA34" s="74">
        <f>SUM(AA29:AA33)</f>
        <v>38671829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28900786</v>
      </c>
      <c r="D37" s="155"/>
      <c r="E37" s="59">
        <v>90657738</v>
      </c>
      <c r="F37" s="60">
        <v>90657738</v>
      </c>
      <c r="G37" s="60">
        <v>340701</v>
      </c>
      <c r="H37" s="60">
        <v>16631</v>
      </c>
      <c r="I37" s="60">
        <v>8679</v>
      </c>
      <c r="J37" s="60">
        <v>8679</v>
      </c>
      <c r="K37" s="60">
        <v>8405</v>
      </c>
      <c r="L37" s="60">
        <v>8749</v>
      </c>
      <c r="M37" s="60">
        <v>874874</v>
      </c>
      <c r="N37" s="60">
        <v>874874</v>
      </c>
      <c r="O37" s="60">
        <v>8517</v>
      </c>
      <c r="P37" s="60">
        <v>9459</v>
      </c>
      <c r="Q37" s="60">
        <v>8593</v>
      </c>
      <c r="R37" s="60">
        <v>8593</v>
      </c>
      <c r="S37" s="60">
        <v>17517</v>
      </c>
      <c r="T37" s="60">
        <v>13998</v>
      </c>
      <c r="U37" s="60">
        <v>13998</v>
      </c>
      <c r="V37" s="60">
        <v>13998</v>
      </c>
      <c r="W37" s="60">
        <v>13998</v>
      </c>
      <c r="X37" s="60">
        <v>90657738</v>
      </c>
      <c r="Y37" s="60">
        <v>-90643740</v>
      </c>
      <c r="Z37" s="140">
        <v>-99.98</v>
      </c>
      <c r="AA37" s="62">
        <v>90657738</v>
      </c>
    </row>
    <row r="38" spans="1:27" ht="13.5">
      <c r="A38" s="249" t="s">
        <v>165</v>
      </c>
      <c r="B38" s="182"/>
      <c r="C38" s="155">
        <v>9757674</v>
      </c>
      <c r="D38" s="155"/>
      <c r="E38" s="59">
        <v>8477674</v>
      </c>
      <c r="F38" s="60">
        <v>8477674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8477674</v>
      </c>
      <c r="Y38" s="60">
        <v>-8477674</v>
      </c>
      <c r="Z38" s="140">
        <v>-100</v>
      </c>
      <c r="AA38" s="62">
        <v>8477674</v>
      </c>
    </row>
    <row r="39" spans="1:27" ht="13.5">
      <c r="A39" s="250" t="s">
        <v>59</v>
      </c>
      <c r="B39" s="253"/>
      <c r="C39" s="168">
        <f aca="true" t="shared" si="4" ref="C39:Y39">SUM(C37:C38)</f>
        <v>38658460</v>
      </c>
      <c r="D39" s="168">
        <f>SUM(D37:D38)</f>
        <v>0</v>
      </c>
      <c r="E39" s="76">
        <f t="shared" si="4"/>
        <v>99135412</v>
      </c>
      <c r="F39" s="77">
        <f t="shared" si="4"/>
        <v>99135412</v>
      </c>
      <c r="G39" s="77">
        <f t="shared" si="4"/>
        <v>340701</v>
      </c>
      <c r="H39" s="77">
        <f t="shared" si="4"/>
        <v>16631</v>
      </c>
      <c r="I39" s="77">
        <f t="shared" si="4"/>
        <v>8679</v>
      </c>
      <c r="J39" s="77">
        <f t="shared" si="4"/>
        <v>8679</v>
      </c>
      <c r="K39" s="77">
        <f t="shared" si="4"/>
        <v>8405</v>
      </c>
      <c r="L39" s="77">
        <f t="shared" si="4"/>
        <v>8749</v>
      </c>
      <c r="M39" s="77">
        <f t="shared" si="4"/>
        <v>874874</v>
      </c>
      <c r="N39" s="77">
        <f t="shared" si="4"/>
        <v>874874</v>
      </c>
      <c r="O39" s="77">
        <f t="shared" si="4"/>
        <v>8517</v>
      </c>
      <c r="P39" s="77">
        <f t="shared" si="4"/>
        <v>9459</v>
      </c>
      <c r="Q39" s="77">
        <f t="shared" si="4"/>
        <v>8593</v>
      </c>
      <c r="R39" s="77">
        <f t="shared" si="4"/>
        <v>8593</v>
      </c>
      <c r="S39" s="77">
        <f t="shared" si="4"/>
        <v>17517</v>
      </c>
      <c r="T39" s="77">
        <f t="shared" si="4"/>
        <v>13998</v>
      </c>
      <c r="U39" s="77">
        <f t="shared" si="4"/>
        <v>13998</v>
      </c>
      <c r="V39" s="77">
        <f t="shared" si="4"/>
        <v>13998</v>
      </c>
      <c r="W39" s="77">
        <f t="shared" si="4"/>
        <v>13998</v>
      </c>
      <c r="X39" s="77">
        <f t="shared" si="4"/>
        <v>99135412</v>
      </c>
      <c r="Y39" s="77">
        <f t="shared" si="4"/>
        <v>-99121414</v>
      </c>
      <c r="Z39" s="212">
        <f>+IF(X39&lt;&gt;0,+(Y39/X39)*100,0)</f>
        <v>-99.98587991947822</v>
      </c>
      <c r="AA39" s="79">
        <f>SUM(AA37:AA38)</f>
        <v>99135412</v>
      </c>
    </row>
    <row r="40" spans="1:27" ht="13.5">
      <c r="A40" s="250" t="s">
        <v>167</v>
      </c>
      <c r="B40" s="251"/>
      <c r="C40" s="168">
        <f aca="true" t="shared" si="5" ref="C40:Y40">+C34+C39</f>
        <v>63074223</v>
      </c>
      <c r="D40" s="168">
        <f>+D34+D39</f>
        <v>0</v>
      </c>
      <c r="E40" s="72">
        <f t="shared" si="5"/>
        <v>137807241</v>
      </c>
      <c r="F40" s="73">
        <f t="shared" si="5"/>
        <v>137807241</v>
      </c>
      <c r="G40" s="73">
        <f t="shared" si="5"/>
        <v>341076</v>
      </c>
      <c r="H40" s="73">
        <f t="shared" si="5"/>
        <v>1787006</v>
      </c>
      <c r="I40" s="73">
        <f t="shared" si="5"/>
        <v>8176477</v>
      </c>
      <c r="J40" s="73">
        <f t="shared" si="5"/>
        <v>8176477</v>
      </c>
      <c r="K40" s="73">
        <f t="shared" si="5"/>
        <v>49103</v>
      </c>
      <c r="L40" s="73">
        <f t="shared" si="5"/>
        <v>30390</v>
      </c>
      <c r="M40" s="73">
        <f t="shared" si="5"/>
        <v>1030212</v>
      </c>
      <c r="N40" s="73">
        <f t="shared" si="5"/>
        <v>1030212</v>
      </c>
      <c r="O40" s="73">
        <f t="shared" si="5"/>
        <v>944286</v>
      </c>
      <c r="P40" s="73">
        <f t="shared" si="5"/>
        <v>26331</v>
      </c>
      <c r="Q40" s="73">
        <f t="shared" si="5"/>
        <v>218220</v>
      </c>
      <c r="R40" s="73">
        <f t="shared" si="5"/>
        <v>218220</v>
      </c>
      <c r="S40" s="73">
        <f t="shared" si="5"/>
        <v>224353</v>
      </c>
      <c r="T40" s="73">
        <f t="shared" si="5"/>
        <v>1220723</v>
      </c>
      <c r="U40" s="73">
        <f t="shared" si="5"/>
        <v>228229</v>
      </c>
      <c r="V40" s="73">
        <f t="shared" si="5"/>
        <v>228229</v>
      </c>
      <c r="W40" s="73">
        <f t="shared" si="5"/>
        <v>228229</v>
      </c>
      <c r="X40" s="73">
        <f t="shared" si="5"/>
        <v>137807241</v>
      </c>
      <c r="Y40" s="73">
        <f t="shared" si="5"/>
        <v>-137579012</v>
      </c>
      <c r="Z40" s="170">
        <f>+IF(X40&lt;&gt;0,+(Y40/X40)*100,0)</f>
        <v>-99.83438533538308</v>
      </c>
      <c r="AA40" s="74">
        <f>+AA34+AA39</f>
        <v>137807241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938677747</v>
      </c>
      <c r="D42" s="257">
        <f>+D25-D40</f>
        <v>0</v>
      </c>
      <c r="E42" s="258">
        <f t="shared" si="6"/>
        <v>1105463000</v>
      </c>
      <c r="F42" s="259">
        <f t="shared" si="6"/>
        <v>1105463000</v>
      </c>
      <c r="G42" s="259">
        <f t="shared" si="6"/>
        <v>88175528</v>
      </c>
      <c r="H42" s="259">
        <f t="shared" si="6"/>
        <v>32445794</v>
      </c>
      <c r="I42" s="259">
        <f t="shared" si="6"/>
        <v>50550519</v>
      </c>
      <c r="J42" s="259">
        <f t="shared" si="6"/>
        <v>50550519</v>
      </c>
      <c r="K42" s="259">
        <f t="shared" si="6"/>
        <v>23160870</v>
      </c>
      <c r="L42" s="259">
        <f t="shared" si="6"/>
        <v>19050461</v>
      </c>
      <c r="M42" s="259">
        <f t="shared" si="6"/>
        <v>60327479</v>
      </c>
      <c r="N42" s="259">
        <f t="shared" si="6"/>
        <v>60327479</v>
      </c>
      <c r="O42" s="259">
        <f t="shared" si="6"/>
        <v>57980514</v>
      </c>
      <c r="P42" s="259">
        <f t="shared" si="6"/>
        <v>61787526</v>
      </c>
      <c r="Q42" s="259">
        <f t="shared" si="6"/>
        <v>19906524</v>
      </c>
      <c r="R42" s="259">
        <f t="shared" si="6"/>
        <v>19906524</v>
      </c>
      <c r="S42" s="259">
        <f t="shared" si="6"/>
        <v>22039630</v>
      </c>
      <c r="T42" s="259">
        <f t="shared" si="6"/>
        <v>47282696</v>
      </c>
      <c r="U42" s="259">
        <f t="shared" si="6"/>
        <v>33298662</v>
      </c>
      <c r="V42" s="259">
        <f t="shared" si="6"/>
        <v>33298662</v>
      </c>
      <c r="W42" s="259">
        <f t="shared" si="6"/>
        <v>33298662</v>
      </c>
      <c r="X42" s="259">
        <f t="shared" si="6"/>
        <v>1105463000</v>
      </c>
      <c r="Y42" s="259">
        <f t="shared" si="6"/>
        <v>-1072164338</v>
      </c>
      <c r="Z42" s="260">
        <f>+IF(X42&lt;&gt;0,+(Y42/X42)*100,0)</f>
        <v>-96.98780854718792</v>
      </c>
      <c r="AA42" s="261">
        <f>+AA25-AA40</f>
        <v>1105463000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938677747</v>
      </c>
      <c r="D45" s="155"/>
      <c r="E45" s="59">
        <v>1105463000</v>
      </c>
      <c r="F45" s="60">
        <v>1105463000</v>
      </c>
      <c r="G45" s="60">
        <v>88175528</v>
      </c>
      <c r="H45" s="60">
        <v>32445794</v>
      </c>
      <c r="I45" s="60">
        <v>50550519</v>
      </c>
      <c r="J45" s="60">
        <v>50550519</v>
      </c>
      <c r="K45" s="60">
        <v>23160870</v>
      </c>
      <c r="L45" s="60">
        <v>19050461</v>
      </c>
      <c r="M45" s="60">
        <v>60327479</v>
      </c>
      <c r="N45" s="60">
        <v>60327479</v>
      </c>
      <c r="O45" s="60">
        <v>57980514</v>
      </c>
      <c r="P45" s="60">
        <v>61787526</v>
      </c>
      <c r="Q45" s="60">
        <v>19906524</v>
      </c>
      <c r="R45" s="60">
        <v>19906524</v>
      </c>
      <c r="S45" s="60">
        <v>22039630</v>
      </c>
      <c r="T45" s="60">
        <v>47282696</v>
      </c>
      <c r="U45" s="60">
        <v>33298662</v>
      </c>
      <c r="V45" s="60">
        <v>33298662</v>
      </c>
      <c r="W45" s="60">
        <v>33298662</v>
      </c>
      <c r="X45" s="60">
        <v>1105463000</v>
      </c>
      <c r="Y45" s="60">
        <v>-1072164338</v>
      </c>
      <c r="Z45" s="139">
        <v>-96.99</v>
      </c>
      <c r="AA45" s="62">
        <v>1105463000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938677747</v>
      </c>
      <c r="D48" s="217">
        <f>SUM(D45:D47)</f>
        <v>0</v>
      </c>
      <c r="E48" s="264">
        <f t="shared" si="7"/>
        <v>1105463000</v>
      </c>
      <c r="F48" s="219">
        <f t="shared" si="7"/>
        <v>1105463000</v>
      </c>
      <c r="G48" s="219">
        <f t="shared" si="7"/>
        <v>88175528</v>
      </c>
      <c r="H48" s="219">
        <f t="shared" si="7"/>
        <v>32445794</v>
      </c>
      <c r="I48" s="219">
        <f t="shared" si="7"/>
        <v>50550519</v>
      </c>
      <c r="J48" s="219">
        <f t="shared" si="7"/>
        <v>50550519</v>
      </c>
      <c r="K48" s="219">
        <f t="shared" si="7"/>
        <v>23160870</v>
      </c>
      <c r="L48" s="219">
        <f t="shared" si="7"/>
        <v>19050461</v>
      </c>
      <c r="M48" s="219">
        <f t="shared" si="7"/>
        <v>60327479</v>
      </c>
      <c r="N48" s="219">
        <f t="shared" si="7"/>
        <v>60327479</v>
      </c>
      <c r="O48" s="219">
        <f t="shared" si="7"/>
        <v>57980514</v>
      </c>
      <c r="P48" s="219">
        <f t="shared" si="7"/>
        <v>61787526</v>
      </c>
      <c r="Q48" s="219">
        <f t="shared" si="7"/>
        <v>19906524</v>
      </c>
      <c r="R48" s="219">
        <f t="shared" si="7"/>
        <v>19906524</v>
      </c>
      <c r="S48" s="219">
        <f t="shared" si="7"/>
        <v>22039630</v>
      </c>
      <c r="T48" s="219">
        <f t="shared" si="7"/>
        <v>47282696</v>
      </c>
      <c r="U48" s="219">
        <f t="shared" si="7"/>
        <v>33298662</v>
      </c>
      <c r="V48" s="219">
        <f t="shared" si="7"/>
        <v>33298662</v>
      </c>
      <c r="W48" s="219">
        <f t="shared" si="7"/>
        <v>33298662</v>
      </c>
      <c r="X48" s="219">
        <f t="shared" si="7"/>
        <v>1105463000</v>
      </c>
      <c r="Y48" s="219">
        <f t="shared" si="7"/>
        <v>-1072164338</v>
      </c>
      <c r="Z48" s="265">
        <f>+IF(X48&lt;&gt;0,+(Y48/X48)*100,0)</f>
        <v>-96.98780854718792</v>
      </c>
      <c r="AA48" s="232">
        <f>SUM(AA45:AA47)</f>
        <v>1105463000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115308192</v>
      </c>
      <c r="D6" s="155"/>
      <c r="E6" s="59">
        <v>86056540</v>
      </c>
      <c r="F6" s="60">
        <v>86056540</v>
      </c>
      <c r="G6" s="60">
        <v>18228259</v>
      </c>
      <c r="H6" s="60">
        <v>13802793</v>
      </c>
      <c r="I6" s="60">
        <v>12565152</v>
      </c>
      <c r="J6" s="60">
        <v>44596204</v>
      </c>
      <c r="K6" s="60">
        <v>14293204</v>
      </c>
      <c r="L6" s="60">
        <v>11812482</v>
      </c>
      <c r="M6" s="60">
        <v>19528223</v>
      </c>
      <c r="N6" s="60">
        <v>45633909</v>
      </c>
      <c r="O6" s="60">
        <v>13135718</v>
      </c>
      <c r="P6" s="60">
        <v>12575736</v>
      </c>
      <c r="Q6" s="60">
        <v>16795474</v>
      </c>
      <c r="R6" s="60">
        <v>42506928</v>
      </c>
      <c r="S6" s="60">
        <v>14947869</v>
      </c>
      <c r="T6" s="60">
        <v>12215386</v>
      </c>
      <c r="U6" s="60">
        <v>14965335</v>
      </c>
      <c r="V6" s="60">
        <v>42128590</v>
      </c>
      <c r="W6" s="60">
        <v>174865631</v>
      </c>
      <c r="X6" s="60">
        <v>86056540</v>
      </c>
      <c r="Y6" s="60">
        <v>88809091</v>
      </c>
      <c r="Z6" s="140">
        <v>103.2</v>
      </c>
      <c r="AA6" s="62">
        <v>86056540</v>
      </c>
    </row>
    <row r="7" spans="1:27" ht="13.5">
      <c r="A7" s="249" t="s">
        <v>178</v>
      </c>
      <c r="B7" s="182"/>
      <c r="C7" s="155">
        <v>72908055</v>
      </c>
      <c r="D7" s="155"/>
      <c r="E7" s="59">
        <v>71587000</v>
      </c>
      <c r="F7" s="60">
        <v>71587000</v>
      </c>
      <c r="G7" s="60">
        <v>29936000</v>
      </c>
      <c r="H7" s="60">
        <v>1666000</v>
      </c>
      <c r="I7" s="60"/>
      <c r="J7" s="60">
        <v>31602000</v>
      </c>
      <c r="K7" s="60"/>
      <c r="L7" s="60">
        <v>300000</v>
      </c>
      <c r="M7" s="60">
        <v>21171000</v>
      </c>
      <c r="N7" s="60">
        <v>21471000</v>
      </c>
      <c r="O7" s="60"/>
      <c r="P7" s="60">
        <v>493000</v>
      </c>
      <c r="Q7" s="60">
        <v>28613929</v>
      </c>
      <c r="R7" s="60">
        <v>29106929</v>
      </c>
      <c r="S7" s="60"/>
      <c r="T7" s="60"/>
      <c r="U7" s="60">
        <v>5305467</v>
      </c>
      <c r="V7" s="60">
        <v>5305467</v>
      </c>
      <c r="W7" s="60">
        <v>87485396</v>
      </c>
      <c r="X7" s="60">
        <v>71587000</v>
      </c>
      <c r="Y7" s="60">
        <v>15898396</v>
      </c>
      <c r="Z7" s="140">
        <v>22.21</v>
      </c>
      <c r="AA7" s="62">
        <v>71587000</v>
      </c>
    </row>
    <row r="8" spans="1:27" ht="13.5">
      <c r="A8" s="249" t="s">
        <v>179</v>
      </c>
      <c r="B8" s="182"/>
      <c r="C8" s="155">
        <v>55163000</v>
      </c>
      <c r="D8" s="155"/>
      <c r="E8" s="59">
        <v>55163000</v>
      </c>
      <c r="F8" s="60">
        <v>55163000</v>
      </c>
      <c r="G8" s="60">
        <v>11055000</v>
      </c>
      <c r="H8" s="60"/>
      <c r="I8" s="60"/>
      <c r="J8" s="60">
        <v>11055000</v>
      </c>
      <c r="K8" s="60"/>
      <c r="L8" s="60"/>
      <c r="M8" s="60">
        <v>25238000</v>
      </c>
      <c r="N8" s="60">
        <v>25238000</v>
      </c>
      <c r="O8" s="60"/>
      <c r="P8" s="60"/>
      <c r="Q8" s="60">
        <v>18870000</v>
      </c>
      <c r="R8" s="60">
        <v>18870000</v>
      </c>
      <c r="S8" s="60"/>
      <c r="T8" s="60"/>
      <c r="U8" s="60"/>
      <c r="V8" s="60"/>
      <c r="W8" s="60">
        <v>55163000</v>
      </c>
      <c r="X8" s="60">
        <v>55163000</v>
      </c>
      <c r="Y8" s="60"/>
      <c r="Z8" s="140"/>
      <c r="AA8" s="62">
        <v>55163000</v>
      </c>
    </row>
    <row r="9" spans="1:27" ht="13.5">
      <c r="A9" s="249" t="s">
        <v>180</v>
      </c>
      <c r="B9" s="182"/>
      <c r="C9" s="155">
        <v>3027209</v>
      </c>
      <c r="D9" s="155"/>
      <c r="E9" s="59">
        <v>1038509</v>
      </c>
      <c r="F9" s="60">
        <v>1038509</v>
      </c>
      <c r="G9" s="60">
        <v>131074</v>
      </c>
      <c r="H9" s="60">
        <v>126578</v>
      </c>
      <c r="I9" s="60">
        <v>94971</v>
      </c>
      <c r="J9" s="60">
        <v>352623</v>
      </c>
      <c r="K9" s="60">
        <v>2644</v>
      </c>
      <c r="L9" s="60">
        <v>699144</v>
      </c>
      <c r="M9" s="60">
        <v>113956</v>
      </c>
      <c r="N9" s="60">
        <v>815744</v>
      </c>
      <c r="O9" s="60">
        <v>74483</v>
      </c>
      <c r="P9" s="60">
        <v>177577</v>
      </c>
      <c r="Q9" s="60">
        <v>74192</v>
      </c>
      <c r="R9" s="60">
        <v>326252</v>
      </c>
      <c r="S9" s="60">
        <v>289956</v>
      </c>
      <c r="T9" s="60">
        <v>628115</v>
      </c>
      <c r="U9" s="60">
        <v>593598</v>
      </c>
      <c r="V9" s="60">
        <v>1511669</v>
      </c>
      <c r="W9" s="60">
        <v>3006288</v>
      </c>
      <c r="X9" s="60">
        <v>1038509</v>
      </c>
      <c r="Y9" s="60">
        <v>1967779</v>
      </c>
      <c r="Z9" s="140">
        <v>189.48</v>
      </c>
      <c r="AA9" s="62">
        <v>1038509</v>
      </c>
    </row>
    <row r="10" spans="1:27" ht="13.5">
      <c r="A10" s="249" t="s">
        <v>181</v>
      </c>
      <c r="B10" s="182"/>
      <c r="C10" s="155">
        <v>296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-105570291</v>
      </c>
      <c r="D12" s="155"/>
      <c r="E12" s="59">
        <v>-125050624</v>
      </c>
      <c r="F12" s="60">
        <v>-125050624</v>
      </c>
      <c r="G12" s="60">
        <v>-20744714</v>
      </c>
      <c r="H12" s="60">
        <v>-44705437</v>
      </c>
      <c r="I12" s="60">
        <v>-24023022</v>
      </c>
      <c r="J12" s="60">
        <v>-89473173</v>
      </c>
      <c r="K12" s="60">
        <v>-20613470</v>
      </c>
      <c r="L12" s="60">
        <v>-15571583</v>
      </c>
      <c r="M12" s="60">
        <v>-24156708</v>
      </c>
      <c r="N12" s="60">
        <v>-60341761</v>
      </c>
      <c r="O12" s="60">
        <v>-26827186</v>
      </c>
      <c r="P12" s="60">
        <v>-16913687</v>
      </c>
      <c r="Q12" s="60">
        <v>-24903723</v>
      </c>
      <c r="R12" s="60">
        <v>-68644596</v>
      </c>
      <c r="S12" s="60">
        <v>-21698293</v>
      </c>
      <c r="T12" s="60">
        <v>-21514872</v>
      </c>
      <c r="U12" s="60">
        <v>-27173254</v>
      </c>
      <c r="V12" s="60">
        <v>-70386419</v>
      </c>
      <c r="W12" s="60">
        <v>-288845949</v>
      </c>
      <c r="X12" s="60">
        <v>-125050624</v>
      </c>
      <c r="Y12" s="60">
        <v>-163795325</v>
      </c>
      <c r="Z12" s="140">
        <v>130.98</v>
      </c>
      <c r="AA12" s="62">
        <v>-125050624</v>
      </c>
    </row>
    <row r="13" spans="1:27" ht="13.5">
      <c r="A13" s="249" t="s">
        <v>40</v>
      </c>
      <c r="B13" s="182"/>
      <c r="C13" s="155">
        <v>-3799055</v>
      </c>
      <c r="D13" s="155"/>
      <c r="E13" s="59">
        <v>-48413312</v>
      </c>
      <c r="F13" s="60">
        <v>-48413312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>
        <v>-2812227</v>
      </c>
      <c r="V13" s="60">
        <v>-2812227</v>
      </c>
      <c r="W13" s="60">
        <v>-2812227</v>
      </c>
      <c r="X13" s="60">
        <v>-48413312</v>
      </c>
      <c r="Y13" s="60">
        <v>45601085</v>
      </c>
      <c r="Z13" s="140">
        <v>-94.19</v>
      </c>
      <c r="AA13" s="62">
        <v>-48413312</v>
      </c>
    </row>
    <row r="14" spans="1:27" ht="13.5">
      <c r="A14" s="249" t="s">
        <v>42</v>
      </c>
      <c r="B14" s="182"/>
      <c r="C14" s="155">
        <v>-59158498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77878908</v>
      </c>
      <c r="D15" s="168">
        <f>SUM(D6:D14)</f>
        <v>0</v>
      </c>
      <c r="E15" s="72">
        <f t="shared" si="0"/>
        <v>40381113</v>
      </c>
      <c r="F15" s="73">
        <f t="shared" si="0"/>
        <v>40381113</v>
      </c>
      <c r="G15" s="73">
        <f t="shared" si="0"/>
        <v>38605619</v>
      </c>
      <c r="H15" s="73">
        <f t="shared" si="0"/>
        <v>-29110066</v>
      </c>
      <c r="I15" s="73">
        <f t="shared" si="0"/>
        <v>-11362899</v>
      </c>
      <c r="J15" s="73">
        <f t="shared" si="0"/>
        <v>-1867346</v>
      </c>
      <c r="K15" s="73">
        <f t="shared" si="0"/>
        <v>-6317622</v>
      </c>
      <c r="L15" s="73">
        <f t="shared" si="0"/>
        <v>-2759957</v>
      </c>
      <c r="M15" s="73">
        <f t="shared" si="0"/>
        <v>41894471</v>
      </c>
      <c r="N15" s="73">
        <f t="shared" si="0"/>
        <v>32816892</v>
      </c>
      <c r="O15" s="73">
        <f t="shared" si="0"/>
        <v>-13616985</v>
      </c>
      <c r="P15" s="73">
        <f t="shared" si="0"/>
        <v>-3667374</v>
      </c>
      <c r="Q15" s="73">
        <f t="shared" si="0"/>
        <v>39449872</v>
      </c>
      <c r="R15" s="73">
        <f t="shared" si="0"/>
        <v>22165513</v>
      </c>
      <c r="S15" s="73">
        <f t="shared" si="0"/>
        <v>-6460468</v>
      </c>
      <c r="T15" s="73">
        <f t="shared" si="0"/>
        <v>-8671371</v>
      </c>
      <c r="U15" s="73">
        <f t="shared" si="0"/>
        <v>-9121081</v>
      </c>
      <c r="V15" s="73">
        <f t="shared" si="0"/>
        <v>-24252920</v>
      </c>
      <c r="W15" s="73">
        <f t="shared" si="0"/>
        <v>28862139</v>
      </c>
      <c r="X15" s="73">
        <f t="shared" si="0"/>
        <v>40381113</v>
      </c>
      <c r="Y15" s="73">
        <f t="shared" si="0"/>
        <v>-11518974</v>
      </c>
      <c r="Z15" s="170">
        <f>+IF(X15&lt;&gt;0,+(Y15/X15)*100,0)</f>
        <v>-28.525647621451146</v>
      </c>
      <c r="AA15" s="74">
        <f>SUM(AA6:AA14)</f>
        <v>40381113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85846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5000000</v>
      </c>
      <c r="L22" s="60">
        <v>5000000</v>
      </c>
      <c r="M22" s="60">
        <v>5000000</v>
      </c>
      <c r="N22" s="60">
        <v>15000000</v>
      </c>
      <c r="O22" s="60">
        <v>5000000</v>
      </c>
      <c r="P22" s="60">
        <v>5000000</v>
      </c>
      <c r="Q22" s="60"/>
      <c r="R22" s="60">
        <v>10000000</v>
      </c>
      <c r="S22" s="60"/>
      <c r="T22" s="60"/>
      <c r="U22" s="60"/>
      <c r="V22" s="60"/>
      <c r="W22" s="60">
        <v>25000000</v>
      </c>
      <c r="X22" s="60"/>
      <c r="Y22" s="60">
        <v>25000000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-55779425</v>
      </c>
      <c r="D24" s="155"/>
      <c r="E24" s="59">
        <v>-80306000</v>
      </c>
      <c r="F24" s="60">
        <v>-80306000</v>
      </c>
      <c r="G24" s="60">
        <v>-345431</v>
      </c>
      <c r="H24" s="60">
        <v>-1832465</v>
      </c>
      <c r="I24" s="60">
        <v>-1428495</v>
      </c>
      <c r="J24" s="60">
        <v>-3606391</v>
      </c>
      <c r="K24" s="60">
        <v>-6090195</v>
      </c>
      <c r="L24" s="60">
        <v>-3618974</v>
      </c>
      <c r="M24" s="60">
        <v>-2791191</v>
      </c>
      <c r="N24" s="60">
        <v>-12500360</v>
      </c>
      <c r="O24" s="60">
        <v>-1507761</v>
      </c>
      <c r="P24" s="60">
        <v>-5312343</v>
      </c>
      <c r="Q24" s="60">
        <v>-3817777</v>
      </c>
      <c r="R24" s="60">
        <v>-10637881</v>
      </c>
      <c r="S24" s="60">
        <v>-6519539</v>
      </c>
      <c r="T24" s="60">
        <v>-6325744</v>
      </c>
      <c r="U24" s="60">
        <v>-11693813</v>
      </c>
      <c r="V24" s="60">
        <v>-24539096</v>
      </c>
      <c r="W24" s="60">
        <v>-51283728</v>
      </c>
      <c r="X24" s="60">
        <v>-80306000</v>
      </c>
      <c r="Y24" s="60">
        <v>29022272</v>
      </c>
      <c r="Z24" s="140">
        <v>-36.14</v>
      </c>
      <c r="AA24" s="62">
        <v>-80306000</v>
      </c>
    </row>
    <row r="25" spans="1:27" ht="13.5">
      <c r="A25" s="250" t="s">
        <v>191</v>
      </c>
      <c r="B25" s="251"/>
      <c r="C25" s="168">
        <f aca="true" t="shared" si="1" ref="C25:Y25">SUM(C19:C24)</f>
        <v>-55693579</v>
      </c>
      <c r="D25" s="168">
        <f>SUM(D19:D24)</f>
        <v>0</v>
      </c>
      <c r="E25" s="72">
        <f t="shared" si="1"/>
        <v>-80306000</v>
      </c>
      <c r="F25" s="73">
        <f t="shared" si="1"/>
        <v>-80306000</v>
      </c>
      <c r="G25" s="73">
        <f t="shared" si="1"/>
        <v>-345431</v>
      </c>
      <c r="H25" s="73">
        <f t="shared" si="1"/>
        <v>-1832465</v>
      </c>
      <c r="I25" s="73">
        <f t="shared" si="1"/>
        <v>-1428495</v>
      </c>
      <c r="J25" s="73">
        <f t="shared" si="1"/>
        <v>-3606391</v>
      </c>
      <c r="K25" s="73">
        <f t="shared" si="1"/>
        <v>-1090195</v>
      </c>
      <c r="L25" s="73">
        <f t="shared" si="1"/>
        <v>1381026</v>
      </c>
      <c r="M25" s="73">
        <f t="shared" si="1"/>
        <v>2208809</v>
      </c>
      <c r="N25" s="73">
        <f t="shared" si="1"/>
        <v>2499640</v>
      </c>
      <c r="O25" s="73">
        <f t="shared" si="1"/>
        <v>3492239</v>
      </c>
      <c r="P25" s="73">
        <f t="shared" si="1"/>
        <v>-312343</v>
      </c>
      <c r="Q25" s="73">
        <f t="shared" si="1"/>
        <v>-3817777</v>
      </c>
      <c r="R25" s="73">
        <f t="shared" si="1"/>
        <v>-637881</v>
      </c>
      <c r="S25" s="73">
        <f t="shared" si="1"/>
        <v>-6519539</v>
      </c>
      <c r="T25" s="73">
        <f t="shared" si="1"/>
        <v>-6325744</v>
      </c>
      <c r="U25" s="73">
        <f t="shared" si="1"/>
        <v>-11693813</v>
      </c>
      <c r="V25" s="73">
        <f t="shared" si="1"/>
        <v>-24539096</v>
      </c>
      <c r="W25" s="73">
        <f t="shared" si="1"/>
        <v>-26283728</v>
      </c>
      <c r="X25" s="73">
        <f t="shared" si="1"/>
        <v>-80306000</v>
      </c>
      <c r="Y25" s="73">
        <f t="shared" si="1"/>
        <v>54022272</v>
      </c>
      <c r="Z25" s="170">
        <f>+IF(X25&lt;&gt;0,+(Y25/X25)*100,0)</f>
        <v>-67.27053022190123</v>
      </c>
      <c r="AA25" s="74">
        <f>SUM(AA19:AA24)</f>
        <v>-80306000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1860253</v>
      </c>
      <c r="F29" s="60">
        <v>1860253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1860253</v>
      </c>
      <c r="Y29" s="60">
        <v>-1860253</v>
      </c>
      <c r="Z29" s="140">
        <v>-100</v>
      </c>
      <c r="AA29" s="62">
        <v>1860253</v>
      </c>
    </row>
    <row r="30" spans="1:27" ht="13.5">
      <c r="A30" s="249" t="s">
        <v>194</v>
      </c>
      <c r="B30" s="182"/>
      <c r="C30" s="155"/>
      <c r="D30" s="155"/>
      <c r="E30" s="59">
        <v>60030000</v>
      </c>
      <c r="F30" s="60">
        <v>60030000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60030000</v>
      </c>
      <c r="Y30" s="60">
        <v>-60030000</v>
      </c>
      <c r="Z30" s="140">
        <v>-100</v>
      </c>
      <c r="AA30" s="62">
        <v>60030000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-2994029</v>
      </c>
      <c r="D33" s="155"/>
      <c r="E33" s="59">
        <v>-9245700</v>
      </c>
      <c r="F33" s="60">
        <v>-9245700</v>
      </c>
      <c r="G33" s="60"/>
      <c r="H33" s="60">
        <v>-16631</v>
      </c>
      <c r="I33" s="60">
        <v>-8679</v>
      </c>
      <c r="J33" s="60">
        <v>-25310</v>
      </c>
      <c r="K33" s="60">
        <v>-8405</v>
      </c>
      <c r="L33" s="60">
        <v>-8749</v>
      </c>
      <c r="M33" s="60">
        <v>-874874</v>
      </c>
      <c r="N33" s="60">
        <v>-892028</v>
      </c>
      <c r="O33" s="60">
        <v>-8517</v>
      </c>
      <c r="P33" s="60">
        <v>-9459</v>
      </c>
      <c r="Q33" s="60">
        <v>-8593</v>
      </c>
      <c r="R33" s="60">
        <v>-26569</v>
      </c>
      <c r="S33" s="60">
        <v>-17517</v>
      </c>
      <c r="T33" s="60">
        <v>-13998</v>
      </c>
      <c r="U33" s="60">
        <v>-975422</v>
      </c>
      <c r="V33" s="60">
        <v>-1006937</v>
      </c>
      <c r="W33" s="60">
        <v>-1950844</v>
      </c>
      <c r="X33" s="60">
        <v>-9245700</v>
      </c>
      <c r="Y33" s="60">
        <v>7294856</v>
      </c>
      <c r="Z33" s="140">
        <v>-78.9</v>
      </c>
      <c r="AA33" s="62">
        <v>-9245700</v>
      </c>
    </row>
    <row r="34" spans="1:27" ht="13.5">
      <c r="A34" s="250" t="s">
        <v>197</v>
      </c>
      <c r="B34" s="251"/>
      <c r="C34" s="168">
        <f aca="true" t="shared" si="2" ref="C34:Y34">SUM(C29:C33)</f>
        <v>-2994029</v>
      </c>
      <c r="D34" s="168">
        <f>SUM(D29:D33)</f>
        <v>0</v>
      </c>
      <c r="E34" s="72">
        <f t="shared" si="2"/>
        <v>52644553</v>
      </c>
      <c r="F34" s="73">
        <f t="shared" si="2"/>
        <v>52644553</v>
      </c>
      <c r="G34" s="73">
        <f t="shared" si="2"/>
        <v>0</v>
      </c>
      <c r="H34" s="73">
        <f t="shared" si="2"/>
        <v>-16631</v>
      </c>
      <c r="I34" s="73">
        <f t="shared" si="2"/>
        <v>-8679</v>
      </c>
      <c r="J34" s="73">
        <f t="shared" si="2"/>
        <v>-25310</v>
      </c>
      <c r="K34" s="73">
        <f t="shared" si="2"/>
        <v>-8405</v>
      </c>
      <c r="L34" s="73">
        <f t="shared" si="2"/>
        <v>-8749</v>
      </c>
      <c r="M34" s="73">
        <f t="shared" si="2"/>
        <v>-874874</v>
      </c>
      <c r="N34" s="73">
        <f t="shared" si="2"/>
        <v>-892028</v>
      </c>
      <c r="O34" s="73">
        <f t="shared" si="2"/>
        <v>-8517</v>
      </c>
      <c r="P34" s="73">
        <f t="shared" si="2"/>
        <v>-9459</v>
      </c>
      <c r="Q34" s="73">
        <f t="shared" si="2"/>
        <v>-8593</v>
      </c>
      <c r="R34" s="73">
        <f t="shared" si="2"/>
        <v>-26569</v>
      </c>
      <c r="S34" s="73">
        <f t="shared" si="2"/>
        <v>-17517</v>
      </c>
      <c r="T34" s="73">
        <f t="shared" si="2"/>
        <v>-13998</v>
      </c>
      <c r="U34" s="73">
        <f t="shared" si="2"/>
        <v>-975422</v>
      </c>
      <c r="V34" s="73">
        <f t="shared" si="2"/>
        <v>-1006937</v>
      </c>
      <c r="W34" s="73">
        <f t="shared" si="2"/>
        <v>-1950844</v>
      </c>
      <c r="X34" s="73">
        <f t="shared" si="2"/>
        <v>52644553</v>
      </c>
      <c r="Y34" s="73">
        <f t="shared" si="2"/>
        <v>-54595397</v>
      </c>
      <c r="Z34" s="170">
        <f>+IF(X34&lt;&gt;0,+(Y34/X34)*100,0)</f>
        <v>-103.70569012144524</v>
      </c>
      <c r="AA34" s="74">
        <f>SUM(AA29:AA33)</f>
        <v>52644553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19191300</v>
      </c>
      <c r="D36" s="153">
        <f>+D15+D25+D34</f>
        <v>0</v>
      </c>
      <c r="E36" s="99">
        <f t="shared" si="3"/>
        <v>12719666</v>
      </c>
      <c r="F36" s="100">
        <f t="shared" si="3"/>
        <v>12719666</v>
      </c>
      <c r="G36" s="100">
        <f t="shared" si="3"/>
        <v>38260188</v>
      </c>
      <c r="H36" s="100">
        <f t="shared" si="3"/>
        <v>-30959162</v>
      </c>
      <c r="I36" s="100">
        <f t="shared" si="3"/>
        <v>-12800073</v>
      </c>
      <c r="J36" s="100">
        <f t="shared" si="3"/>
        <v>-5499047</v>
      </c>
      <c r="K36" s="100">
        <f t="shared" si="3"/>
        <v>-7416222</v>
      </c>
      <c r="L36" s="100">
        <f t="shared" si="3"/>
        <v>-1387680</v>
      </c>
      <c r="M36" s="100">
        <f t="shared" si="3"/>
        <v>43228406</v>
      </c>
      <c r="N36" s="100">
        <f t="shared" si="3"/>
        <v>34424504</v>
      </c>
      <c r="O36" s="100">
        <f t="shared" si="3"/>
        <v>-10133263</v>
      </c>
      <c r="P36" s="100">
        <f t="shared" si="3"/>
        <v>-3989176</v>
      </c>
      <c r="Q36" s="100">
        <f t="shared" si="3"/>
        <v>35623502</v>
      </c>
      <c r="R36" s="100">
        <f t="shared" si="3"/>
        <v>21501063</v>
      </c>
      <c r="S36" s="100">
        <f t="shared" si="3"/>
        <v>-12997524</v>
      </c>
      <c r="T36" s="100">
        <f t="shared" si="3"/>
        <v>-15011113</v>
      </c>
      <c r="U36" s="100">
        <f t="shared" si="3"/>
        <v>-21790316</v>
      </c>
      <c r="V36" s="100">
        <f t="shared" si="3"/>
        <v>-49798953</v>
      </c>
      <c r="W36" s="100">
        <f t="shared" si="3"/>
        <v>627567</v>
      </c>
      <c r="X36" s="100">
        <f t="shared" si="3"/>
        <v>12719666</v>
      </c>
      <c r="Y36" s="100">
        <f t="shared" si="3"/>
        <v>-12092099</v>
      </c>
      <c r="Z36" s="137">
        <f>+IF(X36&lt;&gt;0,+(Y36/X36)*100,0)</f>
        <v>-95.0661676179233</v>
      </c>
      <c r="AA36" s="102">
        <f>+AA15+AA25+AA34</f>
        <v>12719666</v>
      </c>
    </row>
    <row r="37" spans="1:27" ht="13.5">
      <c r="A37" s="249" t="s">
        <v>199</v>
      </c>
      <c r="B37" s="182"/>
      <c r="C37" s="153">
        <v>-2327233</v>
      </c>
      <c r="D37" s="153"/>
      <c r="E37" s="99">
        <v>-11877000</v>
      </c>
      <c r="F37" s="100">
        <v>-11877000</v>
      </c>
      <c r="G37" s="100">
        <v>17268463</v>
      </c>
      <c r="H37" s="100">
        <v>55528651</v>
      </c>
      <c r="I37" s="100">
        <v>24569489</v>
      </c>
      <c r="J37" s="100">
        <v>17268463</v>
      </c>
      <c r="K37" s="100">
        <v>11769416</v>
      </c>
      <c r="L37" s="100">
        <v>4353194</v>
      </c>
      <c r="M37" s="100">
        <v>2965514</v>
      </c>
      <c r="N37" s="100">
        <v>11769416</v>
      </c>
      <c r="O37" s="100">
        <v>46193920</v>
      </c>
      <c r="P37" s="100">
        <v>36060657</v>
      </c>
      <c r="Q37" s="100">
        <v>32071481</v>
      </c>
      <c r="R37" s="100">
        <v>46193920</v>
      </c>
      <c r="S37" s="100">
        <v>67694983</v>
      </c>
      <c r="T37" s="100">
        <v>54697459</v>
      </c>
      <c r="U37" s="100">
        <v>39686346</v>
      </c>
      <c r="V37" s="100">
        <v>67694983</v>
      </c>
      <c r="W37" s="100">
        <v>17268463</v>
      </c>
      <c r="X37" s="100">
        <v>-11877000</v>
      </c>
      <c r="Y37" s="100">
        <v>29145463</v>
      </c>
      <c r="Z37" s="137">
        <v>-245.39</v>
      </c>
      <c r="AA37" s="102">
        <v>-11877000</v>
      </c>
    </row>
    <row r="38" spans="1:27" ht="13.5">
      <c r="A38" s="269" t="s">
        <v>200</v>
      </c>
      <c r="B38" s="256"/>
      <c r="C38" s="257">
        <v>16864067</v>
      </c>
      <c r="D38" s="257"/>
      <c r="E38" s="258">
        <v>842666</v>
      </c>
      <c r="F38" s="259">
        <v>842666</v>
      </c>
      <c r="G38" s="259">
        <v>55528651</v>
      </c>
      <c r="H38" s="259">
        <v>24569489</v>
      </c>
      <c r="I38" s="259">
        <v>11769416</v>
      </c>
      <c r="J38" s="259">
        <v>11769416</v>
      </c>
      <c r="K38" s="259">
        <v>4353194</v>
      </c>
      <c r="L38" s="259">
        <v>2965514</v>
      </c>
      <c r="M38" s="259">
        <v>46193920</v>
      </c>
      <c r="N38" s="259">
        <v>46193920</v>
      </c>
      <c r="O38" s="259">
        <v>36060657</v>
      </c>
      <c r="P38" s="259">
        <v>32071481</v>
      </c>
      <c r="Q38" s="259">
        <v>67694983</v>
      </c>
      <c r="R38" s="259">
        <v>36060657</v>
      </c>
      <c r="S38" s="259">
        <v>54697459</v>
      </c>
      <c r="T38" s="259">
        <v>39686346</v>
      </c>
      <c r="U38" s="259">
        <v>17896030</v>
      </c>
      <c r="V38" s="259">
        <v>17896030</v>
      </c>
      <c r="W38" s="259">
        <v>17896030</v>
      </c>
      <c r="X38" s="259">
        <v>842666</v>
      </c>
      <c r="Y38" s="259">
        <v>17053364</v>
      </c>
      <c r="Z38" s="260">
        <v>2023.74</v>
      </c>
      <c r="AA38" s="261">
        <v>842666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47789936</v>
      </c>
      <c r="D5" s="200">
        <f t="shared" si="0"/>
        <v>0</v>
      </c>
      <c r="E5" s="106">
        <f t="shared" si="0"/>
        <v>119860000</v>
      </c>
      <c r="F5" s="106">
        <f t="shared" si="0"/>
        <v>119860000</v>
      </c>
      <c r="G5" s="106">
        <f t="shared" si="0"/>
        <v>387272</v>
      </c>
      <c r="H5" s="106">
        <f t="shared" si="0"/>
        <v>1832466</v>
      </c>
      <c r="I5" s="106">
        <f t="shared" si="0"/>
        <v>1567995</v>
      </c>
      <c r="J5" s="106">
        <f t="shared" si="0"/>
        <v>3787733</v>
      </c>
      <c r="K5" s="106">
        <f t="shared" si="0"/>
        <v>6192716</v>
      </c>
      <c r="L5" s="106">
        <f t="shared" si="0"/>
        <v>3664566</v>
      </c>
      <c r="M5" s="106">
        <f t="shared" si="0"/>
        <v>4040904</v>
      </c>
      <c r="N5" s="106">
        <f t="shared" si="0"/>
        <v>13898186</v>
      </c>
      <c r="O5" s="106">
        <f t="shared" si="0"/>
        <v>1513059</v>
      </c>
      <c r="P5" s="106">
        <f t="shared" si="0"/>
        <v>5814671</v>
      </c>
      <c r="Q5" s="106">
        <f t="shared" si="0"/>
        <v>4215342</v>
      </c>
      <c r="R5" s="106">
        <f t="shared" si="0"/>
        <v>11543072</v>
      </c>
      <c r="S5" s="106">
        <f t="shared" si="0"/>
        <v>6708337</v>
      </c>
      <c r="T5" s="106">
        <f t="shared" si="0"/>
        <v>6735316</v>
      </c>
      <c r="U5" s="106">
        <f t="shared" si="0"/>
        <v>12854218</v>
      </c>
      <c r="V5" s="106">
        <f t="shared" si="0"/>
        <v>26297871</v>
      </c>
      <c r="W5" s="106">
        <f t="shared" si="0"/>
        <v>55526862</v>
      </c>
      <c r="X5" s="106">
        <f t="shared" si="0"/>
        <v>119860000</v>
      </c>
      <c r="Y5" s="106">
        <f t="shared" si="0"/>
        <v>-64333138</v>
      </c>
      <c r="Z5" s="201">
        <f>+IF(X5&lt;&gt;0,+(Y5/X5)*100,0)</f>
        <v>-53.67356749541131</v>
      </c>
      <c r="AA5" s="199">
        <f>SUM(AA11:AA18)</f>
        <v>119860000</v>
      </c>
    </row>
    <row r="6" spans="1:27" ht="13.5">
      <c r="A6" s="291" t="s">
        <v>204</v>
      </c>
      <c r="B6" s="142"/>
      <c r="C6" s="62"/>
      <c r="D6" s="156"/>
      <c r="E6" s="60">
        <v>4639590</v>
      </c>
      <c r="F6" s="60">
        <v>4639590</v>
      </c>
      <c r="G6" s="60"/>
      <c r="H6" s="60"/>
      <c r="I6" s="60"/>
      <c r="J6" s="60"/>
      <c r="K6" s="60"/>
      <c r="L6" s="60">
        <v>737591</v>
      </c>
      <c r="M6" s="60"/>
      <c r="N6" s="60">
        <v>737591</v>
      </c>
      <c r="O6" s="60">
        <v>469854</v>
      </c>
      <c r="P6" s="60"/>
      <c r="Q6" s="60"/>
      <c r="R6" s="60">
        <v>469854</v>
      </c>
      <c r="S6" s="60"/>
      <c r="T6" s="60"/>
      <c r="U6" s="60">
        <v>4542407</v>
      </c>
      <c r="V6" s="60">
        <v>4542407</v>
      </c>
      <c r="W6" s="60">
        <v>5749852</v>
      </c>
      <c r="X6" s="60">
        <v>4639590</v>
      </c>
      <c r="Y6" s="60">
        <v>1110262</v>
      </c>
      <c r="Z6" s="140">
        <v>23.93</v>
      </c>
      <c r="AA6" s="155">
        <v>4639590</v>
      </c>
    </row>
    <row r="7" spans="1:27" ht="13.5">
      <c r="A7" s="291" t="s">
        <v>205</v>
      </c>
      <c r="B7" s="142"/>
      <c r="C7" s="62">
        <v>10544247</v>
      </c>
      <c r="D7" s="156"/>
      <c r="E7" s="60">
        <v>63815442</v>
      </c>
      <c r="F7" s="60">
        <v>63815442</v>
      </c>
      <c r="G7" s="60"/>
      <c r="H7" s="60"/>
      <c r="I7" s="60">
        <v>762724</v>
      </c>
      <c r="J7" s="60">
        <v>762724</v>
      </c>
      <c r="K7" s="60">
        <v>216640</v>
      </c>
      <c r="L7" s="60">
        <v>1438387</v>
      </c>
      <c r="M7" s="60">
        <v>89319</v>
      </c>
      <c r="N7" s="60">
        <v>1744346</v>
      </c>
      <c r="O7" s="60"/>
      <c r="P7" s="60">
        <v>187971</v>
      </c>
      <c r="Q7" s="60"/>
      <c r="R7" s="60">
        <v>187971</v>
      </c>
      <c r="S7" s="60"/>
      <c r="T7" s="60">
        <v>277042</v>
      </c>
      <c r="U7" s="60">
        <v>2604010</v>
      </c>
      <c r="V7" s="60">
        <v>2881052</v>
      </c>
      <c r="W7" s="60">
        <v>5576093</v>
      </c>
      <c r="X7" s="60">
        <v>63815442</v>
      </c>
      <c r="Y7" s="60">
        <v>-58239349</v>
      </c>
      <c r="Z7" s="140">
        <v>-91.26</v>
      </c>
      <c r="AA7" s="155">
        <v>63815442</v>
      </c>
    </row>
    <row r="8" spans="1:27" ht="13.5">
      <c r="A8" s="291" t="s">
        <v>206</v>
      </c>
      <c r="B8" s="142"/>
      <c r="C8" s="62">
        <v>31202025</v>
      </c>
      <c r="D8" s="156"/>
      <c r="E8" s="60">
        <v>40463825</v>
      </c>
      <c r="F8" s="60">
        <v>40463825</v>
      </c>
      <c r="G8" s="60">
        <v>340701</v>
      </c>
      <c r="H8" s="60">
        <v>1399205</v>
      </c>
      <c r="I8" s="60">
        <v>468704</v>
      </c>
      <c r="J8" s="60">
        <v>2208610</v>
      </c>
      <c r="K8" s="60">
        <v>4721267</v>
      </c>
      <c r="L8" s="60">
        <v>1134367</v>
      </c>
      <c r="M8" s="60">
        <v>2446280</v>
      </c>
      <c r="N8" s="60">
        <v>8301914</v>
      </c>
      <c r="O8" s="60">
        <v>1000475</v>
      </c>
      <c r="P8" s="60">
        <v>5133820</v>
      </c>
      <c r="Q8" s="60">
        <v>3802227</v>
      </c>
      <c r="R8" s="60">
        <v>9936522</v>
      </c>
      <c r="S8" s="60">
        <v>5750247</v>
      </c>
      <c r="T8" s="60">
        <v>5841612</v>
      </c>
      <c r="U8" s="60">
        <v>4356820</v>
      </c>
      <c r="V8" s="60">
        <v>15948679</v>
      </c>
      <c r="W8" s="60">
        <v>36395725</v>
      </c>
      <c r="X8" s="60">
        <v>40463825</v>
      </c>
      <c r="Y8" s="60">
        <v>-4068100</v>
      </c>
      <c r="Z8" s="140">
        <v>-10.05</v>
      </c>
      <c r="AA8" s="155">
        <v>40463825</v>
      </c>
    </row>
    <row r="9" spans="1:27" ht="13.5">
      <c r="A9" s="291" t="s">
        <v>207</v>
      </c>
      <c r="B9" s="142"/>
      <c r="C9" s="62">
        <v>301188</v>
      </c>
      <c r="D9" s="156"/>
      <c r="E9" s="60">
        <v>950000</v>
      </c>
      <c r="F9" s="60">
        <v>950000</v>
      </c>
      <c r="G9" s="60"/>
      <c r="H9" s="60">
        <v>422979</v>
      </c>
      <c r="I9" s="60"/>
      <c r="J9" s="60">
        <v>422979</v>
      </c>
      <c r="K9" s="60">
        <v>775919</v>
      </c>
      <c r="L9" s="60">
        <v>249581</v>
      </c>
      <c r="M9" s="60"/>
      <c r="N9" s="60">
        <v>1025500</v>
      </c>
      <c r="O9" s="60"/>
      <c r="P9" s="60">
        <v>114096</v>
      </c>
      <c r="Q9" s="60"/>
      <c r="R9" s="60">
        <v>114096</v>
      </c>
      <c r="S9" s="60">
        <v>733003</v>
      </c>
      <c r="T9" s="60">
        <v>35452</v>
      </c>
      <c r="U9" s="60">
        <v>155471</v>
      </c>
      <c r="V9" s="60">
        <v>923926</v>
      </c>
      <c r="W9" s="60">
        <v>2486501</v>
      </c>
      <c r="X9" s="60">
        <v>950000</v>
      </c>
      <c r="Y9" s="60">
        <v>1536501</v>
      </c>
      <c r="Z9" s="140">
        <v>161.74</v>
      </c>
      <c r="AA9" s="155">
        <v>950000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42047460</v>
      </c>
      <c r="D11" s="294">
        <f t="shared" si="1"/>
        <v>0</v>
      </c>
      <c r="E11" s="295">
        <f t="shared" si="1"/>
        <v>109868857</v>
      </c>
      <c r="F11" s="295">
        <f t="shared" si="1"/>
        <v>109868857</v>
      </c>
      <c r="G11" s="295">
        <f t="shared" si="1"/>
        <v>340701</v>
      </c>
      <c r="H11" s="295">
        <f t="shared" si="1"/>
        <v>1822184</v>
      </c>
      <c r="I11" s="295">
        <f t="shared" si="1"/>
        <v>1231428</v>
      </c>
      <c r="J11" s="295">
        <f t="shared" si="1"/>
        <v>3394313</v>
      </c>
      <c r="K11" s="295">
        <f t="shared" si="1"/>
        <v>5713826</v>
      </c>
      <c r="L11" s="295">
        <f t="shared" si="1"/>
        <v>3559926</v>
      </c>
      <c r="M11" s="295">
        <f t="shared" si="1"/>
        <v>2535599</v>
      </c>
      <c r="N11" s="295">
        <f t="shared" si="1"/>
        <v>11809351</v>
      </c>
      <c r="O11" s="295">
        <f t="shared" si="1"/>
        <v>1470329</v>
      </c>
      <c r="P11" s="295">
        <f t="shared" si="1"/>
        <v>5435887</v>
      </c>
      <c r="Q11" s="295">
        <f t="shared" si="1"/>
        <v>3802227</v>
      </c>
      <c r="R11" s="295">
        <f t="shared" si="1"/>
        <v>10708443</v>
      </c>
      <c r="S11" s="295">
        <f t="shared" si="1"/>
        <v>6483250</v>
      </c>
      <c r="T11" s="295">
        <f t="shared" si="1"/>
        <v>6154106</v>
      </c>
      <c r="U11" s="295">
        <f t="shared" si="1"/>
        <v>11658708</v>
      </c>
      <c r="V11" s="295">
        <f t="shared" si="1"/>
        <v>24296064</v>
      </c>
      <c r="W11" s="295">
        <f t="shared" si="1"/>
        <v>50208171</v>
      </c>
      <c r="X11" s="295">
        <f t="shared" si="1"/>
        <v>109868857</v>
      </c>
      <c r="Y11" s="295">
        <f t="shared" si="1"/>
        <v>-59660686</v>
      </c>
      <c r="Z11" s="296">
        <f>+IF(X11&lt;&gt;0,+(Y11/X11)*100,0)</f>
        <v>-54.301726284455654</v>
      </c>
      <c r="AA11" s="297">
        <f>SUM(AA6:AA10)</f>
        <v>109868857</v>
      </c>
    </row>
    <row r="12" spans="1:27" ht="13.5">
      <c r="A12" s="298" t="s">
        <v>210</v>
      </c>
      <c r="B12" s="136"/>
      <c r="C12" s="62"/>
      <c r="D12" s="156"/>
      <c r="E12" s="60">
        <v>814143</v>
      </c>
      <c r="F12" s="60">
        <v>814143</v>
      </c>
      <c r="G12" s="60"/>
      <c r="H12" s="60"/>
      <c r="I12" s="60">
        <v>188544</v>
      </c>
      <c r="J12" s="60">
        <v>188544</v>
      </c>
      <c r="K12" s="60">
        <v>253387</v>
      </c>
      <c r="L12" s="60"/>
      <c r="M12" s="60">
        <v>211402</v>
      </c>
      <c r="N12" s="60">
        <v>464789</v>
      </c>
      <c r="O12" s="60"/>
      <c r="P12" s="60"/>
      <c r="Q12" s="60"/>
      <c r="R12" s="60"/>
      <c r="S12" s="60"/>
      <c r="T12" s="60"/>
      <c r="U12" s="60"/>
      <c r="V12" s="60"/>
      <c r="W12" s="60">
        <v>653333</v>
      </c>
      <c r="X12" s="60">
        <v>814143</v>
      </c>
      <c r="Y12" s="60">
        <v>-160810</v>
      </c>
      <c r="Z12" s="140">
        <v>-19.75</v>
      </c>
      <c r="AA12" s="155">
        <v>814143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5720546</v>
      </c>
      <c r="D15" s="156"/>
      <c r="E15" s="60">
        <v>9177000</v>
      </c>
      <c r="F15" s="60">
        <v>9177000</v>
      </c>
      <c r="G15" s="60">
        <v>46571</v>
      </c>
      <c r="H15" s="60">
        <v>10282</v>
      </c>
      <c r="I15" s="60">
        <v>148023</v>
      </c>
      <c r="J15" s="60">
        <v>204876</v>
      </c>
      <c r="K15" s="60">
        <v>225503</v>
      </c>
      <c r="L15" s="60">
        <v>104640</v>
      </c>
      <c r="M15" s="60">
        <v>1293903</v>
      </c>
      <c r="N15" s="60">
        <v>1624046</v>
      </c>
      <c r="O15" s="60">
        <v>42730</v>
      </c>
      <c r="P15" s="60">
        <v>378784</v>
      </c>
      <c r="Q15" s="60">
        <v>413115</v>
      </c>
      <c r="R15" s="60">
        <v>834629</v>
      </c>
      <c r="S15" s="60">
        <v>225087</v>
      </c>
      <c r="T15" s="60">
        <v>581210</v>
      </c>
      <c r="U15" s="60">
        <v>1195510</v>
      </c>
      <c r="V15" s="60">
        <v>2001807</v>
      </c>
      <c r="W15" s="60">
        <v>4665358</v>
      </c>
      <c r="X15" s="60">
        <v>9177000</v>
      </c>
      <c r="Y15" s="60">
        <v>-4511642</v>
      </c>
      <c r="Z15" s="140">
        <v>-49.16</v>
      </c>
      <c r="AA15" s="155">
        <v>9177000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21930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4639590</v>
      </c>
      <c r="F36" s="60">
        <f t="shared" si="4"/>
        <v>4639590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737591</v>
      </c>
      <c r="M36" s="60">
        <f t="shared" si="4"/>
        <v>0</v>
      </c>
      <c r="N36" s="60">
        <f t="shared" si="4"/>
        <v>737591</v>
      </c>
      <c r="O36" s="60">
        <f t="shared" si="4"/>
        <v>469854</v>
      </c>
      <c r="P36" s="60">
        <f t="shared" si="4"/>
        <v>0</v>
      </c>
      <c r="Q36" s="60">
        <f t="shared" si="4"/>
        <v>0</v>
      </c>
      <c r="R36" s="60">
        <f t="shared" si="4"/>
        <v>469854</v>
      </c>
      <c r="S36" s="60">
        <f t="shared" si="4"/>
        <v>0</v>
      </c>
      <c r="T36" s="60">
        <f t="shared" si="4"/>
        <v>0</v>
      </c>
      <c r="U36" s="60">
        <f t="shared" si="4"/>
        <v>4542407</v>
      </c>
      <c r="V36" s="60">
        <f t="shared" si="4"/>
        <v>4542407</v>
      </c>
      <c r="W36" s="60">
        <f t="shared" si="4"/>
        <v>5749852</v>
      </c>
      <c r="X36" s="60">
        <f t="shared" si="4"/>
        <v>4639590</v>
      </c>
      <c r="Y36" s="60">
        <f t="shared" si="4"/>
        <v>1110262</v>
      </c>
      <c r="Z36" s="140">
        <f aca="true" t="shared" si="5" ref="Z36:Z49">+IF(X36&lt;&gt;0,+(Y36/X36)*100,0)</f>
        <v>23.93017486458933</v>
      </c>
      <c r="AA36" s="155">
        <f>AA6+AA21</f>
        <v>4639590</v>
      </c>
    </row>
    <row r="37" spans="1:27" ht="13.5">
      <c r="A37" s="291" t="s">
        <v>205</v>
      </c>
      <c r="B37" s="142"/>
      <c r="C37" s="62">
        <f t="shared" si="4"/>
        <v>10544247</v>
      </c>
      <c r="D37" s="156">
        <f t="shared" si="4"/>
        <v>0</v>
      </c>
      <c r="E37" s="60">
        <f t="shared" si="4"/>
        <v>63815442</v>
      </c>
      <c r="F37" s="60">
        <f t="shared" si="4"/>
        <v>63815442</v>
      </c>
      <c r="G37" s="60">
        <f t="shared" si="4"/>
        <v>0</v>
      </c>
      <c r="H37" s="60">
        <f t="shared" si="4"/>
        <v>0</v>
      </c>
      <c r="I37" s="60">
        <f t="shared" si="4"/>
        <v>762724</v>
      </c>
      <c r="J37" s="60">
        <f t="shared" si="4"/>
        <v>762724</v>
      </c>
      <c r="K37" s="60">
        <f t="shared" si="4"/>
        <v>216640</v>
      </c>
      <c r="L37" s="60">
        <f t="shared" si="4"/>
        <v>1438387</v>
      </c>
      <c r="M37" s="60">
        <f t="shared" si="4"/>
        <v>89319</v>
      </c>
      <c r="N37" s="60">
        <f t="shared" si="4"/>
        <v>1744346</v>
      </c>
      <c r="O37" s="60">
        <f t="shared" si="4"/>
        <v>0</v>
      </c>
      <c r="P37" s="60">
        <f t="shared" si="4"/>
        <v>187971</v>
      </c>
      <c r="Q37" s="60">
        <f t="shared" si="4"/>
        <v>0</v>
      </c>
      <c r="R37" s="60">
        <f t="shared" si="4"/>
        <v>187971</v>
      </c>
      <c r="S37" s="60">
        <f t="shared" si="4"/>
        <v>0</v>
      </c>
      <c r="T37" s="60">
        <f t="shared" si="4"/>
        <v>277042</v>
      </c>
      <c r="U37" s="60">
        <f t="shared" si="4"/>
        <v>2604010</v>
      </c>
      <c r="V37" s="60">
        <f t="shared" si="4"/>
        <v>2881052</v>
      </c>
      <c r="W37" s="60">
        <f t="shared" si="4"/>
        <v>5576093</v>
      </c>
      <c r="X37" s="60">
        <f t="shared" si="4"/>
        <v>63815442</v>
      </c>
      <c r="Y37" s="60">
        <f t="shared" si="4"/>
        <v>-58239349</v>
      </c>
      <c r="Z37" s="140">
        <f t="shared" si="5"/>
        <v>-91.26215720640155</v>
      </c>
      <c r="AA37" s="155">
        <f>AA7+AA22</f>
        <v>63815442</v>
      </c>
    </row>
    <row r="38" spans="1:27" ht="13.5">
      <c r="A38" s="291" t="s">
        <v>206</v>
      </c>
      <c r="B38" s="142"/>
      <c r="C38" s="62">
        <f t="shared" si="4"/>
        <v>31202025</v>
      </c>
      <c r="D38" s="156">
        <f t="shared" si="4"/>
        <v>0</v>
      </c>
      <c r="E38" s="60">
        <f t="shared" si="4"/>
        <v>40463825</v>
      </c>
      <c r="F38" s="60">
        <f t="shared" si="4"/>
        <v>40463825</v>
      </c>
      <c r="G38" s="60">
        <f t="shared" si="4"/>
        <v>340701</v>
      </c>
      <c r="H38" s="60">
        <f t="shared" si="4"/>
        <v>1399205</v>
      </c>
      <c r="I38" s="60">
        <f t="shared" si="4"/>
        <v>468704</v>
      </c>
      <c r="J38" s="60">
        <f t="shared" si="4"/>
        <v>2208610</v>
      </c>
      <c r="K38" s="60">
        <f t="shared" si="4"/>
        <v>4721267</v>
      </c>
      <c r="L38" s="60">
        <f t="shared" si="4"/>
        <v>1134367</v>
      </c>
      <c r="M38" s="60">
        <f t="shared" si="4"/>
        <v>2446280</v>
      </c>
      <c r="N38" s="60">
        <f t="shared" si="4"/>
        <v>8301914</v>
      </c>
      <c r="O38" s="60">
        <f t="shared" si="4"/>
        <v>1000475</v>
      </c>
      <c r="P38" s="60">
        <f t="shared" si="4"/>
        <v>5133820</v>
      </c>
      <c r="Q38" s="60">
        <f t="shared" si="4"/>
        <v>3802227</v>
      </c>
      <c r="R38" s="60">
        <f t="shared" si="4"/>
        <v>9936522</v>
      </c>
      <c r="S38" s="60">
        <f t="shared" si="4"/>
        <v>5750247</v>
      </c>
      <c r="T38" s="60">
        <f t="shared" si="4"/>
        <v>5841612</v>
      </c>
      <c r="U38" s="60">
        <f t="shared" si="4"/>
        <v>4356820</v>
      </c>
      <c r="V38" s="60">
        <f t="shared" si="4"/>
        <v>15948679</v>
      </c>
      <c r="W38" s="60">
        <f t="shared" si="4"/>
        <v>36395725</v>
      </c>
      <c r="X38" s="60">
        <f t="shared" si="4"/>
        <v>40463825</v>
      </c>
      <c r="Y38" s="60">
        <f t="shared" si="4"/>
        <v>-4068100</v>
      </c>
      <c r="Z38" s="140">
        <f t="shared" si="5"/>
        <v>-10.053671396611664</v>
      </c>
      <c r="AA38" s="155">
        <f>AA8+AA23</f>
        <v>40463825</v>
      </c>
    </row>
    <row r="39" spans="1:27" ht="13.5">
      <c r="A39" s="291" t="s">
        <v>207</v>
      </c>
      <c r="B39" s="142"/>
      <c r="C39" s="62">
        <f t="shared" si="4"/>
        <v>301188</v>
      </c>
      <c r="D39" s="156">
        <f t="shared" si="4"/>
        <v>0</v>
      </c>
      <c r="E39" s="60">
        <f t="shared" si="4"/>
        <v>950000</v>
      </c>
      <c r="F39" s="60">
        <f t="shared" si="4"/>
        <v>950000</v>
      </c>
      <c r="G39" s="60">
        <f t="shared" si="4"/>
        <v>0</v>
      </c>
      <c r="H39" s="60">
        <f t="shared" si="4"/>
        <v>422979</v>
      </c>
      <c r="I39" s="60">
        <f t="shared" si="4"/>
        <v>0</v>
      </c>
      <c r="J39" s="60">
        <f t="shared" si="4"/>
        <v>422979</v>
      </c>
      <c r="K39" s="60">
        <f t="shared" si="4"/>
        <v>775919</v>
      </c>
      <c r="L39" s="60">
        <f t="shared" si="4"/>
        <v>249581</v>
      </c>
      <c r="M39" s="60">
        <f t="shared" si="4"/>
        <v>0</v>
      </c>
      <c r="N39" s="60">
        <f t="shared" si="4"/>
        <v>1025500</v>
      </c>
      <c r="O39" s="60">
        <f t="shared" si="4"/>
        <v>0</v>
      </c>
      <c r="P39" s="60">
        <f t="shared" si="4"/>
        <v>114096</v>
      </c>
      <c r="Q39" s="60">
        <f t="shared" si="4"/>
        <v>0</v>
      </c>
      <c r="R39" s="60">
        <f t="shared" si="4"/>
        <v>114096</v>
      </c>
      <c r="S39" s="60">
        <f t="shared" si="4"/>
        <v>733003</v>
      </c>
      <c r="T39" s="60">
        <f t="shared" si="4"/>
        <v>35452</v>
      </c>
      <c r="U39" s="60">
        <f t="shared" si="4"/>
        <v>155471</v>
      </c>
      <c r="V39" s="60">
        <f t="shared" si="4"/>
        <v>923926</v>
      </c>
      <c r="W39" s="60">
        <f t="shared" si="4"/>
        <v>2486501</v>
      </c>
      <c r="X39" s="60">
        <f t="shared" si="4"/>
        <v>950000</v>
      </c>
      <c r="Y39" s="60">
        <f t="shared" si="4"/>
        <v>1536501</v>
      </c>
      <c r="Z39" s="140">
        <f t="shared" si="5"/>
        <v>161.73694736842106</v>
      </c>
      <c r="AA39" s="155">
        <f>AA9+AA24</f>
        <v>950000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42047460</v>
      </c>
      <c r="D41" s="294">
        <f t="shared" si="6"/>
        <v>0</v>
      </c>
      <c r="E41" s="295">
        <f t="shared" si="6"/>
        <v>109868857</v>
      </c>
      <c r="F41" s="295">
        <f t="shared" si="6"/>
        <v>109868857</v>
      </c>
      <c r="G41" s="295">
        <f t="shared" si="6"/>
        <v>340701</v>
      </c>
      <c r="H41" s="295">
        <f t="shared" si="6"/>
        <v>1822184</v>
      </c>
      <c r="I41" s="295">
        <f t="shared" si="6"/>
        <v>1231428</v>
      </c>
      <c r="J41" s="295">
        <f t="shared" si="6"/>
        <v>3394313</v>
      </c>
      <c r="K41" s="295">
        <f t="shared" si="6"/>
        <v>5713826</v>
      </c>
      <c r="L41" s="295">
        <f t="shared" si="6"/>
        <v>3559926</v>
      </c>
      <c r="M41" s="295">
        <f t="shared" si="6"/>
        <v>2535599</v>
      </c>
      <c r="N41" s="295">
        <f t="shared" si="6"/>
        <v>11809351</v>
      </c>
      <c r="O41" s="295">
        <f t="shared" si="6"/>
        <v>1470329</v>
      </c>
      <c r="P41" s="295">
        <f t="shared" si="6"/>
        <v>5435887</v>
      </c>
      <c r="Q41" s="295">
        <f t="shared" si="6"/>
        <v>3802227</v>
      </c>
      <c r="R41" s="295">
        <f t="shared" si="6"/>
        <v>10708443</v>
      </c>
      <c r="S41" s="295">
        <f t="shared" si="6"/>
        <v>6483250</v>
      </c>
      <c r="T41" s="295">
        <f t="shared" si="6"/>
        <v>6154106</v>
      </c>
      <c r="U41" s="295">
        <f t="shared" si="6"/>
        <v>11658708</v>
      </c>
      <c r="V41" s="295">
        <f t="shared" si="6"/>
        <v>24296064</v>
      </c>
      <c r="W41" s="295">
        <f t="shared" si="6"/>
        <v>50208171</v>
      </c>
      <c r="X41" s="295">
        <f t="shared" si="6"/>
        <v>109868857</v>
      </c>
      <c r="Y41" s="295">
        <f t="shared" si="6"/>
        <v>-59660686</v>
      </c>
      <c r="Z41" s="296">
        <f t="shared" si="5"/>
        <v>-54.301726284455654</v>
      </c>
      <c r="AA41" s="297">
        <f>SUM(AA36:AA40)</f>
        <v>109868857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814143</v>
      </c>
      <c r="F42" s="54">
        <f t="shared" si="7"/>
        <v>814143</v>
      </c>
      <c r="G42" s="54">
        <f t="shared" si="7"/>
        <v>0</v>
      </c>
      <c r="H42" s="54">
        <f t="shared" si="7"/>
        <v>0</v>
      </c>
      <c r="I42" s="54">
        <f t="shared" si="7"/>
        <v>188544</v>
      </c>
      <c r="J42" s="54">
        <f t="shared" si="7"/>
        <v>188544</v>
      </c>
      <c r="K42" s="54">
        <f t="shared" si="7"/>
        <v>253387</v>
      </c>
      <c r="L42" s="54">
        <f t="shared" si="7"/>
        <v>0</v>
      </c>
      <c r="M42" s="54">
        <f t="shared" si="7"/>
        <v>211402</v>
      </c>
      <c r="N42" s="54">
        <f t="shared" si="7"/>
        <v>464789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653333</v>
      </c>
      <c r="X42" s="54">
        <f t="shared" si="7"/>
        <v>814143</v>
      </c>
      <c r="Y42" s="54">
        <f t="shared" si="7"/>
        <v>-160810</v>
      </c>
      <c r="Z42" s="184">
        <f t="shared" si="5"/>
        <v>-19.752058299340533</v>
      </c>
      <c r="AA42" s="130">
        <f aca="true" t="shared" si="8" ref="AA42:AA48">AA12+AA27</f>
        <v>814143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5720546</v>
      </c>
      <c r="D45" s="129">
        <f t="shared" si="7"/>
        <v>0</v>
      </c>
      <c r="E45" s="54">
        <f t="shared" si="7"/>
        <v>9177000</v>
      </c>
      <c r="F45" s="54">
        <f t="shared" si="7"/>
        <v>9177000</v>
      </c>
      <c r="G45" s="54">
        <f t="shared" si="7"/>
        <v>46571</v>
      </c>
      <c r="H45" s="54">
        <f t="shared" si="7"/>
        <v>10282</v>
      </c>
      <c r="I45" s="54">
        <f t="shared" si="7"/>
        <v>148023</v>
      </c>
      <c r="J45" s="54">
        <f t="shared" si="7"/>
        <v>204876</v>
      </c>
      <c r="K45" s="54">
        <f t="shared" si="7"/>
        <v>225503</v>
      </c>
      <c r="L45" s="54">
        <f t="shared" si="7"/>
        <v>104640</v>
      </c>
      <c r="M45" s="54">
        <f t="shared" si="7"/>
        <v>1293903</v>
      </c>
      <c r="N45" s="54">
        <f t="shared" si="7"/>
        <v>1624046</v>
      </c>
      <c r="O45" s="54">
        <f t="shared" si="7"/>
        <v>42730</v>
      </c>
      <c r="P45" s="54">
        <f t="shared" si="7"/>
        <v>378784</v>
      </c>
      <c r="Q45" s="54">
        <f t="shared" si="7"/>
        <v>413115</v>
      </c>
      <c r="R45" s="54">
        <f t="shared" si="7"/>
        <v>834629</v>
      </c>
      <c r="S45" s="54">
        <f t="shared" si="7"/>
        <v>225087</v>
      </c>
      <c r="T45" s="54">
        <f t="shared" si="7"/>
        <v>581210</v>
      </c>
      <c r="U45" s="54">
        <f t="shared" si="7"/>
        <v>1195510</v>
      </c>
      <c r="V45" s="54">
        <f t="shared" si="7"/>
        <v>2001807</v>
      </c>
      <c r="W45" s="54">
        <f t="shared" si="7"/>
        <v>4665358</v>
      </c>
      <c r="X45" s="54">
        <f t="shared" si="7"/>
        <v>9177000</v>
      </c>
      <c r="Y45" s="54">
        <f t="shared" si="7"/>
        <v>-4511642</v>
      </c>
      <c r="Z45" s="184">
        <f t="shared" si="5"/>
        <v>-49.16249318949548</v>
      </c>
      <c r="AA45" s="130">
        <f t="shared" si="8"/>
        <v>9177000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21930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47789936</v>
      </c>
      <c r="D49" s="218">
        <f t="shared" si="9"/>
        <v>0</v>
      </c>
      <c r="E49" s="220">
        <f t="shared" si="9"/>
        <v>119860000</v>
      </c>
      <c r="F49" s="220">
        <f t="shared" si="9"/>
        <v>119860000</v>
      </c>
      <c r="G49" s="220">
        <f t="shared" si="9"/>
        <v>387272</v>
      </c>
      <c r="H49" s="220">
        <f t="shared" si="9"/>
        <v>1832466</v>
      </c>
      <c r="I49" s="220">
        <f t="shared" si="9"/>
        <v>1567995</v>
      </c>
      <c r="J49" s="220">
        <f t="shared" si="9"/>
        <v>3787733</v>
      </c>
      <c r="K49" s="220">
        <f t="shared" si="9"/>
        <v>6192716</v>
      </c>
      <c r="L49" s="220">
        <f t="shared" si="9"/>
        <v>3664566</v>
      </c>
      <c r="M49" s="220">
        <f t="shared" si="9"/>
        <v>4040904</v>
      </c>
      <c r="N49" s="220">
        <f t="shared" si="9"/>
        <v>13898186</v>
      </c>
      <c r="O49" s="220">
        <f t="shared" si="9"/>
        <v>1513059</v>
      </c>
      <c r="P49" s="220">
        <f t="shared" si="9"/>
        <v>5814671</v>
      </c>
      <c r="Q49" s="220">
        <f t="shared" si="9"/>
        <v>4215342</v>
      </c>
      <c r="R49" s="220">
        <f t="shared" si="9"/>
        <v>11543072</v>
      </c>
      <c r="S49" s="220">
        <f t="shared" si="9"/>
        <v>6708337</v>
      </c>
      <c r="T49" s="220">
        <f t="shared" si="9"/>
        <v>6735316</v>
      </c>
      <c r="U49" s="220">
        <f t="shared" si="9"/>
        <v>12854218</v>
      </c>
      <c r="V49" s="220">
        <f t="shared" si="9"/>
        <v>26297871</v>
      </c>
      <c r="W49" s="220">
        <f t="shared" si="9"/>
        <v>55526862</v>
      </c>
      <c r="X49" s="220">
        <f t="shared" si="9"/>
        <v>119860000</v>
      </c>
      <c r="Y49" s="220">
        <f t="shared" si="9"/>
        <v>-64333138</v>
      </c>
      <c r="Z49" s="221">
        <f t="shared" si="5"/>
        <v>-53.67356749541131</v>
      </c>
      <c r="AA49" s="222">
        <f>SUM(AA41:AA48)</f>
        <v>119860000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293362</v>
      </c>
      <c r="H65" s="60">
        <v>900</v>
      </c>
      <c r="I65" s="60">
        <v>516047</v>
      </c>
      <c r="J65" s="60">
        <v>810309</v>
      </c>
      <c r="K65" s="60">
        <v>430427</v>
      </c>
      <c r="L65" s="60">
        <v>343984</v>
      </c>
      <c r="M65" s="60">
        <v>399644</v>
      </c>
      <c r="N65" s="60">
        <v>1174055</v>
      </c>
      <c r="O65" s="60">
        <v>863802</v>
      </c>
      <c r="P65" s="60">
        <v>34368</v>
      </c>
      <c r="Q65" s="60">
        <v>452969</v>
      </c>
      <c r="R65" s="60">
        <v>1351139</v>
      </c>
      <c r="S65" s="60"/>
      <c r="T65" s="60">
        <v>985229</v>
      </c>
      <c r="U65" s="60">
        <v>572610</v>
      </c>
      <c r="V65" s="60">
        <v>1557839</v>
      </c>
      <c r="W65" s="60">
        <v>4893342</v>
      </c>
      <c r="X65" s="60"/>
      <c r="Y65" s="60">
        <v>4893342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171053</v>
      </c>
      <c r="H67" s="60">
        <v>171053</v>
      </c>
      <c r="I67" s="60">
        <v>171053</v>
      </c>
      <c r="J67" s="60">
        <v>513159</v>
      </c>
      <c r="K67" s="60"/>
      <c r="L67" s="60">
        <v>171053</v>
      </c>
      <c r="M67" s="60">
        <v>171053</v>
      </c>
      <c r="N67" s="60">
        <v>342106</v>
      </c>
      <c r="O67" s="60">
        <v>220000</v>
      </c>
      <c r="P67" s="60">
        <v>440363</v>
      </c>
      <c r="Q67" s="60">
        <v>26583</v>
      </c>
      <c r="R67" s="60">
        <v>686946</v>
      </c>
      <c r="S67" s="60">
        <v>220457</v>
      </c>
      <c r="T67" s="60">
        <v>250800</v>
      </c>
      <c r="U67" s="60">
        <v>250800</v>
      </c>
      <c r="V67" s="60">
        <v>722057</v>
      </c>
      <c r="W67" s="60">
        <v>2264268</v>
      </c>
      <c r="X67" s="60"/>
      <c r="Y67" s="60">
        <v>2264268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355010</v>
      </c>
      <c r="H68" s="60">
        <v>903108</v>
      </c>
      <c r="I68" s="60">
        <v>2206418</v>
      </c>
      <c r="J68" s="60">
        <v>3464536</v>
      </c>
      <c r="K68" s="60">
        <v>1279347</v>
      </c>
      <c r="L68" s="60">
        <v>1366277</v>
      </c>
      <c r="M68" s="60">
        <v>1518572</v>
      </c>
      <c r="N68" s="60">
        <v>4164196</v>
      </c>
      <c r="O68" s="60">
        <v>1405357</v>
      </c>
      <c r="P68" s="60">
        <v>3059815</v>
      </c>
      <c r="Q68" s="60">
        <v>1654495</v>
      </c>
      <c r="R68" s="60">
        <v>6119667</v>
      </c>
      <c r="S68" s="60">
        <v>922730</v>
      </c>
      <c r="T68" s="60">
        <v>1290114</v>
      </c>
      <c r="U68" s="60">
        <v>1440532</v>
      </c>
      <c r="V68" s="60">
        <v>3653376</v>
      </c>
      <c r="W68" s="60">
        <v>17401775</v>
      </c>
      <c r="X68" s="60"/>
      <c r="Y68" s="60">
        <v>17401775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819425</v>
      </c>
      <c r="H69" s="220">
        <f t="shared" si="12"/>
        <v>1075061</v>
      </c>
      <c r="I69" s="220">
        <f t="shared" si="12"/>
        <v>2893518</v>
      </c>
      <c r="J69" s="220">
        <f t="shared" si="12"/>
        <v>4788004</v>
      </c>
      <c r="K69" s="220">
        <f t="shared" si="12"/>
        <v>1709774</v>
      </c>
      <c r="L69" s="220">
        <f t="shared" si="12"/>
        <v>1881314</v>
      </c>
      <c r="M69" s="220">
        <f t="shared" si="12"/>
        <v>2089269</v>
      </c>
      <c r="N69" s="220">
        <f t="shared" si="12"/>
        <v>5680357</v>
      </c>
      <c r="O69" s="220">
        <f t="shared" si="12"/>
        <v>2489159</v>
      </c>
      <c r="P69" s="220">
        <f t="shared" si="12"/>
        <v>3534546</v>
      </c>
      <c r="Q69" s="220">
        <f t="shared" si="12"/>
        <v>2134047</v>
      </c>
      <c r="R69" s="220">
        <f t="shared" si="12"/>
        <v>8157752</v>
      </c>
      <c r="S69" s="220">
        <f t="shared" si="12"/>
        <v>1143187</v>
      </c>
      <c r="T69" s="220">
        <f t="shared" si="12"/>
        <v>2526143</v>
      </c>
      <c r="U69" s="220">
        <f t="shared" si="12"/>
        <v>2263942</v>
      </c>
      <c r="V69" s="220">
        <f t="shared" si="12"/>
        <v>5933272</v>
      </c>
      <c r="W69" s="220">
        <f t="shared" si="12"/>
        <v>24559385</v>
      </c>
      <c r="X69" s="220">
        <f t="shared" si="12"/>
        <v>0</v>
      </c>
      <c r="Y69" s="220">
        <f t="shared" si="12"/>
        <v>24559385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42047460</v>
      </c>
      <c r="D5" s="357">
        <f t="shared" si="0"/>
        <v>0</v>
      </c>
      <c r="E5" s="356">
        <f t="shared" si="0"/>
        <v>109868857</v>
      </c>
      <c r="F5" s="358">
        <f t="shared" si="0"/>
        <v>109868857</v>
      </c>
      <c r="G5" s="358">
        <f t="shared" si="0"/>
        <v>340701</v>
      </c>
      <c r="H5" s="356">
        <f t="shared" si="0"/>
        <v>1822184</v>
      </c>
      <c r="I5" s="356">
        <f t="shared" si="0"/>
        <v>1231428</v>
      </c>
      <c r="J5" s="358">
        <f t="shared" si="0"/>
        <v>2208610</v>
      </c>
      <c r="K5" s="358">
        <f t="shared" si="0"/>
        <v>5713826</v>
      </c>
      <c r="L5" s="356">
        <f t="shared" si="0"/>
        <v>3559926</v>
      </c>
      <c r="M5" s="356">
        <f t="shared" si="0"/>
        <v>2535599</v>
      </c>
      <c r="N5" s="358">
        <f t="shared" si="0"/>
        <v>10046260</v>
      </c>
      <c r="O5" s="358">
        <f t="shared" si="0"/>
        <v>1470329</v>
      </c>
      <c r="P5" s="356">
        <f t="shared" si="0"/>
        <v>5435887</v>
      </c>
      <c r="Q5" s="356">
        <f t="shared" si="0"/>
        <v>3802227</v>
      </c>
      <c r="R5" s="358">
        <f t="shared" si="0"/>
        <v>9936522</v>
      </c>
      <c r="S5" s="358">
        <f t="shared" si="0"/>
        <v>6483250</v>
      </c>
      <c r="T5" s="356">
        <f t="shared" si="0"/>
        <v>6154106</v>
      </c>
      <c r="U5" s="356">
        <f t="shared" si="0"/>
        <v>11658708</v>
      </c>
      <c r="V5" s="358">
        <f t="shared" si="0"/>
        <v>16872605</v>
      </c>
      <c r="W5" s="358">
        <f t="shared" si="0"/>
        <v>36395725</v>
      </c>
      <c r="X5" s="356">
        <f t="shared" si="0"/>
        <v>109868857</v>
      </c>
      <c r="Y5" s="358">
        <f t="shared" si="0"/>
        <v>-73473132</v>
      </c>
      <c r="Z5" s="359">
        <f>+IF(X5&lt;&gt;0,+(Y5/X5)*100,0)</f>
        <v>-66.8734835386519</v>
      </c>
      <c r="AA5" s="360">
        <f>+AA6+AA8+AA11+AA13+AA15</f>
        <v>109868857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4639590</v>
      </c>
      <c r="F6" s="59">
        <f t="shared" si="1"/>
        <v>4639590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737591</v>
      </c>
      <c r="M6" s="60">
        <f t="shared" si="1"/>
        <v>0</v>
      </c>
      <c r="N6" s="59">
        <f t="shared" si="1"/>
        <v>0</v>
      </c>
      <c r="O6" s="59">
        <f t="shared" si="1"/>
        <v>469854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4542407</v>
      </c>
      <c r="V6" s="59">
        <f t="shared" si="1"/>
        <v>0</v>
      </c>
      <c r="W6" s="59">
        <f t="shared" si="1"/>
        <v>0</v>
      </c>
      <c r="X6" s="60">
        <f t="shared" si="1"/>
        <v>4639590</v>
      </c>
      <c r="Y6" s="59">
        <f t="shared" si="1"/>
        <v>-4639590</v>
      </c>
      <c r="Z6" s="61">
        <f>+IF(X6&lt;&gt;0,+(Y6/X6)*100,0)</f>
        <v>-100</v>
      </c>
      <c r="AA6" s="62">
        <f t="shared" si="1"/>
        <v>4639590</v>
      </c>
    </row>
    <row r="7" spans="1:27" ht="13.5">
      <c r="A7" s="291" t="s">
        <v>228</v>
      </c>
      <c r="B7" s="142"/>
      <c r="C7" s="60"/>
      <c r="D7" s="340"/>
      <c r="E7" s="60">
        <v>4639590</v>
      </c>
      <c r="F7" s="59">
        <v>4639590</v>
      </c>
      <c r="G7" s="59"/>
      <c r="H7" s="60"/>
      <c r="I7" s="60"/>
      <c r="J7" s="59"/>
      <c r="K7" s="59"/>
      <c r="L7" s="60">
        <v>737591</v>
      </c>
      <c r="M7" s="60"/>
      <c r="N7" s="59"/>
      <c r="O7" s="59">
        <v>469854</v>
      </c>
      <c r="P7" s="60"/>
      <c r="Q7" s="60"/>
      <c r="R7" s="59"/>
      <c r="S7" s="59"/>
      <c r="T7" s="60"/>
      <c r="U7" s="60">
        <v>4542407</v>
      </c>
      <c r="V7" s="59"/>
      <c r="W7" s="59"/>
      <c r="X7" s="60">
        <v>4639590</v>
      </c>
      <c r="Y7" s="59">
        <v>-4639590</v>
      </c>
      <c r="Z7" s="61">
        <v>-100</v>
      </c>
      <c r="AA7" s="62">
        <v>4639590</v>
      </c>
    </row>
    <row r="8" spans="1:27" ht="13.5">
      <c r="A8" s="361" t="s">
        <v>205</v>
      </c>
      <c r="B8" s="142"/>
      <c r="C8" s="60">
        <f aca="true" t="shared" si="2" ref="C8:Y8">SUM(C9:C10)</f>
        <v>10544247</v>
      </c>
      <c r="D8" s="340">
        <f t="shared" si="2"/>
        <v>0</v>
      </c>
      <c r="E8" s="60">
        <f t="shared" si="2"/>
        <v>63815442</v>
      </c>
      <c r="F8" s="59">
        <f t="shared" si="2"/>
        <v>63815442</v>
      </c>
      <c r="G8" s="59">
        <f t="shared" si="2"/>
        <v>0</v>
      </c>
      <c r="H8" s="60">
        <f t="shared" si="2"/>
        <v>0</v>
      </c>
      <c r="I8" s="60">
        <f t="shared" si="2"/>
        <v>762724</v>
      </c>
      <c r="J8" s="59">
        <f t="shared" si="2"/>
        <v>0</v>
      </c>
      <c r="K8" s="59">
        <f t="shared" si="2"/>
        <v>216640</v>
      </c>
      <c r="L8" s="60">
        <f t="shared" si="2"/>
        <v>1438387</v>
      </c>
      <c r="M8" s="60">
        <f t="shared" si="2"/>
        <v>89319</v>
      </c>
      <c r="N8" s="59">
        <f t="shared" si="2"/>
        <v>1744346</v>
      </c>
      <c r="O8" s="59">
        <f t="shared" si="2"/>
        <v>0</v>
      </c>
      <c r="P8" s="60">
        <f t="shared" si="2"/>
        <v>187971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277042</v>
      </c>
      <c r="U8" s="60">
        <f t="shared" si="2"/>
        <v>2604010</v>
      </c>
      <c r="V8" s="59">
        <f t="shared" si="2"/>
        <v>0</v>
      </c>
      <c r="W8" s="59">
        <f t="shared" si="2"/>
        <v>0</v>
      </c>
      <c r="X8" s="60">
        <f t="shared" si="2"/>
        <v>63815442</v>
      </c>
      <c r="Y8" s="59">
        <f t="shared" si="2"/>
        <v>-63815442</v>
      </c>
      <c r="Z8" s="61">
        <f>+IF(X8&lt;&gt;0,+(Y8/X8)*100,0)</f>
        <v>-100</v>
      </c>
      <c r="AA8" s="62">
        <f>SUM(AA9:AA10)</f>
        <v>63815442</v>
      </c>
    </row>
    <row r="9" spans="1:27" ht="13.5">
      <c r="A9" s="291" t="s">
        <v>229</v>
      </c>
      <c r="B9" s="142"/>
      <c r="C9" s="60">
        <v>10544247</v>
      </c>
      <c r="D9" s="340"/>
      <c r="E9" s="60">
        <v>55000000</v>
      </c>
      <c r="F9" s="59">
        <v>55000000</v>
      </c>
      <c r="G9" s="59"/>
      <c r="H9" s="60"/>
      <c r="I9" s="60"/>
      <c r="J9" s="59"/>
      <c r="K9" s="59"/>
      <c r="L9" s="60"/>
      <c r="M9" s="60"/>
      <c r="N9" s="59"/>
      <c r="O9" s="59"/>
      <c r="P9" s="60">
        <v>187971</v>
      </c>
      <c r="Q9" s="60"/>
      <c r="R9" s="59"/>
      <c r="S9" s="59"/>
      <c r="T9" s="60">
        <v>14250</v>
      </c>
      <c r="U9" s="60"/>
      <c r="V9" s="59"/>
      <c r="W9" s="59"/>
      <c r="X9" s="60">
        <v>55000000</v>
      </c>
      <c r="Y9" s="59">
        <v>-55000000</v>
      </c>
      <c r="Z9" s="61">
        <v>-100</v>
      </c>
      <c r="AA9" s="62">
        <v>55000000</v>
      </c>
    </row>
    <row r="10" spans="1:27" ht="13.5">
      <c r="A10" s="291" t="s">
        <v>230</v>
      </c>
      <c r="B10" s="142"/>
      <c r="C10" s="60"/>
      <c r="D10" s="340"/>
      <c r="E10" s="60">
        <v>8815442</v>
      </c>
      <c r="F10" s="59">
        <v>8815442</v>
      </c>
      <c r="G10" s="59"/>
      <c r="H10" s="60"/>
      <c r="I10" s="60">
        <v>762724</v>
      </c>
      <c r="J10" s="59"/>
      <c r="K10" s="59">
        <v>216640</v>
      </c>
      <c r="L10" s="60">
        <v>1438387</v>
      </c>
      <c r="M10" s="60">
        <v>89319</v>
      </c>
      <c r="N10" s="59">
        <v>1744346</v>
      </c>
      <c r="O10" s="59"/>
      <c r="P10" s="60"/>
      <c r="Q10" s="60"/>
      <c r="R10" s="59"/>
      <c r="S10" s="59"/>
      <c r="T10" s="60">
        <v>262792</v>
      </c>
      <c r="U10" s="60">
        <v>2604010</v>
      </c>
      <c r="V10" s="59"/>
      <c r="W10" s="59"/>
      <c r="X10" s="60">
        <v>8815442</v>
      </c>
      <c r="Y10" s="59">
        <v>-8815442</v>
      </c>
      <c r="Z10" s="61">
        <v>-100</v>
      </c>
      <c r="AA10" s="62">
        <v>8815442</v>
      </c>
    </row>
    <row r="11" spans="1:27" ht="13.5">
      <c r="A11" s="361" t="s">
        <v>206</v>
      </c>
      <c r="B11" s="142"/>
      <c r="C11" s="362">
        <f>+C12</f>
        <v>31202025</v>
      </c>
      <c r="D11" s="363">
        <f aca="true" t="shared" si="3" ref="D11:AA11">+D12</f>
        <v>0</v>
      </c>
      <c r="E11" s="362">
        <f t="shared" si="3"/>
        <v>40463825</v>
      </c>
      <c r="F11" s="364">
        <f t="shared" si="3"/>
        <v>40463825</v>
      </c>
      <c r="G11" s="364">
        <f t="shared" si="3"/>
        <v>340701</v>
      </c>
      <c r="H11" s="362">
        <f t="shared" si="3"/>
        <v>1399205</v>
      </c>
      <c r="I11" s="362">
        <f t="shared" si="3"/>
        <v>468704</v>
      </c>
      <c r="J11" s="364">
        <f t="shared" si="3"/>
        <v>2208610</v>
      </c>
      <c r="K11" s="364">
        <f t="shared" si="3"/>
        <v>4721267</v>
      </c>
      <c r="L11" s="362">
        <f t="shared" si="3"/>
        <v>1134367</v>
      </c>
      <c r="M11" s="362">
        <f t="shared" si="3"/>
        <v>2446280</v>
      </c>
      <c r="N11" s="364">
        <f t="shared" si="3"/>
        <v>8301914</v>
      </c>
      <c r="O11" s="364">
        <f t="shared" si="3"/>
        <v>1000475</v>
      </c>
      <c r="P11" s="362">
        <f t="shared" si="3"/>
        <v>5133820</v>
      </c>
      <c r="Q11" s="362">
        <f t="shared" si="3"/>
        <v>3802227</v>
      </c>
      <c r="R11" s="364">
        <f t="shared" si="3"/>
        <v>9936522</v>
      </c>
      <c r="S11" s="364">
        <f t="shared" si="3"/>
        <v>5750247</v>
      </c>
      <c r="T11" s="362">
        <f t="shared" si="3"/>
        <v>5841612</v>
      </c>
      <c r="U11" s="362">
        <f t="shared" si="3"/>
        <v>4356820</v>
      </c>
      <c r="V11" s="364">
        <f t="shared" si="3"/>
        <v>15948679</v>
      </c>
      <c r="W11" s="364">
        <f t="shared" si="3"/>
        <v>36395725</v>
      </c>
      <c r="X11" s="362">
        <f t="shared" si="3"/>
        <v>40463825</v>
      </c>
      <c r="Y11" s="364">
        <f t="shared" si="3"/>
        <v>-4068100</v>
      </c>
      <c r="Z11" s="365">
        <f>+IF(X11&lt;&gt;0,+(Y11/X11)*100,0)</f>
        <v>-10.053671396611664</v>
      </c>
      <c r="AA11" s="366">
        <f t="shared" si="3"/>
        <v>40463825</v>
      </c>
    </row>
    <row r="12" spans="1:27" ht="13.5">
      <c r="A12" s="291" t="s">
        <v>231</v>
      </c>
      <c r="B12" s="136"/>
      <c r="C12" s="60">
        <v>31202025</v>
      </c>
      <c r="D12" s="340"/>
      <c r="E12" s="60">
        <v>40463825</v>
      </c>
      <c r="F12" s="59">
        <v>40463825</v>
      </c>
      <c r="G12" s="59">
        <v>340701</v>
      </c>
      <c r="H12" s="60">
        <v>1399205</v>
      </c>
      <c r="I12" s="60">
        <v>468704</v>
      </c>
      <c r="J12" s="59">
        <v>2208610</v>
      </c>
      <c r="K12" s="59">
        <v>4721267</v>
      </c>
      <c r="L12" s="60">
        <v>1134367</v>
      </c>
      <c r="M12" s="60">
        <v>2446280</v>
      </c>
      <c r="N12" s="59">
        <v>8301914</v>
      </c>
      <c r="O12" s="59">
        <v>1000475</v>
      </c>
      <c r="P12" s="60">
        <v>5133820</v>
      </c>
      <c r="Q12" s="60">
        <v>3802227</v>
      </c>
      <c r="R12" s="59">
        <v>9936522</v>
      </c>
      <c r="S12" s="59">
        <v>5750247</v>
      </c>
      <c r="T12" s="60">
        <v>5841612</v>
      </c>
      <c r="U12" s="60">
        <v>4356820</v>
      </c>
      <c r="V12" s="59">
        <v>15948679</v>
      </c>
      <c r="W12" s="59">
        <v>36395725</v>
      </c>
      <c r="X12" s="60">
        <v>40463825</v>
      </c>
      <c r="Y12" s="59">
        <v>-4068100</v>
      </c>
      <c r="Z12" s="61">
        <v>-10.05</v>
      </c>
      <c r="AA12" s="62">
        <v>40463825</v>
      </c>
    </row>
    <row r="13" spans="1:27" ht="13.5">
      <c r="A13" s="361" t="s">
        <v>207</v>
      </c>
      <c r="B13" s="136"/>
      <c r="C13" s="275">
        <f>+C14</f>
        <v>301188</v>
      </c>
      <c r="D13" s="341">
        <f aca="true" t="shared" si="4" ref="D13:AA13">+D14</f>
        <v>0</v>
      </c>
      <c r="E13" s="275">
        <f t="shared" si="4"/>
        <v>950000</v>
      </c>
      <c r="F13" s="342">
        <f t="shared" si="4"/>
        <v>950000</v>
      </c>
      <c r="G13" s="342">
        <f t="shared" si="4"/>
        <v>0</v>
      </c>
      <c r="H13" s="275">
        <f t="shared" si="4"/>
        <v>422979</v>
      </c>
      <c r="I13" s="275">
        <f t="shared" si="4"/>
        <v>0</v>
      </c>
      <c r="J13" s="342">
        <f t="shared" si="4"/>
        <v>0</v>
      </c>
      <c r="K13" s="342">
        <f t="shared" si="4"/>
        <v>775919</v>
      </c>
      <c r="L13" s="275">
        <f t="shared" si="4"/>
        <v>249581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114096</v>
      </c>
      <c r="Q13" s="275">
        <f t="shared" si="4"/>
        <v>0</v>
      </c>
      <c r="R13" s="342">
        <f t="shared" si="4"/>
        <v>0</v>
      </c>
      <c r="S13" s="342">
        <f t="shared" si="4"/>
        <v>733003</v>
      </c>
      <c r="T13" s="275">
        <f t="shared" si="4"/>
        <v>35452</v>
      </c>
      <c r="U13" s="275">
        <f t="shared" si="4"/>
        <v>155471</v>
      </c>
      <c r="V13" s="342">
        <f t="shared" si="4"/>
        <v>923926</v>
      </c>
      <c r="W13" s="342">
        <f t="shared" si="4"/>
        <v>0</v>
      </c>
      <c r="X13" s="275">
        <f t="shared" si="4"/>
        <v>950000</v>
      </c>
      <c r="Y13" s="342">
        <f t="shared" si="4"/>
        <v>-950000</v>
      </c>
      <c r="Z13" s="335">
        <f>+IF(X13&lt;&gt;0,+(Y13/X13)*100,0)</f>
        <v>-100</v>
      </c>
      <c r="AA13" s="273">
        <f t="shared" si="4"/>
        <v>950000</v>
      </c>
    </row>
    <row r="14" spans="1:27" ht="13.5">
      <c r="A14" s="291" t="s">
        <v>232</v>
      </c>
      <c r="B14" s="136"/>
      <c r="C14" s="60">
        <v>301188</v>
      </c>
      <c r="D14" s="340"/>
      <c r="E14" s="60">
        <v>950000</v>
      </c>
      <c r="F14" s="59">
        <v>950000</v>
      </c>
      <c r="G14" s="59"/>
      <c r="H14" s="60">
        <v>422979</v>
      </c>
      <c r="I14" s="60"/>
      <c r="J14" s="59"/>
      <c r="K14" s="59">
        <v>775919</v>
      </c>
      <c r="L14" s="60">
        <v>249581</v>
      </c>
      <c r="M14" s="60"/>
      <c r="N14" s="59"/>
      <c r="O14" s="59"/>
      <c r="P14" s="60">
        <v>114096</v>
      </c>
      <c r="Q14" s="60"/>
      <c r="R14" s="59"/>
      <c r="S14" s="59">
        <v>733003</v>
      </c>
      <c r="T14" s="60">
        <v>35452</v>
      </c>
      <c r="U14" s="60">
        <v>155471</v>
      </c>
      <c r="V14" s="59">
        <v>923926</v>
      </c>
      <c r="W14" s="59"/>
      <c r="X14" s="60">
        <v>950000</v>
      </c>
      <c r="Y14" s="59">
        <v>-950000</v>
      </c>
      <c r="Z14" s="61">
        <v>-100</v>
      </c>
      <c r="AA14" s="62">
        <v>950000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814143</v>
      </c>
      <c r="F22" s="345">
        <f t="shared" si="6"/>
        <v>814143</v>
      </c>
      <c r="G22" s="345">
        <f t="shared" si="6"/>
        <v>0</v>
      </c>
      <c r="H22" s="343">
        <f t="shared" si="6"/>
        <v>0</v>
      </c>
      <c r="I22" s="343">
        <f t="shared" si="6"/>
        <v>188544</v>
      </c>
      <c r="J22" s="345">
        <f t="shared" si="6"/>
        <v>0</v>
      </c>
      <c r="K22" s="345">
        <f t="shared" si="6"/>
        <v>253387</v>
      </c>
      <c r="L22" s="343">
        <f t="shared" si="6"/>
        <v>0</v>
      </c>
      <c r="M22" s="343">
        <f t="shared" si="6"/>
        <v>211402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814143</v>
      </c>
      <c r="Y22" s="345">
        <f t="shared" si="6"/>
        <v>-814143</v>
      </c>
      <c r="Z22" s="336">
        <f>+IF(X22&lt;&gt;0,+(Y22/X22)*100,0)</f>
        <v>-100</v>
      </c>
      <c r="AA22" s="350">
        <f>SUM(AA23:AA32)</f>
        <v>814143</v>
      </c>
    </row>
    <row r="23" spans="1:27" ht="13.5">
      <c r="A23" s="361" t="s">
        <v>236</v>
      </c>
      <c r="B23" s="142"/>
      <c r="C23" s="60"/>
      <c r="D23" s="340"/>
      <c r="E23" s="60">
        <v>270000</v>
      </c>
      <c r="F23" s="59">
        <v>270000</v>
      </c>
      <c r="G23" s="59"/>
      <c r="H23" s="60"/>
      <c r="I23" s="60">
        <v>36200</v>
      </c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270000</v>
      </c>
      <c r="Y23" s="59">
        <v>-270000</v>
      </c>
      <c r="Z23" s="61">
        <v>-100</v>
      </c>
      <c r="AA23" s="62">
        <v>270000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544143</v>
      </c>
      <c r="F25" s="59">
        <v>544143</v>
      </c>
      <c r="G25" s="59"/>
      <c r="H25" s="60"/>
      <c r="I25" s="60">
        <v>152344</v>
      </c>
      <c r="J25" s="59"/>
      <c r="K25" s="59">
        <v>253387</v>
      </c>
      <c r="L25" s="60"/>
      <c r="M25" s="60">
        <v>211402</v>
      </c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544143</v>
      </c>
      <c r="Y25" s="59">
        <v>-544143</v>
      </c>
      <c r="Z25" s="61">
        <v>-100</v>
      </c>
      <c r="AA25" s="62">
        <v>544143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5720546</v>
      </c>
      <c r="D40" s="344">
        <f t="shared" si="9"/>
        <v>0</v>
      </c>
      <c r="E40" s="343">
        <f t="shared" si="9"/>
        <v>9177000</v>
      </c>
      <c r="F40" s="345">
        <f t="shared" si="9"/>
        <v>9177000</v>
      </c>
      <c r="G40" s="345">
        <f t="shared" si="9"/>
        <v>46571</v>
      </c>
      <c r="H40" s="343">
        <f t="shared" si="9"/>
        <v>10282</v>
      </c>
      <c r="I40" s="343">
        <f t="shared" si="9"/>
        <v>148023</v>
      </c>
      <c r="J40" s="345">
        <f t="shared" si="9"/>
        <v>114691</v>
      </c>
      <c r="K40" s="345">
        <f t="shared" si="9"/>
        <v>225503</v>
      </c>
      <c r="L40" s="343">
        <f t="shared" si="9"/>
        <v>104640</v>
      </c>
      <c r="M40" s="343">
        <f t="shared" si="9"/>
        <v>1293903</v>
      </c>
      <c r="N40" s="345">
        <f t="shared" si="9"/>
        <v>331991</v>
      </c>
      <c r="O40" s="345">
        <f t="shared" si="9"/>
        <v>42730</v>
      </c>
      <c r="P40" s="343">
        <f t="shared" si="9"/>
        <v>378784</v>
      </c>
      <c r="Q40" s="343">
        <f t="shared" si="9"/>
        <v>413115</v>
      </c>
      <c r="R40" s="345">
        <f t="shared" si="9"/>
        <v>471801</v>
      </c>
      <c r="S40" s="345">
        <f t="shared" si="9"/>
        <v>225087</v>
      </c>
      <c r="T40" s="343">
        <f t="shared" si="9"/>
        <v>581210</v>
      </c>
      <c r="U40" s="343">
        <f t="shared" si="9"/>
        <v>1195510</v>
      </c>
      <c r="V40" s="345">
        <f t="shared" si="9"/>
        <v>505532</v>
      </c>
      <c r="W40" s="345">
        <f t="shared" si="9"/>
        <v>1424015</v>
      </c>
      <c r="X40" s="343">
        <f t="shared" si="9"/>
        <v>9177000</v>
      </c>
      <c r="Y40" s="345">
        <f t="shared" si="9"/>
        <v>-7752985</v>
      </c>
      <c r="Z40" s="336">
        <f>+IF(X40&lt;&gt;0,+(Y40/X40)*100,0)</f>
        <v>-84.48278304456794</v>
      </c>
      <c r="AA40" s="350">
        <f>SUM(AA41:AA49)</f>
        <v>9177000</v>
      </c>
    </row>
    <row r="41" spans="1:27" ht="13.5">
      <c r="A41" s="361" t="s">
        <v>247</v>
      </c>
      <c r="B41" s="142"/>
      <c r="C41" s="362">
        <v>600000</v>
      </c>
      <c r="D41" s="363"/>
      <c r="E41" s="362">
        <v>830000</v>
      </c>
      <c r="F41" s="364">
        <v>830000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830000</v>
      </c>
      <c r="Y41" s="364">
        <v>-830000</v>
      </c>
      <c r="Z41" s="365">
        <v>-100</v>
      </c>
      <c r="AA41" s="366">
        <v>830000</v>
      </c>
    </row>
    <row r="42" spans="1:27" ht="13.5">
      <c r="A42" s="361" t="s">
        <v>248</v>
      </c>
      <c r="B42" s="136"/>
      <c r="C42" s="60">
        <f aca="true" t="shared" si="10" ref="C42:Y42">+C62</f>
        <v>1955049</v>
      </c>
      <c r="D42" s="368">
        <f t="shared" si="10"/>
        <v>0</v>
      </c>
      <c r="E42" s="54">
        <f t="shared" si="10"/>
        <v>3250000</v>
      </c>
      <c r="F42" s="53">
        <f t="shared" si="10"/>
        <v>3250000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3250000</v>
      </c>
      <c r="Y42" s="53">
        <f t="shared" si="10"/>
        <v>-3250000</v>
      </c>
      <c r="Z42" s="94">
        <f>+IF(X42&lt;&gt;0,+(Y42/X42)*100,0)</f>
        <v>-100</v>
      </c>
      <c r="AA42" s="95">
        <f>+AA62</f>
        <v>3250000</v>
      </c>
    </row>
    <row r="43" spans="1:27" ht="13.5">
      <c r="A43" s="361" t="s">
        <v>249</v>
      </c>
      <c r="B43" s="136"/>
      <c r="C43" s="275">
        <v>810661</v>
      </c>
      <c r="D43" s="369"/>
      <c r="E43" s="305">
        <v>1428000</v>
      </c>
      <c r="F43" s="370">
        <v>1428000</v>
      </c>
      <c r="G43" s="370"/>
      <c r="H43" s="305"/>
      <c r="I43" s="305">
        <v>19987</v>
      </c>
      <c r="J43" s="370"/>
      <c r="K43" s="370">
        <v>10281</v>
      </c>
      <c r="L43" s="305"/>
      <c r="M43" s="305">
        <v>144315</v>
      </c>
      <c r="N43" s="370"/>
      <c r="O43" s="370"/>
      <c r="P43" s="305">
        <v>314357</v>
      </c>
      <c r="Q43" s="305">
        <v>48471</v>
      </c>
      <c r="R43" s="370"/>
      <c r="S43" s="370"/>
      <c r="T43" s="305">
        <v>370870</v>
      </c>
      <c r="U43" s="305">
        <v>353062</v>
      </c>
      <c r="V43" s="370"/>
      <c r="W43" s="370"/>
      <c r="X43" s="305">
        <v>1428000</v>
      </c>
      <c r="Y43" s="370">
        <v>-1428000</v>
      </c>
      <c r="Z43" s="371">
        <v>-100</v>
      </c>
      <c r="AA43" s="303">
        <v>1428000</v>
      </c>
    </row>
    <row r="44" spans="1:27" ht="13.5">
      <c r="A44" s="361" t="s">
        <v>250</v>
      </c>
      <c r="B44" s="136"/>
      <c r="C44" s="60">
        <v>580858</v>
      </c>
      <c r="D44" s="368"/>
      <c r="E44" s="54">
        <v>1619000</v>
      </c>
      <c r="F44" s="53">
        <v>1619000</v>
      </c>
      <c r="G44" s="53">
        <v>46571</v>
      </c>
      <c r="H44" s="54">
        <v>10282</v>
      </c>
      <c r="I44" s="54">
        <v>57838</v>
      </c>
      <c r="J44" s="53">
        <v>114691</v>
      </c>
      <c r="K44" s="53">
        <v>215222</v>
      </c>
      <c r="L44" s="54">
        <v>68190</v>
      </c>
      <c r="M44" s="54">
        <v>48579</v>
      </c>
      <c r="N44" s="53">
        <v>331991</v>
      </c>
      <c r="O44" s="53">
        <v>42730</v>
      </c>
      <c r="P44" s="54">
        <v>64427</v>
      </c>
      <c r="Q44" s="54">
        <v>364644</v>
      </c>
      <c r="R44" s="53">
        <v>471801</v>
      </c>
      <c r="S44" s="53">
        <v>225087</v>
      </c>
      <c r="T44" s="54">
        <v>210340</v>
      </c>
      <c r="U44" s="54">
        <v>70105</v>
      </c>
      <c r="V44" s="53">
        <v>505532</v>
      </c>
      <c r="W44" s="53">
        <v>1424015</v>
      </c>
      <c r="X44" s="54">
        <v>1619000</v>
      </c>
      <c r="Y44" s="53">
        <v>-194985</v>
      </c>
      <c r="Z44" s="94">
        <v>-12.04</v>
      </c>
      <c r="AA44" s="95">
        <v>1619000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1773978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2050000</v>
      </c>
      <c r="F49" s="53">
        <v>2050000</v>
      </c>
      <c r="G49" s="53"/>
      <c r="H49" s="54"/>
      <c r="I49" s="54">
        <v>70198</v>
      </c>
      <c r="J49" s="53"/>
      <c r="K49" s="53"/>
      <c r="L49" s="54">
        <v>36450</v>
      </c>
      <c r="M49" s="54">
        <v>1101009</v>
      </c>
      <c r="N49" s="53"/>
      <c r="O49" s="53"/>
      <c r="P49" s="54"/>
      <c r="Q49" s="54"/>
      <c r="R49" s="53"/>
      <c r="S49" s="53"/>
      <c r="T49" s="54"/>
      <c r="U49" s="54">
        <v>772343</v>
      </c>
      <c r="V49" s="53"/>
      <c r="W49" s="53"/>
      <c r="X49" s="54">
        <v>2050000</v>
      </c>
      <c r="Y49" s="53">
        <v>-2050000</v>
      </c>
      <c r="Z49" s="94">
        <v>-100</v>
      </c>
      <c r="AA49" s="95">
        <v>2050000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21930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21930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47789936</v>
      </c>
      <c r="D60" s="346">
        <f t="shared" si="14"/>
        <v>0</v>
      </c>
      <c r="E60" s="219">
        <f t="shared" si="14"/>
        <v>119860000</v>
      </c>
      <c r="F60" s="264">
        <f t="shared" si="14"/>
        <v>119860000</v>
      </c>
      <c r="G60" s="264">
        <f t="shared" si="14"/>
        <v>387272</v>
      </c>
      <c r="H60" s="219">
        <f t="shared" si="14"/>
        <v>1832466</v>
      </c>
      <c r="I60" s="219">
        <f t="shared" si="14"/>
        <v>1567995</v>
      </c>
      <c r="J60" s="264">
        <f t="shared" si="14"/>
        <v>2323301</v>
      </c>
      <c r="K60" s="264">
        <f t="shared" si="14"/>
        <v>6192716</v>
      </c>
      <c r="L60" s="219">
        <f t="shared" si="14"/>
        <v>3664566</v>
      </c>
      <c r="M60" s="219">
        <f t="shared" si="14"/>
        <v>4040904</v>
      </c>
      <c r="N60" s="264">
        <f t="shared" si="14"/>
        <v>10378251</v>
      </c>
      <c r="O60" s="264">
        <f t="shared" si="14"/>
        <v>1513059</v>
      </c>
      <c r="P60" s="219">
        <f t="shared" si="14"/>
        <v>5814671</v>
      </c>
      <c r="Q60" s="219">
        <f t="shared" si="14"/>
        <v>4215342</v>
      </c>
      <c r="R60" s="264">
        <f t="shared" si="14"/>
        <v>10408323</v>
      </c>
      <c r="S60" s="264">
        <f t="shared" si="14"/>
        <v>6708337</v>
      </c>
      <c r="T60" s="219">
        <f t="shared" si="14"/>
        <v>6735316</v>
      </c>
      <c r="U60" s="219">
        <f t="shared" si="14"/>
        <v>12854218</v>
      </c>
      <c r="V60" s="264">
        <f t="shared" si="14"/>
        <v>17378137</v>
      </c>
      <c r="W60" s="264">
        <f t="shared" si="14"/>
        <v>37819740</v>
      </c>
      <c r="X60" s="219">
        <f t="shared" si="14"/>
        <v>119860000</v>
      </c>
      <c r="Y60" s="264">
        <f t="shared" si="14"/>
        <v>-82040260</v>
      </c>
      <c r="Z60" s="337">
        <f>+IF(X60&lt;&gt;0,+(Y60/X60)*100,0)</f>
        <v>-68.44673786083764</v>
      </c>
      <c r="AA60" s="232">
        <f>+AA57+AA54+AA51+AA40+AA37+AA34+AA22+AA5</f>
        <v>119860000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1955049</v>
      </c>
      <c r="D62" s="348">
        <f t="shared" si="15"/>
        <v>0</v>
      </c>
      <c r="E62" s="347">
        <f t="shared" si="15"/>
        <v>3250000</v>
      </c>
      <c r="F62" s="349">
        <f t="shared" si="15"/>
        <v>3250000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3250000</v>
      </c>
      <c r="Y62" s="349">
        <f t="shared" si="15"/>
        <v>-3250000</v>
      </c>
      <c r="Z62" s="338">
        <f>+IF(X62&lt;&gt;0,+(Y62/X62)*100,0)</f>
        <v>-100</v>
      </c>
      <c r="AA62" s="351">
        <f>SUM(AA63:AA66)</f>
        <v>3250000</v>
      </c>
    </row>
    <row r="63" spans="1:27" ht="13.5">
      <c r="A63" s="361" t="s">
        <v>258</v>
      </c>
      <c r="B63" s="136"/>
      <c r="C63" s="60"/>
      <c r="D63" s="340"/>
      <c r="E63" s="60">
        <v>1200000</v>
      </c>
      <c r="F63" s="59">
        <v>1200000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1200000</v>
      </c>
      <c r="Y63" s="59">
        <v>-1200000</v>
      </c>
      <c r="Z63" s="61">
        <v>-100</v>
      </c>
      <c r="AA63" s="62">
        <v>1200000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>
        <v>1955049</v>
      </c>
      <c r="D65" s="353"/>
      <c r="E65" s="106">
        <v>2050000</v>
      </c>
      <c r="F65" s="105">
        <v>2050000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>
        <v>2050000</v>
      </c>
      <c r="Y65" s="105">
        <v>-2050000</v>
      </c>
      <c r="Z65" s="101">
        <v>-100</v>
      </c>
      <c r="AA65" s="108">
        <v>2050000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2013-08-29T08:46:41Z</dcterms:created>
  <dcterms:modified xsi:type="dcterms:W3CDTF">2013-08-29T08:46:45Z</dcterms:modified>
  <cp:category/>
  <cp:version/>
  <cp:contentType/>
  <cp:contentStatus/>
</cp:coreProperties>
</file>