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<sst xmlns="http://schemas.openxmlformats.org/spreadsheetml/2006/main" count="855" uniqueCount="302">
  <si>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Madibeng(NW372)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</si>
  <si>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</si>
  <si>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</si>
  <si>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</si>
  <si>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</si>
  <si>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</si>
  <si>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</si>
  <si>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</si>
  <si>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</si>
  <si>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</si>
  <si>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</si>
  <si>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</si>
  <si>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</si>
  <si>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</si>
  <si>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</si>
  <si>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</si>
  <si>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</si>
  <si>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</si>
  <si>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</si>
  <si>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</si>
  <si>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</si>
  <si>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</si>
  <si>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</si>
  <si>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</si>
  <si>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</si>
  <si>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</si>
  <si>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</si>
  <si>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</si>
  <si>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</si>
  <si>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</si>
  <si>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</si>
  <si>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</si>
  <si>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</si>
  <si>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</si>
  <si>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</si>
  <si>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</si>
  <si>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</si>
  <si>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</si>
  <si>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</si>
  <si>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</si>
  <si>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</si>
  <si>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</si>
  <si>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</si>
  <si>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</si>
  <si>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</si>
  <si>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</si>
  <si>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</si>
  <si>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</si>
  <si>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</si>
  <si>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</si>
  <si>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</si>
  <si>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</si>
  <si>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</si>
  <si>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</si>
  <si>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</si>
  <si>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</si>
  <si>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</si>
  <si>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</si>
  <si>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</si>
  <si>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</si>
  <si>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</si>
  <si>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</si>
  <si>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</si>
  <si>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</si>
  <si>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</si>
  <si>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</si>
  <si>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</si>
  <si>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</si>
  <si>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</si>
  <si>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</si>
  <si>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Madibeng(NW372)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</si>
  <si>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</si>
  <si>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</si>
  <si>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</si>
  <si>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</si>
  <si>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</si>
  <si>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</si>
  <si>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</si>
  <si>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</si>
  <si>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</si>
  <si>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</si>
  <si>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</si>
  <si>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</si>
  <si>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</si>
  <si>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</si>
  <si>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</si>
  <si>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</si>
  <si>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</si>
  <si>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</si>
  <si>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</si>
  <si>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</si>
  <si>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</si>
  <si>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</si>
  <si>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</si>
  <si>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</si>
  <si>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</si>
  <si>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</si>
  <si>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</si>
  <si>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</si>
  <si>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</si>
  <si>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Madibeng(NW372)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</si>
  <si>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</si>
  <si>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</si>
  <si>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</si>
  <si>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</si>
  <si>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</si>
  <si>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</si>
  <si>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</si>
  <si>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</si>
  <si>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</si>
  <si>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</si>
  <si>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</si>
  <si>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</si>
  <si>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</si>
  <si>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</si>
  <si>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</si>
  <si>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</si>
  <si>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</si>
  <si>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</si>
  <si>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</si>
  <si>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</si>
  <si>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</si>
  <si>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</si>
  <si>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</si>
  <si>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</si>
  <si>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</si>
  <si>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</si>
  <si>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</si>
  <si>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</si>
  <si>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Madibeng(NW372)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</si>
  <si>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</si>
  <si>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</si>
  <si>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</si>
  <si>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</si>
  <si>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</si>
  <si>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</si>
  <si>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</si>
  <si>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</si>
  <si>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</si>
  <si>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</si>
  <si>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Madibeng(NW372)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</si>
  <si>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</si>
  <si>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</si>
  <si>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</si>
  <si>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</si>
  <si>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</si>
  <si>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</si>
  <si>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</si>
  <si>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</si>
  <si>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</si>
  <si>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</si>
  <si>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</si>
  <si>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</si>
  <si>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</si>
  <si>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</si>
  <si>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</si>
  <si>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</si>
  <si>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</si>
  <si>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</si>
  <si>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</si>
  <si>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</si>
  <si>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</si>
  <si>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</si>
  <si>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</si>
  <si>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</si>
  <si>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</si>
  <si>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</si>
  <si>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</si>
  <si>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</si>
  <si>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</si>
  <si>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</si>
  <si>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</si>
  <si>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</si>
  <si>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</si>
  <si>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Madibeng(NW372)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</si>
  <si>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</si>
  <si>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</si>
  <si>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</si>
  <si>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</si>
  <si>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</si>
  <si>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</si>
  <si>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</si>
  <si>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</si>
  <si>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</si>
  <si>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</si>
  <si>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</si>
  <si>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</si>
  <si>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</si>
  <si>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</si>
  <si>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</si>
  <si>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</si>
  <si>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</si>
  <si>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</si>
  <si>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</si>
  <si>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</si>
  <si>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</si>
  <si>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</si>
  <si>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</si>
  <si>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</si>
  <si>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</si>
  <si>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</si>
  <si>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Madibeng(NW372)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</si>
  <si>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</si>
  <si>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</si>
  <si>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</si>
  <si>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</si>
  <si>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</si>
  <si>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</si>
  <si>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</si>
  <si>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</si>
  <si>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</si>
  <si>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</si>
  <si>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</si>
  <si>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</si>
  <si>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</si>
  <si>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</si>
  <si>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</si>
  <si>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</si>
  <si>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</si>
  <si>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</si>
  <si>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</si>
  <si>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</si>
  <si>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</si>
  <si>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</si>
  <si>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</si>
  <si>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</si>
  <si>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Madibeng(NW372)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</si>
  <si>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</si>
  <si>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</si>
  <si>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</si>
  <si>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</si>
  <si>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</si>
  <si>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</si>
  <si>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</si>
  <si>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</si>
  <si>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</si>
  <si>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</si>
  <si>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</si>
  <si>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</si>
  <si>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</si>
  <si>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</si>
  <si>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</si>
  <si>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</si>
  <si>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</si>
  <si>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</si>
  <si>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</si>
  <si>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</si>
  <si>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</si>
  <si>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</si>
  <si>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</si>
  <si>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</si>
  <si>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</si>
  <si>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</si>
  <si>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</si>
  <si>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</si>
  <si>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</si>
  <si>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</si>
  <si>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</si>
  <si>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</si>
  <si>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</si>
  <si>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</si>
  <si>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</si>
  <si>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Madibeng(NW372)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</si>
  <si>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</si>
  <si>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</si>
  <si>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 West: Madibeng(NW372)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</si>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</sst>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162536709</v>
      </c>
      <c r="C5" s="19"/>
      <c r="D5" s="59">
        <v>217000000</v>
      </c>
      <c r="E5" s="60">
        <v>256300776</v>
      </c>
      <c r="F5" s="60">
        <v>24257157</v>
      </c>
      <c r="G5" s="60">
        <v>14597033</v>
      </c>
      <c r="H5" s="60">
        <v>24349640</v>
      </c>
      <c r="I5" s="60">
        <v>63203830</v>
      </c>
      <c r="J5" s="60">
        <v>24441268</v>
      </c>
      <c r="K5" s="60">
        <v>25749128</v>
      </c>
      <c r="L5" s="60">
        <v>24453107</v>
      </c>
      <c r="M5" s="60">
        <v>74643503</v>
      </c>
      <c r="N5" s="60">
        <v>24747129</v>
      </c>
      <c r="O5" s="60">
        <v>24514325</v>
      </c>
      <c r="P5" s="60">
        <v>34290962</v>
      </c>
      <c r="Q5" s="60">
        <v>83552416</v>
      </c>
      <c r="R5" s="60">
        <v>24553361</v>
      </c>
      <c r="S5" s="60">
        <v>23035335</v>
      </c>
      <c r="T5" s="60">
        <v>25458276</v>
      </c>
      <c r="U5" s="60">
        <v>73046972</v>
      </c>
      <c r="V5" s="60">
        <v>294446721</v>
      </c>
      <c r="W5" s="60">
        <v>256300776</v>
      </c>
      <c r="X5" s="60">
        <v>38145945</v>
      </c>
      <c r="Y5" s="61">
        <v>14.88</v>
      </c>
      <c r="Z5" s="62">
        <v>256300776</v>
      </c>
    </row>
    <row r="6" spans="1:26" ht="13.5">
      <c r="A6" s="58" t="s">
        <v>32</v>
      </c>
      <c r="B6" s="19">
        <v>438283116</v>
      </c>
      <c r="C6" s="19"/>
      <c r="D6" s="59">
        <v>548120000</v>
      </c>
      <c r="E6" s="60">
        <v>471898086</v>
      </c>
      <c r="F6" s="60">
        <v>27215747</v>
      </c>
      <c r="G6" s="60">
        <v>30513953</v>
      </c>
      <c r="H6" s="60">
        <v>39036382</v>
      </c>
      <c r="I6" s="60">
        <v>96766082</v>
      </c>
      <c r="J6" s="60">
        <v>33657299</v>
      </c>
      <c r="K6" s="60">
        <v>36017917</v>
      </c>
      <c r="L6" s="60">
        <v>42468519</v>
      </c>
      <c r="M6" s="60">
        <v>112143735</v>
      </c>
      <c r="N6" s="60">
        <v>30054624</v>
      </c>
      <c r="O6" s="60">
        <v>31845289</v>
      </c>
      <c r="P6" s="60">
        <v>-16136942</v>
      </c>
      <c r="Q6" s="60">
        <v>45762971</v>
      </c>
      <c r="R6" s="60">
        <v>25761953</v>
      </c>
      <c r="S6" s="60">
        <v>25725206</v>
      </c>
      <c r="T6" s="60">
        <v>32872391</v>
      </c>
      <c r="U6" s="60">
        <v>84359550</v>
      </c>
      <c r="V6" s="60">
        <v>339032338</v>
      </c>
      <c r="W6" s="60">
        <v>471898086</v>
      </c>
      <c r="X6" s="60">
        <v>-132865748</v>
      </c>
      <c r="Y6" s="61">
        <v>-28.16</v>
      </c>
      <c r="Z6" s="62">
        <v>471898086</v>
      </c>
    </row>
    <row r="7" spans="1:26" ht="13.5">
      <c r="A7" s="58" t="s">
        <v>33</v>
      </c>
      <c r="B7" s="19">
        <v>10738501</v>
      </c>
      <c r="C7" s="19"/>
      <c r="D7" s="59">
        <v>7140000</v>
      </c>
      <c r="E7" s="60">
        <v>7830732</v>
      </c>
      <c r="F7" s="60">
        <v>0</v>
      </c>
      <c r="G7" s="60">
        <v>0</v>
      </c>
      <c r="H7" s="60">
        <v>111282</v>
      </c>
      <c r="I7" s="60">
        <v>111282</v>
      </c>
      <c r="J7" s="60">
        <v>9243</v>
      </c>
      <c r="K7" s="60">
        <v>1294842</v>
      </c>
      <c r="L7" s="60">
        <v>983746</v>
      </c>
      <c r="M7" s="60">
        <v>2287831</v>
      </c>
      <c r="N7" s="60">
        <v>109408</v>
      </c>
      <c r="O7" s="60">
        <v>27949</v>
      </c>
      <c r="P7" s="60">
        <v>4045083</v>
      </c>
      <c r="Q7" s="60">
        <v>4182440</v>
      </c>
      <c r="R7" s="60">
        <v>353393</v>
      </c>
      <c r="S7" s="60">
        <v>798584</v>
      </c>
      <c r="T7" s="60">
        <v>691838</v>
      </c>
      <c r="U7" s="60">
        <v>1843815</v>
      </c>
      <c r="V7" s="60">
        <v>8425368</v>
      </c>
      <c r="W7" s="60">
        <v>7830732</v>
      </c>
      <c r="X7" s="60">
        <v>594636</v>
      </c>
      <c r="Y7" s="61">
        <v>7.59</v>
      </c>
      <c r="Z7" s="62">
        <v>7830732</v>
      </c>
    </row>
    <row r="8" spans="1:26" ht="13.5">
      <c r="A8" s="58" t="s">
        <v>34</v>
      </c>
      <c r="B8" s="19">
        <v>246065392</v>
      </c>
      <c r="C8" s="19"/>
      <c r="D8" s="59">
        <v>289843000</v>
      </c>
      <c r="E8" s="60">
        <v>213723000</v>
      </c>
      <c r="F8" s="60">
        <v>120026000</v>
      </c>
      <c r="G8" s="60">
        <v>800000</v>
      </c>
      <c r="H8" s="60">
        <v>0</v>
      </c>
      <c r="I8" s="60">
        <v>120826000</v>
      </c>
      <c r="J8" s="60">
        <v>0</v>
      </c>
      <c r="K8" s="60">
        <v>5970000</v>
      </c>
      <c r="L8" s="60">
        <v>-5446</v>
      </c>
      <c r="M8" s="60">
        <v>5964554</v>
      </c>
      <c r="N8" s="60">
        <v>35456000</v>
      </c>
      <c r="O8" s="60">
        <v>352980</v>
      </c>
      <c r="P8" s="60">
        <v>49800687</v>
      </c>
      <c r="Q8" s="60">
        <v>85609667</v>
      </c>
      <c r="R8" s="60">
        <v>3341162</v>
      </c>
      <c r="S8" s="60">
        <v>0</v>
      </c>
      <c r="T8" s="60">
        <v>431626</v>
      </c>
      <c r="U8" s="60">
        <v>3772788</v>
      </c>
      <c r="V8" s="60">
        <v>216173009</v>
      </c>
      <c r="W8" s="60">
        <v>213723000</v>
      </c>
      <c r="X8" s="60">
        <v>2450009</v>
      </c>
      <c r="Y8" s="61">
        <v>1.15</v>
      </c>
      <c r="Z8" s="62">
        <v>213723000</v>
      </c>
    </row>
    <row r="9" spans="1:26" ht="13.5">
      <c r="A9" s="58" t="s">
        <v>35</v>
      </c>
      <c r="B9" s="19">
        <v>77481735</v>
      </c>
      <c r="C9" s="19"/>
      <c r="D9" s="59">
        <v>104152700</v>
      </c>
      <c r="E9" s="60">
        <v>91620496</v>
      </c>
      <c r="F9" s="60">
        <v>9152040</v>
      </c>
      <c r="G9" s="60">
        <v>8874205</v>
      </c>
      <c r="H9" s="60">
        <v>11265953</v>
      </c>
      <c r="I9" s="60">
        <v>29292198</v>
      </c>
      <c r="J9" s="60">
        <v>5390173</v>
      </c>
      <c r="K9" s="60">
        <v>5841226</v>
      </c>
      <c r="L9" s="60">
        <v>5418889</v>
      </c>
      <c r="M9" s="60">
        <v>16650288</v>
      </c>
      <c r="N9" s="60">
        <v>5804511</v>
      </c>
      <c r="O9" s="60">
        <v>8408000</v>
      </c>
      <c r="P9" s="60">
        <v>631962</v>
      </c>
      <c r="Q9" s="60">
        <v>14844473</v>
      </c>
      <c r="R9" s="60">
        <v>8231206</v>
      </c>
      <c r="S9" s="60">
        <v>9843442</v>
      </c>
      <c r="T9" s="60">
        <v>6567085</v>
      </c>
      <c r="U9" s="60">
        <v>24641733</v>
      </c>
      <c r="V9" s="60">
        <v>85428692</v>
      </c>
      <c r="W9" s="60">
        <v>91620496</v>
      </c>
      <c r="X9" s="60">
        <v>-6191804</v>
      </c>
      <c r="Y9" s="61">
        <v>-6.76</v>
      </c>
      <c r="Z9" s="62">
        <v>91620496</v>
      </c>
    </row>
    <row r="10" spans="1:26" ht="25.5">
      <c r="A10" s="63" t="s">
        <v>277</v>
      </c>
      <c r="B10" s="64">
        <f>SUM(B5:B9)</f>
        <v>935105453</v>
      </c>
      <c r="C10" s="64">
        <f>SUM(C5:C9)</f>
        <v>0</v>
      </c>
      <c r="D10" s="65">
        <f aca="true" t="shared" si="0" ref="D10:Z10">SUM(D5:D9)</f>
        <v>1166255700</v>
      </c>
      <c r="E10" s="66">
        <f t="shared" si="0"/>
        <v>1041373090</v>
      </c>
      <c r="F10" s="66">
        <f t="shared" si="0"/>
        <v>180650944</v>
      </c>
      <c r="G10" s="66">
        <f t="shared" si="0"/>
        <v>54785191</v>
      </c>
      <c r="H10" s="66">
        <f t="shared" si="0"/>
        <v>74763257</v>
      </c>
      <c r="I10" s="66">
        <f t="shared" si="0"/>
        <v>310199392</v>
      </c>
      <c r="J10" s="66">
        <f t="shared" si="0"/>
        <v>63497983</v>
      </c>
      <c r="K10" s="66">
        <f t="shared" si="0"/>
        <v>74873113</v>
      </c>
      <c r="L10" s="66">
        <f t="shared" si="0"/>
        <v>73318815</v>
      </c>
      <c r="M10" s="66">
        <f t="shared" si="0"/>
        <v>211689911</v>
      </c>
      <c r="N10" s="66">
        <f t="shared" si="0"/>
        <v>96171672</v>
      </c>
      <c r="O10" s="66">
        <f t="shared" si="0"/>
        <v>65148543</v>
      </c>
      <c r="P10" s="66">
        <f t="shared" si="0"/>
        <v>72631752</v>
      </c>
      <c r="Q10" s="66">
        <f t="shared" si="0"/>
        <v>233951967</v>
      </c>
      <c r="R10" s="66">
        <f t="shared" si="0"/>
        <v>62241075</v>
      </c>
      <c r="S10" s="66">
        <f t="shared" si="0"/>
        <v>59402567</v>
      </c>
      <c r="T10" s="66">
        <f t="shared" si="0"/>
        <v>66021216</v>
      </c>
      <c r="U10" s="66">
        <f t="shared" si="0"/>
        <v>187664858</v>
      </c>
      <c r="V10" s="66">
        <f t="shared" si="0"/>
        <v>943506128</v>
      </c>
      <c r="W10" s="66">
        <f t="shared" si="0"/>
        <v>1041373090</v>
      </c>
      <c r="X10" s="66">
        <f t="shared" si="0"/>
        <v>-97866962</v>
      </c>
      <c r="Y10" s="67">
        <f>+IF(W10&lt;&gt;0,(X10/W10)*100,0)</f>
        <v>-9.397876989504308</v>
      </c>
      <c r="Z10" s="68">
        <f t="shared" si="0"/>
        <v>1041373090</v>
      </c>
    </row>
    <row r="11" spans="1:26" ht="13.5">
      <c r="A11" s="58" t="s">
        <v>37</v>
      </c>
      <c r="B11" s="19">
        <v>230634316</v>
      </c>
      <c r="C11" s="19"/>
      <c r="D11" s="59">
        <v>225203700</v>
      </c>
      <c r="E11" s="60">
        <v>255983341</v>
      </c>
      <c r="F11" s="60">
        <v>18203395</v>
      </c>
      <c r="G11" s="60">
        <v>21407037</v>
      </c>
      <c r="H11" s="60">
        <v>20245055</v>
      </c>
      <c r="I11" s="60">
        <v>59855487</v>
      </c>
      <c r="J11" s="60">
        <v>19776378</v>
      </c>
      <c r="K11" s="60">
        <v>19273201</v>
      </c>
      <c r="L11" s="60">
        <v>19653631</v>
      </c>
      <c r="M11" s="60">
        <v>58703210</v>
      </c>
      <c r="N11" s="60">
        <v>21160521</v>
      </c>
      <c r="O11" s="60">
        <v>21522449</v>
      </c>
      <c r="P11" s="60">
        <v>27270353</v>
      </c>
      <c r="Q11" s="60">
        <v>69953323</v>
      </c>
      <c r="R11" s="60">
        <v>20712823</v>
      </c>
      <c r="S11" s="60">
        <v>20592600</v>
      </c>
      <c r="T11" s="60">
        <v>22611771</v>
      </c>
      <c r="U11" s="60">
        <v>63917194</v>
      </c>
      <c r="V11" s="60">
        <v>252429214</v>
      </c>
      <c r="W11" s="60">
        <v>255983341</v>
      </c>
      <c r="X11" s="60">
        <v>-3554127</v>
      </c>
      <c r="Y11" s="61">
        <v>-1.39</v>
      </c>
      <c r="Z11" s="62">
        <v>255983341</v>
      </c>
    </row>
    <row r="12" spans="1:26" ht="13.5">
      <c r="A12" s="58" t="s">
        <v>38</v>
      </c>
      <c r="B12" s="19">
        <v>19769000</v>
      </c>
      <c r="C12" s="19"/>
      <c r="D12" s="59">
        <v>24400000</v>
      </c>
      <c r="E12" s="60">
        <v>24239067</v>
      </c>
      <c r="F12" s="60">
        <v>1559423</v>
      </c>
      <c r="G12" s="60">
        <v>1799978</v>
      </c>
      <c r="H12" s="60">
        <v>2169824</v>
      </c>
      <c r="I12" s="60">
        <v>5529225</v>
      </c>
      <c r="J12" s="60">
        <v>-16123</v>
      </c>
      <c r="K12" s="60">
        <v>3540672</v>
      </c>
      <c r="L12" s="60">
        <v>2153394</v>
      </c>
      <c r="M12" s="60">
        <v>5677943</v>
      </c>
      <c r="N12" s="60">
        <v>2180142</v>
      </c>
      <c r="O12" s="60">
        <v>1876227</v>
      </c>
      <c r="P12" s="60">
        <v>1889019</v>
      </c>
      <c r="Q12" s="60">
        <v>5945388</v>
      </c>
      <c r="R12" s="60">
        <v>1898375</v>
      </c>
      <c r="S12" s="60">
        <v>1939903</v>
      </c>
      <c r="T12" s="60">
        <v>3597750</v>
      </c>
      <c r="U12" s="60">
        <v>7436028</v>
      </c>
      <c r="V12" s="60">
        <v>24588584</v>
      </c>
      <c r="W12" s="60">
        <v>24239067</v>
      </c>
      <c r="X12" s="60">
        <v>349517</v>
      </c>
      <c r="Y12" s="61">
        <v>1.44</v>
      </c>
      <c r="Z12" s="62">
        <v>24239067</v>
      </c>
    </row>
    <row r="13" spans="1:26" ht="13.5">
      <c r="A13" s="58" t="s">
        <v>278</v>
      </c>
      <c r="B13" s="19">
        <v>37825408</v>
      </c>
      <c r="C13" s="19"/>
      <c r="D13" s="59">
        <v>40395500</v>
      </c>
      <c r="E13" s="60">
        <v>40395499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3366292</v>
      </c>
      <c r="L13" s="60">
        <v>3366292</v>
      </c>
      <c r="M13" s="60">
        <v>6732584</v>
      </c>
      <c r="N13" s="60">
        <v>21795869</v>
      </c>
      <c r="O13" s="60">
        <v>3366292</v>
      </c>
      <c r="P13" s="60">
        <v>-10098874</v>
      </c>
      <c r="Q13" s="60">
        <v>15063287</v>
      </c>
      <c r="R13" s="60">
        <v>91751</v>
      </c>
      <c r="S13" s="60">
        <v>0</v>
      </c>
      <c r="T13" s="60">
        <v>0</v>
      </c>
      <c r="U13" s="60">
        <v>91751</v>
      </c>
      <c r="V13" s="60">
        <v>21887622</v>
      </c>
      <c r="W13" s="60">
        <v>40395499</v>
      </c>
      <c r="X13" s="60">
        <v>-18507877</v>
      </c>
      <c r="Y13" s="61">
        <v>-45.82</v>
      </c>
      <c r="Z13" s="62">
        <v>40395499</v>
      </c>
    </row>
    <row r="14" spans="1:26" ht="13.5">
      <c r="A14" s="58" t="s">
        <v>40</v>
      </c>
      <c r="B14" s="19">
        <v>73813563</v>
      </c>
      <c r="C14" s="19"/>
      <c r="D14" s="59">
        <v>38000000</v>
      </c>
      <c r="E14" s="60">
        <v>0</v>
      </c>
      <c r="F14" s="60">
        <v>0</v>
      </c>
      <c r="G14" s="60">
        <v>0</v>
      </c>
      <c r="H14" s="60">
        <v>515858</v>
      </c>
      <c r="I14" s="60">
        <v>515858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18124631</v>
      </c>
      <c r="U14" s="60">
        <v>18124631</v>
      </c>
      <c r="V14" s="60">
        <v>18640489</v>
      </c>
      <c r="W14" s="60">
        <v>0</v>
      </c>
      <c r="X14" s="60">
        <v>18640489</v>
      </c>
      <c r="Y14" s="61">
        <v>0</v>
      </c>
      <c r="Z14" s="62">
        <v>0</v>
      </c>
    </row>
    <row r="15" spans="1:26" ht="13.5">
      <c r="A15" s="58" t="s">
        <v>41</v>
      </c>
      <c r="B15" s="19">
        <v>336390459</v>
      </c>
      <c r="C15" s="19"/>
      <c r="D15" s="59">
        <v>400060000</v>
      </c>
      <c r="E15" s="60">
        <v>399602143</v>
      </c>
      <c r="F15" s="60">
        <v>36669874</v>
      </c>
      <c r="G15" s="60">
        <v>47960831</v>
      </c>
      <c r="H15" s="60">
        <v>39393572</v>
      </c>
      <c r="I15" s="60">
        <v>124024277</v>
      </c>
      <c r="J15" s="60">
        <v>34545855</v>
      </c>
      <c r="K15" s="60">
        <v>28991425</v>
      </c>
      <c r="L15" s="60">
        <v>8700345</v>
      </c>
      <c r="M15" s="60">
        <v>72237625</v>
      </c>
      <c r="N15" s="60">
        <v>26371411</v>
      </c>
      <c r="O15" s="60">
        <v>42751984</v>
      </c>
      <c r="P15" s="60">
        <v>20118437</v>
      </c>
      <c r="Q15" s="60">
        <v>89241832</v>
      </c>
      <c r="R15" s="60">
        <v>39834660</v>
      </c>
      <c r="S15" s="60">
        <v>37009813</v>
      </c>
      <c r="T15" s="60">
        <v>36438694</v>
      </c>
      <c r="U15" s="60">
        <v>113283167</v>
      </c>
      <c r="V15" s="60">
        <v>398786901</v>
      </c>
      <c r="W15" s="60">
        <v>399602143</v>
      </c>
      <c r="X15" s="60">
        <v>-815242</v>
      </c>
      <c r="Y15" s="61">
        <v>-0.2</v>
      </c>
      <c r="Z15" s="62">
        <v>399602143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15000000</v>
      </c>
      <c r="F16" s="60">
        <v>119836</v>
      </c>
      <c r="G16" s="60">
        <v>669733</v>
      </c>
      <c r="H16" s="60">
        <v>124623</v>
      </c>
      <c r="I16" s="60">
        <v>914192</v>
      </c>
      <c r="J16" s="60">
        <v>128800</v>
      </c>
      <c r="K16" s="60">
        <v>129425</v>
      </c>
      <c r="L16" s="60">
        <v>130038</v>
      </c>
      <c r="M16" s="60">
        <v>388263</v>
      </c>
      <c r="N16" s="60">
        <v>131886</v>
      </c>
      <c r="O16" s="60">
        <v>132839</v>
      </c>
      <c r="P16" s="60">
        <v>133174</v>
      </c>
      <c r="Q16" s="60">
        <v>397899</v>
      </c>
      <c r="R16" s="60">
        <v>137352</v>
      </c>
      <c r="S16" s="60">
        <v>145384</v>
      </c>
      <c r="T16" s="60">
        <v>136732</v>
      </c>
      <c r="U16" s="60">
        <v>419468</v>
      </c>
      <c r="V16" s="60">
        <v>2119822</v>
      </c>
      <c r="W16" s="60">
        <v>15000000</v>
      </c>
      <c r="X16" s="60">
        <v>-12880178</v>
      </c>
      <c r="Y16" s="61">
        <v>-85.87</v>
      </c>
      <c r="Z16" s="62">
        <v>15000000</v>
      </c>
    </row>
    <row r="17" spans="1:26" ht="13.5">
      <c r="A17" s="58" t="s">
        <v>43</v>
      </c>
      <c r="B17" s="19">
        <v>279155311</v>
      </c>
      <c r="C17" s="19"/>
      <c r="D17" s="59">
        <v>438121000</v>
      </c>
      <c r="E17" s="60">
        <v>305817617</v>
      </c>
      <c r="F17" s="60">
        <v>5944708</v>
      </c>
      <c r="G17" s="60">
        <v>7292208</v>
      </c>
      <c r="H17" s="60">
        <v>14168880</v>
      </c>
      <c r="I17" s="60">
        <v>27405796</v>
      </c>
      <c r="J17" s="60">
        <v>12362038</v>
      </c>
      <c r="K17" s="60">
        <v>15543127</v>
      </c>
      <c r="L17" s="60">
        <v>9841664</v>
      </c>
      <c r="M17" s="60">
        <v>37746829</v>
      </c>
      <c r="N17" s="60">
        <v>14602467</v>
      </c>
      <c r="O17" s="60">
        <v>13795940</v>
      </c>
      <c r="P17" s="60">
        <v>18243399</v>
      </c>
      <c r="Q17" s="60">
        <v>46641806</v>
      </c>
      <c r="R17" s="60">
        <v>11083166</v>
      </c>
      <c r="S17" s="60">
        <v>14694771</v>
      </c>
      <c r="T17" s="60">
        <v>15581885</v>
      </c>
      <c r="U17" s="60">
        <v>41359822</v>
      </c>
      <c r="V17" s="60">
        <v>153154253</v>
      </c>
      <c r="W17" s="60">
        <v>305817617</v>
      </c>
      <c r="X17" s="60">
        <v>-152663364</v>
      </c>
      <c r="Y17" s="61">
        <v>-49.92</v>
      </c>
      <c r="Z17" s="62">
        <v>305817617</v>
      </c>
    </row>
    <row r="18" spans="1:26" ht="13.5">
      <c r="A18" s="70" t="s">
        <v>44</v>
      </c>
      <c r="B18" s="71">
        <f>SUM(B11:B17)</f>
        <v>977588057</v>
      </c>
      <c r="C18" s="71">
        <f>SUM(C11:C17)</f>
        <v>0</v>
      </c>
      <c r="D18" s="72">
        <f aca="true" t="shared" si="1" ref="D18:Z18">SUM(D11:D17)</f>
        <v>1166180200</v>
      </c>
      <c r="E18" s="73">
        <f t="shared" si="1"/>
        <v>1041037667</v>
      </c>
      <c r="F18" s="73">
        <f t="shared" si="1"/>
        <v>62497236</v>
      </c>
      <c r="G18" s="73">
        <f t="shared" si="1"/>
        <v>79129787</v>
      </c>
      <c r="H18" s="73">
        <f t="shared" si="1"/>
        <v>76617812</v>
      </c>
      <c r="I18" s="73">
        <f t="shared" si="1"/>
        <v>218244835</v>
      </c>
      <c r="J18" s="73">
        <f t="shared" si="1"/>
        <v>66796948</v>
      </c>
      <c r="K18" s="73">
        <f t="shared" si="1"/>
        <v>70844142</v>
      </c>
      <c r="L18" s="73">
        <f t="shared" si="1"/>
        <v>43845364</v>
      </c>
      <c r="M18" s="73">
        <f t="shared" si="1"/>
        <v>181486454</v>
      </c>
      <c r="N18" s="73">
        <f t="shared" si="1"/>
        <v>86242296</v>
      </c>
      <c r="O18" s="73">
        <f t="shared" si="1"/>
        <v>83445731</v>
      </c>
      <c r="P18" s="73">
        <f t="shared" si="1"/>
        <v>57555508</v>
      </c>
      <c r="Q18" s="73">
        <f t="shared" si="1"/>
        <v>227243535</v>
      </c>
      <c r="R18" s="73">
        <f t="shared" si="1"/>
        <v>73758127</v>
      </c>
      <c r="S18" s="73">
        <f t="shared" si="1"/>
        <v>74382471</v>
      </c>
      <c r="T18" s="73">
        <f t="shared" si="1"/>
        <v>96491463</v>
      </c>
      <c r="U18" s="73">
        <f t="shared" si="1"/>
        <v>244632061</v>
      </c>
      <c r="V18" s="73">
        <f t="shared" si="1"/>
        <v>871606885</v>
      </c>
      <c r="W18" s="73">
        <f t="shared" si="1"/>
        <v>1041037667</v>
      </c>
      <c r="X18" s="73">
        <f t="shared" si="1"/>
        <v>-169430782</v>
      </c>
      <c r="Y18" s="67">
        <f>+IF(W18&lt;&gt;0,(X18/W18)*100,0)</f>
        <v>-16.275182673097266</v>
      </c>
      <c r="Z18" s="74">
        <f t="shared" si="1"/>
        <v>1041037667</v>
      </c>
    </row>
    <row r="19" spans="1:26" ht="13.5">
      <c r="A19" s="70" t="s">
        <v>45</v>
      </c>
      <c r="B19" s="75">
        <f>+B10-B18</f>
        <v>-42482604</v>
      </c>
      <c r="C19" s="75">
        <f>+C10-C18</f>
        <v>0</v>
      </c>
      <c r="D19" s="76">
        <f aca="true" t="shared" si="2" ref="D19:Z19">+D10-D18</f>
        <v>75500</v>
      </c>
      <c r="E19" s="77">
        <f t="shared" si="2"/>
        <v>335423</v>
      </c>
      <c r="F19" s="77">
        <f t="shared" si="2"/>
        <v>118153708</v>
      </c>
      <c r="G19" s="77">
        <f t="shared" si="2"/>
        <v>-24344596</v>
      </c>
      <c r="H19" s="77">
        <f t="shared" si="2"/>
        <v>-1854555</v>
      </c>
      <c r="I19" s="77">
        <f t="shared" si="2"/>
        <v>91954557</v>
      </c>
      <c r="J19" s="77">
        <f t="shared" si="2"/>
        <v>-3298965</v>
      </c>
      <c r="K19" s="77">
        <f t="shared" si="2"/>
        <v>4028971</v>
      </c>
      <c r="L19" s="77">
        <f t="shared" si="2"/>
        <v>29473451</v>
      </c>
      <c r="M19" s="77">
        <f t="shared" si="2"/>
        <v>30203457</v>
      </c>
      <c r="N19" s="77">
        <f t="shared" si="2"/>
        <v>9929376</v>
      </c>
      <c r="O19" s="77">
        <f t="shared" si="2"/>
        <v>-18297188</v>
      </c>
      <c r="P19" s="77">
        <f t="shared" si="2"/>
        <v>15076244</v>
      </c>
      <c r="Q19" s="77">
        <f t="shared" si="2"/>
        <v>6708432</v>
      </c>
      <c r="R19" s="77">
        <f t="shared" si="2"/>
        <v>-11517052</v>
      </c>
      <c r="S19" s="77">
        <f t="shared" si="2"/>
        <v>-14979904</v>
      </c>
      <c r="T19" s="77">
        <f t="shared" si="2"/>
        <v>-30470247</v>
      </c>
      <c r="U19" s="77">
        <f t="shared" si="2"/>
        <v>-56967203</v>
      </c>
      <c r="V19" s="77">
        <f t="shared" si="2"/>
        <v>71899243</v>
      </c>
      <c r="W19" s="77">
        <f>IF(E10=E18,0,W10-W18)</f>
        <v>335423</v>
      </c>
      <c r="X19" s="77">
        <f t="shared" si="2"/>
        <v>71563820</v>
      </c>
      <c r="Y19" s="78">
        <f>+IF(W19&lt;&gt;0,(X19/W19)*100,0)</f>
        <v>21335.394412428486</v>
      </c>
      <c r="Z19" s="79">
        <f t="shared" si="2"/>
        <v>335423</v>
      </c>
    </row>
    <row r="20" spans="1:26" ht="13.5">
      <c r="A20" s="58" t="s">
        <v>46</v>
      </c>
      <c r="B20" s="19">
        <v>212689827</v>
      </c>
      <c r="C20" s="19"/>
      <c r="D20" s="59">
        <v>0</v>
      </c>
      <c r="E20" s="60">
        <v>85461</v>
      </c>
      <c r="F20" s="60">
        <v>103379000</v>
      </c>
      <c r="G20" s="60">
        <v>1165000</v>
      </c>
      <c r="H20" s="60">
        <v>0</v>
      </c>
      <c r="I20" s="60">
        <v>104544000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21011000</v>
      </c>
      <c r="Q20" s="60">
        <v>21011000</v>
      </c>
      <c r="R20" s="60">
        <v>0</v>
      </c>
      <c r="S20" s="60">
        <v>0</v>
      </c>
      <c r="T20" s="60">
        <v>0</v>
      </c>
      <c r="U20" s="60">
        <v>0</v>
      </c>
      <c r="V20" s="60">
        <v>125555000</v>
      </c>
      <c r="W20" s="60">
        <v>85461</v>
      </c>
      <c r="X20" s="60">
        <v>125469539</v>
      </c>
      <c r="Y20" s="61">
        <v>146814.97</v>
      </c>
      <c r="Z20" s="62">
        <v>85461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170207223</v>
      </c>
      <c r="C22" s="86">
        <f>SUM(C19:C21)</f>
        <v>0</v>
      </c>
      <c r="D22" s="87">
        <f aca="true" t="shared" si="3" ref="D22:Z22">SUM(D19:D21)</f>
        <v>75500</v>
      </c>
      <c r="E22" s="88">
        <f t="shared" si="3"/>
        <v>420884</v>
      </c>
      <c r="F22" s="88">
        <f t="shared" si="3"/>
        <v>221532708</v>
      </c>
      <c r="G22" s="88">
        <f t="shared" si="3"/>
        <v>-23179596</v>
      </c>
      <c r="H22" s="88">
        <f t="shared" si="3"/>
        <v>-1854555</v>
      </c>
      <c r="I22" s="88">
        <f t="shared" si="3"/>
        <v>196498557</v>
      </c>
      <c r="J22" s="88">
        <f t="shared" si="3"/>
        <v>-3298965</v>
      </c>
      <c r="K22" s="88">
        <f t="shared" si="3"/>
        <v>4028971</v>
      </c>
      <c r="L22" s="88">
        <f t="shared" si="3"/>
        <v>29473451</v>
      </c>
      <c r="M22" s="88">
        <f t="shared" si="3"/>
        <v>30203457</v>
      </c>
      <c r="N22" s="88">
        <f t="shared" si="3"/>
        <v>9929376</v>
      </c>
      <c r="O22" s="88">
        <f t="shared" si="3"/>
        <v>-18297188</v>
      </c>
      <c r="P22" s="88">
        <f t="shared" si="3"/>
        <v>36087244</v>
      </c>
      <c r="Q22" s="88">
        <f t="shared" si="3"/>
        <v>27719432</v>
      </c>
      <c r="R22" s="88">
        <f t="shared" si="3"/>
        <v>-11517052</v>
      </c>
      <c r="S22" s="88">
        <f t="shared" si="3"/>
        <v>-14979904</v>
      </c>
      <c r="T22" s="88">
        <f t="shared" si="3"/>
        <v>-30470247</v>
      </c>
      <c r="U22" s="88">
        <f t="shared" si="3"/>
        <v>-56967203</v>
      </c>
      <c r="V22" s="88">
        <f t="shared" si="3"/>
        <v>197454243</v>
      </c>
      <c r="W22" s="88">
        <f t="shared" si="3"/>
        <v>420884</v>
      </c>
      <c r="X22" s="88">
        <f t="shared" si="3"/>
        <v>197033359</v>
      </c>
      <c r="Y22" s="89">
        <f>+IF(W22&lt;&gt;0,(X22/W22)*100,0)</f>
        <v>46814.17183832125</v>
      </c>
      <c r="Z22" s="90">
        <f t="shared" si="3"/>
        <v>420884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170207223</v>
      </c>
      <c r="C24" s="75">
        <f>SUM(C22:C23)</f>
        <v>0</v>
      </c>
      <c r="D24" s="76">
        <f aca="true" t="shared" si="4" ref="D24:Z24">SUM(D22:D23)</f>
        <v>75500</v>
      </c>
      <c r="E24" s="77">
        <f t="shared" si="4"/>
        <v>420884</v>
      </c>
      <c r="F24" s="77">
        <f t="shared" si="4"/>
        <v>221532708</v>
      </c>
      <c r="G24" s="77">
        <f t="shared" si="4"/>
        <v>-23179596</v>
      </c>
      <c r="H24" s="77">
        <f t="shared" si="4"/>
        <v>-1854555</v>
      </c>
      <c r="I24" s="77">
        <f t="shared" si="4"/>
        <v>196498557</v>
      </c>
      <c r="J24" s="77">
        <f t="shared" si="4"/>
        <v>-3298965</v>
      </c>
      <c r="K24" s="77">
        <f t="shared" si="4"/>
        <v>4028971</v>
      </c>
      <c r="L24" s="77">
        <f t="shared" si="4"/>
        <v>29473451</v>
      </c>
      <c r="M24" s="77">
        <f t="shared" si="4"/>
        <v>30203457</v>
      </c>
      <c r="N24" s="77">
        <f t="shared" si="4"/>
        <v>9929376</v>
      </c>
      <c r="O24" s="77">
        <f t="shared" si="4"/>
        <v>-18297188</v>
      </c>
      <c r="P24" s="77">
        <f t="shared" si="4"/>
        <v>36087244</v>
      </c>
      <c r="Q24" s="77">
        <f t="shared" si="4"/>
        <v>27719432</v>
      </c>
      <c r="R24" s="77">
        <f t="shared" si="4"/>
        <v>-11517052</v>
      </c>
      <c r="S24" s="77">
        <f t="shared" si="4"/>
        <v>-14979904</v>
      </c>
      <c r="T24" s="77">
        <f t="shared" si="4"/>
        <v>-30470247</v>
      </c>
      <c r="U24" s="77">
        <f t="shared" si="4"/>
        <v>-56967203</v>
      </c>
      <c r="V24" s="77">
        <f t="shared" si="4"/>
        <v>197454243</v>
      </c>
      <c r="W24" s="77">
        <f t="shared" si="4"/>
        <v>420884</v>
      </c>
      <c r="X24" s="77">
        <f t="shared" si="4"/>
        <v>197033359</v>
      </c>
      <c r="Y24" s="78">
        <f>+IF(W24&lt;&gt;0,(X24/W24)*100,0)</f>
        <v>46814.17183832125</v>
      </c>
      <c r="Z24" s="79">
        <f t="shared" si="4"/>
        <v>420884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228777638</v>
      </c>
      <c r="C27" s="22"/>
      <c r="D27" s="99">
        <v>210500000</v>
      </c>
      <c r="E27" s="100">
        <v>278807384</v>
      </c>
      <c r="F27" s="100">
        <v>1984317</v>
      </c>
      <c r="G27" s="100">
        <v>25593957</v>
      </c>
      <c r="H27" s="100">
        <v>16166472</v>
      </c>
      <c r="I27" s="100">
        <v>43744746</v>
      </c>
      <c r="J27" s="100">
        <v>6065776</v>
      </c>
      <c r="K27" s="100">
        <v>11179616</v>
      </c>
      <c r="L27" s="100">
        <v>32231943</v>
      </c>
      <c r="M27" s="100">
        <v>49477335</v>
      </c>
      <c r="N27" s="100">
        <v>12819061</v>
      </c>
      <c r="O27" s="100">
        <v>10923156</v>
      </c>
      <c r="P27" s="100">
        <v>42387076</v>
      </c>
      <c r="Q27" s="100">
        <v>66129293</v>
      </c>
      <c r="R27" s="100">
        <v>14909810</v>
      </c>
      <c r="S27" s="100">
        <v>21911093</v>
      </c>
      <c r="T27" s="100">
        <v>47362553</v>
      </c>
      <c r="U27" s="100">
        <v>84183456</v>
      </c>
      <c r="V27" s="100">
        <v>243534830</v>
      </c>
      <c r="W27" s="100">
        <v>278807384</v>
      </c>
      <c r="X27" s="100">
        <v>-35272554</v>
      </c>
      <c r="Y27" s="101">
        <v>-12.65</v>
      </c>
      <c r="Z27" s="102">
        <v>278807384</v>
      </c>
    </row>
    <row r="28" spans="1:26" ht="13.5">
      <c r="A28" s="103" t="s">
        <v>46</v>
      </c>
      <c r="B28" s="19">
        <v>0</v>
      </c>
      <c r="C28" s="19"/>
      <c r="D28" s="59">
        <v>205000000</v>
      </c>
      <c r="E28" s="60">
        <v>209180000</v>
      </c>
      <c r="F28" s="60">
        <v>0</v>
      </c>
      <c r="G28" s="60">
        <v>25583793</v>
      </c>
      <c r="H28" s="60">
        <v>0</v>
      </c>
      <c r="I28" s="60">
        <v>25583793</v>
      </c>
      <c r="J28" s="60">
        <v>5706933</v>
      </c>
      <c r="K28" s="60">
        <v>10993585</v>
      </c>
      <c r="L28" s="60">
        <v>32210543</v>
      </c>
      <c r="M28" s="60">
        <v>48911061</v>
      </c>
      <c r="N28" s="60">
        <v>12785374</v>
      </c>
      <c r="O28" s="60">
        <v>10818967</v>
      </c>
      <c r="P28" s="60">
        <v>42311881</v>
      </c>
      <c r="Q28" s="60">
        <v>65916222</v>
      </c>
      <c r="R28" s="60">
        <v>14452843</v>
      </c>
      <c r="S28" s="60">
        <v>21830201</v>
      </c>
      <c r="T28" s="60">
        <v>47301319</v>
      </c>
      <c r="U28" s="60">
        <v>83584363</v>
      </c>
      <c r="V28" s="60">
        <v>223995439</v>
      </c>
      <c r="W28" s="60">
        <v>209180000</v>
      </c>
      <c r="X28" s="60">
        <v>14815439</v>
      </c>
      <c r="Y28" s="61">
        <v>7.08</v>
      </c>
      <c r="Z28" s="62">
        <v>209180000</v>
      </c>
    </row>
    <row r="29" spans="1:26" ht="13.5">
      <c r="A29" s="58" t="s">
        <v>282</v>
      </c>
      <c r="B29" s="19">
        <v>228777638</v>
      </c>
      <c r="C29" s="19"/>
      <c r="D29" s="59">
        <v>0</v>
      </c>
      <c r="E29" s="60">
        <v>0</v>
      </c>
      <c r="F29" s="60">
        <v>1931632</v>
      </c>
      <c r="G29" s="60">
        <v>0</v>
      </c>
      <c r="H29" s="60">
        <v>16020046</v>
      </c>
      <c r="I29" s="60">
        <v>17951678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17951678</v>
      </c>
      <c r="W29" s="60">
        <v>0</v>
      </c>
      <c r="X29" s="60">
        <v>17951678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5500000</v>
      </c>
      <c r="E31" s="60">
        <v>69627384</v>
      </c>
      <c r="F31" s="60">
        <v>52685</v>
      </c>
      <c r="G31" s="60">
        <v>10164</v>
      </c>
      <c r="H31" s="60">
        <v>146426</v>
      </c>
      <c r="I31" s="60">
        <v>209275</v>
      </c>
      <c r="J31" s="60">
        <v>358843</v>
      </c>
      <c r="K31" s="60">
        <v>186031</v>
      </c>
      <c r="L31" s="60">
        <v>21400</v>
      </c>
      <c r="M31" s="60">
        <v>566274</v>
      </c>
      <c r="N31" s="60">
        <v>33687</v>
      </c>
      <c r="O31" s="60">
        <v>104189</v>
      </c>
      <c r="P31" s="60">
        <v>75195</v>
      </c>
      <c r="Q31" s="60">
        <v>213071</v>
      </c>
      <c r="R31" s="60">
        <v>456967</v>
      </c>
      <c r="S31" s="60">
        <v>80892</v>
      </c>
      <c r="T31" s="60">
        <v>61234</v>
      </c>
      <c r="U31" s="60">
        <v>599093</v>
      </c>
      <c r="V31" s="60">
        <v>1587713</v>
      </c>
      <c r="W31" s="60">
        <v>69627384</v>
      </c>
      <c r="X31" s="60">
        <v>-68039671</v>
      </c>
      <c r="Y31" s="61">
        <v>-97.72</v>
      </c>
      <c r="Z31" s="62">
        <v>69627384</v>
      </c>
    </row>
    <row r="32" spans="1:26" ht="13.5">
      <c r="A32" s="70" t="s">
        <v>54</v>
      </c>
      <c r="B32" s="22">
        <f>SUM(B28:B31)</f>
        <v>228777638</v>
      </c>
      <c r="C32" s="22">
        <f>SUM(C28:C31)</f>
        <v>0</v>
      </c>
      <c r="D32" s="99">
        <f aca="true" t="shared" si="5" ref="D32:Z32">SUM(D28:D31)</f>
        <v>210500000</v>
      </c>
      <c r="E32" s="100">
        <f t="shared" si="5"/>
        <v>278807384</v>
      </c>
      <c r="F32" s="100">
        <f t="shared" si="5"/>
        <v>1984317</v>
      </c>
      <c r="G32" s="100">
        <f t="shared" si="5"/>
        <v>25593957</v>
      </c>
      <c r="H32" s="100">
        <f t="shared" si="5"/>
        <v>16166472</v>
      </c>
      <c r="I32" s="100">
        <f t="shared" si="5"/>
        <v>43744746</v>
      </c>
      <c r="J32" s="100">
        <f t="shared" si="5"/>
        <v>6065776</v>
      </c>
      <c r="K32" s="100">
        <f t="shared" si="5"/>
        <v>11179616</v>
      </c>
      <c r="L32" s="100">
        <f t="shared" si="5"/>
        <v>32231943</v>
      </c>
      <c r="M32" s="100">
        <f t="shared" si="5"/>
        <v>49477335</v>
      </c>
      <c r="N32" s="100">
        <f t="shared" si="5"/>
        <v>12819061</v>
      </c>
      <c r="O32" s="100">
        <f t="shared" si="5"/>
        <v>10923156</v>
      </c>
      <c r="P32" s="100">
        <f t="shared" si="5"/>
        <v>42387076</v>
      </c>
      <c r="Q32" s="100">
        <f t="shared" si="5"/>
        <v>66129293</v>
      </c>
      <c r="R32" s="100">
        <f t="shared" si="5"/>
        <v>14909810</v>
      </c>
      <c r="S32" s="100">
        <f t="shared" si="5"/>
        <v>21911093</v>
      </c>
      <c r="T32" s="100">
        <f t="shared" si="5"/>
        <v>47362553</v>
      </c>
      <c r="U32" s="100">
        <f t="shared" si="5"/>
        <v>84183456</v>
      </c>
      <c r="V32" s="100">
        <f t="shared" si="5"/>
        <v>243534830</v>
      </c>
      <c r="W32" s="100">
        <f t="shared" si="5"/>
        <v>278807384</v>
      </c>
      <c r="X32" s="100">
        <f t="shared" si="5"/>
        <v>-35272554</v>
      </c>
      <c r="Y32" s="101">
        <f>+IF(W32&lt;&gt;0,(X32/W32)*100,0)</f>
        <v>-12.651226626049475</v>
      </c>
      <c r="Z32" s="102">
        <f t="shared" si="5"/>
        <v>278807384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358305807</v>
      </c>
      <c r="C35" s="19"/>
      <c r="D35" s="59">
        <v>462533407</v>
      </c>
      <c r="E35" s="60">
        <v>359606523</v>
      </c>
      <c r="F35" s="60">
        <v>476698284</v>
      </c>
      <c r="G35" s="60">
        <v>539552257</v>
      </c>
      <c r="H35" s="60">
        <v>557195219</v>
      </c>
      <c r="I35" s="60">
        <v>557195219</v>
      </c>
      <c r="J35" s="60">
        <v>537210170</v>
      </c>
      <c r="K35" s="60">
        <v>487208459</v>
      </c>
      <c r="L35" s="60">
        <v>562984206</v>
      </c>
      <c r="M35" s="60">
        <v>562984206</v>
      </c>
      <c r="N35" s="60">
        <v>363338762</v>
      </c>
      <c r="O35" s="60">
        <v>437235712</v>
      </c>
      <c r="P35" s="60">
        <v>410156920</v>
      </c>
      <c r="Q35" s="60">
        <v>410156920</v>
      </c>
      <c r="R35" s="60">
        <v>482346162</v>
      </c>
      <c r="S35" s="60">
        <v>456450873</v>
      </c>
      <c r="T35" s="60">
        <v>278770958</v>
      </c>
      <c r="U35" s="60">
        <v>278770958</v>
      </c>
      <c r="V35" s="60">
        <v>278770958</v>
      </c>
      <c r="W35" s="60">
        <v>359606523</v>
      </c>
      <c r="X35" s="60">
        <v>-80835565</v>
      </c>
      <c r="Y35" s="61">
        <v>-22.48</v>
      </c>
      <c r="Z35" s="62">
        <v>359606523</v>
      </c>
    </row>
    <row r="36" spans="1:26" ht="13.5">
      <c r="A36" s="58" t="s">
        <v>57</v>
      </c>
      <c r="B36" s="19">
        <v>1724284914</v>
      </c>
      <c r="C36" s="19"/>
      <c r="D36" s="59">
        <v>1646407731</v>
      </c>
      <c r="E36" s="60">
        <v>1636487940</v>
      </c>
      <c r="F36" s="60">
        <v>1783087008</v>
      </c>
      <c r="G36" s="60">
        <v>1758414734</v>
      </c>
      <c r="H36" s="60">
        <v>1814519193</v>
      </c>
      <c r="I36" s="60">
        <v>1814519193</v>
      </c>
      <c r="J36" s="60">
        <v>1819761640</v>
      </c>
      <c r="K36" s="60">
        <v>1819761640</v>
      </c>
      <c r="L36" s="60">
        <v>1819761640</v>
      </c>
      <c r="M36" s="60">
        <v>1819761640</v>
      </c>
      <c r="N36" s="60">
        <v>1898766088</v>
      </c>
      <c r="O36" s="60">
        <v>1935837230</v>
      </c>
      <c r="P36" s="60">
        <v>1950312168</v>
      </c>
      <c r="Q36" s="60">
        <v>1950312168</v>
      </c>
      <c r="R36" s="60">
        <v>1834196455</v>
      </c>
      <c r="S36" s="60">
        <v>1239197380</v>
      </c>
      <c r="T36" s="60">
        <v>1692422673</v>
      </c>
      <c r="U36" s="60">
        <v>1692422673</v>
      </c>
      <c r="V36" s="60">
        <v>1692422673</v>
      </c>
      <c r="W36" s="60">
        <v>1636487940</v>
      </c>
      <c r="X36" s="60">
        <v>55934733</v>
      </c>
      <c r="Y36" s="61">
        <v>3.42</v>
      </c>
      <c r="Z36" s="62">
        <v>1636487940</v>
      </c>
    </row>
    <row r="37" spans="1:26" ht="13.5">
      <c r="A37" s="58" t="s">
        <v>58</v>
      </c>
      <c r="B37" s="19">
        <v>327372046</v>
      </c>
      <c r="C37" s="19"/>
      <c r="D37" s="59">
        <v>67000000</v>
      </c>
      <c r="E37" s="60">
        <v>324484781</v>
      </c>
      <c r="F37" s="60">
        <v>368714081</v>
      </c>
      <c r="G37" s="60">
        <v>464009305</v>
      </c>
      <c r="H37" s="60">
        <v>394463719</v>
      </c>
      <c r="I37" s="60">
        <v>394463719</v>
      </c>
      <c r="J37" s="60">
        <v>408066347</v>
      </c>
      <c r="K37" s="60">
        <v>405491506</v>
      </c>
      <c r="L37" s="60">
        <v>546505727</v>
      </c>
      <c r="M37" s="60">
        <v>546505727</v>
      </c>
      <c r="N37" s="60">
        <v>428926158</v>
      </c>
      <c r="O37" s="60">
        <v>334547692</v>
      </c>
      <c r="P37" s="60">
        <v>240318823</v>
      </c>
      <c r="Q37" s="60">
        <v>240318823</v>
      </c>
      <c r="R37" s="60">
        <v>283001421</v>
      </c>
      <c r="S37" s="60">
        <v>220070034</v>
      </c>
      <c r="T37" s="60">
        <v>148401585</v>
      </c>
      <c r="U37" s="60">
        <v>148401585</v>
      </c>
      <c r="V37" s="60">
        <v>148401585</v>
      </c>
      <c r="W37" s="60">
        <v>324484781</v>
      </c>
      <c r="X37" s="60">
        <v>-176083196</v>
      </c>
      <c r="Y37" s="61">
        <v>-54.27</v>
      </c>
      <c r="Z37" s="62">
        <v>324484781</v>
      </c>
    </row>
    <row r="38" spans="1:26" ht="13.5">
      <c r="A38" s="58" t="s">
        <v>59</v>
      </c>
      <c r="B38" s="19">
        <v>642328152</v>
      </c>
      <c r="C38" s="19"/>
      <c r="D38" s="59">
        <v>541000000</v>
      </c>
      <c r="E38" s="60">
        <v>642328152</v>
      </c>
      <c r="F38" s="60">
        <v>641607258</v>
      </c>
      <c r="G38" s="60">
        <v>647226550</v>
      </c>
      <c r="H38" s="60">
        <v>660274861</v>
      </c>
      <c r="I38" s="60">
        <v>660274861</v>
      </c>
      <c r="J38" s="60">
        <v>666046661</v>
      </c>
      <c r="K38" s="60">
        <v>663014155</v>
      </c>
      <c r="L38" s="60">
        <v>674243565</v>
      </c>
      <c r="M38" s="60">
        <v>674243565</v>
      </c>
      <c r="N38" s="60">
        <v>674243565</v>
      </c>
      <c r="O38" s="60">
        <v>674243565</v>
      </c>
      <c r="P38" s="60">
        <v>691950889</v>
      </c>
      <c r="Q38" s="60">
        <v>691950889</v>
      </c>
      <c r="R38" s="60">
        <v>691950889</v>
      </c>
      <c r="S38" s="60">
        <v>602246007</v>
      </c>
      <c r="T38" s="60">
        <v>710075520</v>
      </c>
      <c r="U38" s="60">
        <v>710075520</v>
      </c>
      <c r="V38" s="60">
        <v>710075520</v>
      </c>
      <c r="W38" s="60">
        <v>642328152</v>
      </c>
      <c r="X38" s="60">
        <v>67747368</v>
      </c>
      <c r="Y38" s="61">
        <v>10.55</v>
      </c>
      <c r="Z38" s="62">
        <v>642328152</v>
      </c>
    </row>
    <row r="39" spans="1:26" ht="13.5">
      <c r="A39" s="58" t="s">
        <v>60</v>
      </c>
      <c r="B39" s="19">
        <v>1112890523</v>
      </c>
      <c r="C39" s="19"/>
      <c r="D39" s="59">
        <v>1500941138</v>
      </c>
      <c r="E39" s="60">
        <v>1029281530</v>
      </c>
      <c r="F39" s="60">
        <v>1249463953</v>
      </c>
      <c r="G39" s="60">
        <v>1186731136</v>
      </c>
      <c r="H39" s="60">
        <v>1316975832</v>
      </c>
      <c r="I39" s="60">
        <v>1316975832</v>
      </c>
      <c r="J39" s="60">
        <v>1282858802</v>
      </c>
      <c r="K39" s="60">
        <v>1238464438</v>
      </c>
      <c r="L39" s="60">
        <v>1161996554</v>
      </c>
      <c r="M39" s="60">
        <v>1161996554</v>
      </c>
      <c r="N39" s="60">
        <v>1158935127</v>
      </c>
      <c r="O39" s="60">
        <v>1364281685</v>
      </c>
      <c r="P39" s="60">
        <v>1428199376</v>
      </c>
      <c r="Q39" s="60">
        <v>1428199376</v>
      </c>
      <c r="R39" s="60">
        <v>1341590307</v>
      </c>
      <c r="S39" s="60">
        <v>873332212</v>
      </c>
      <c r="T39" s="60">
        <v>1112716526</v>
      </c>
      <c r="U39" s="60">
        <v>1112716526</v>
      </c>
      <c r="V39" s="60">
        <v>1112716526</v>
      </c>
      <c r="W39" s="60">
        <v>1029281530</v>
      </c>
      <c r="X39" s="60">
        <v>83434996</v>
      </c>
      <c r="Y39" s="61">
        <v>8.11</v>
      </c>
      <c r="Z39" s="62">
        <v>1029281530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87191453</v>
      </c>
      <c r="C42" s="19"/>
      <c r="D42" s="59">
        <v>66659496</v>
      </c>
      <c r="E42" s="60">
        <v>218212740</v>
      </c>
      <c r="F42" s="60">
        <v>155770120</v>
      </c>
      <c r="G42" s="60">
        <v>-58926752</v>
      </c>
      <c r="H42" s="60">
        <v>30165582</v>
      </c>
      <c r="I42" s="60">
        <v>127008950</v>
      </c>
      <c r="J42" s="60">
        <v>-10991562</v>
      </c>
      <c r="K42" s="60">
        <v>-26476529</v>
      </c>
      <c r="L42" s="60">
        <v>9980526</v>
      </c>
      <c r="M42" s="60">
        <v>-27487565</v>
      </c>
      <c r="N42" s="60">
        <v>-527322</v>
      </c>
      <c r="O42" s="60">
        <v>-7585554</v>
      </c>
      <c r="P42" s="60">
        <v>29638622</v>
      </c>
      <c r="Q42" s="60">
        <v>21525746</v>
      </c>
      <c r="R42" s="60">
        <v>-12971209</v>
      </c>
      <c r="S42" s="60">
        <v>-18701243</v>
      </c>
      <c r="T42" s="60">
        <v>-12501643</v>
      </c>
      <c r="U42" s="60">
        <v>-44174095</v>
      </c>
      <c r="V42" s="60">
        <v>76873036</v>
      </c>
      <c r="W42" s="60">
        <v>218212740</v>
      </c>
      <c r="X42" s="60">
        <v>-141339704</v>
      </c>
      <c r="Y42" s="61">
        <v>-64.77</v>
      </c>
      <c r="Z42" s="62">
        <v>218212740</v>
      </c>
    </row>
    <row r="43" spans="1:26" ht="13.5">
      <c r="A43" s="58" t="s">
        <v>63</v>
      </c>
      <c r="B43" s="19">
        <v>-173339574</v>
      </c>
      <c r="C43" s="19"/>
      <c r="D43" s="59">
        <v>25000008</v>
      </c>
      <c r="E43" s="60">
        <v>-163370004</v>
      </c>
      <c r="F43" s="60">
        <v>-20492136</v>
      </c>
      <c r="G43" s="60">
        <v>-23501397</v>
      </c>
      <c r="H43" s="60">
        <v>-16043224</v>
      </c>
      <c r="I43" s="60">
        <v>-60036757</v>
      </c>
      <c r="J43" s="60">
        <v>0</v>
      </c>
      <c r="K43" s="60">
        <v>45320383</v>
      </c>
      <c r="L43" s="60">
        <v>-30350968</v>
      </c>
      <c r="M43" s="60">
        <v>14969415</v>
      </c>
      <c r="N43" s="60">
        <v>-8525435</v>
      </c>
      <c r="O43" s="60">
        <v>49098240</v>
      </c>
      <c r="P43" s="60">
        <v>-42387075</v>
      </c>
      <c r="Q43" s="60">
        <v>-1814270</v>
      </c>
      <c r="R43" s="60">
        <v>-14909810</v>
      </c>
      <c r="S43" s="60">
        <v>31788912</v>
      </c>
      <c r="T43" s="60">
        <v>2637447</v>
      </c>
      <c r="U43" s="60">
        <v>19516549</v>
      </c>
      <c r="V43" s="60">
        <v>-27365063</v>
      </c>
      <c r="W43" s="60">
        <v>-163370004</v>
      </c>
      <c r="X43" s="60">
        <v>136004941</v>
      </c>
      <c r="Y43" s="61">
        <v>-83.25</v>
      </c>
      <c r="Z43" s="62">
        <v>-163370004</v>
      </c>
    </row>
    <row r="44" spans="1:26" ht="13.5">
      <c r="A44" s="58" t="s">
        <v>64</v>
      </c>
      <c r="B44" s="19">
        <v>46792435</v>
      </c>
      <c r="C44" s="19"/>
      <c r="D44" s="59">
        <v>-48499992</v>
      </c>
      <c r="E44" s="60">
        <v>-13742976</v>
      </c>
      <c r="F44" s="60">
        <v>49001</v>
      </c>
      <c r="G44" s="60">
        <v>12107655</v>
      </c>
      <c r="H44" s="60">
        <v>764759</v>
      </c>
      <c r="I44" s="60">
        <v>12921415</v>
      </c>
      <c r="J44" s="60">
        <v>0</v>
      </c>
      <c r="K44" s="60">
        <v>0</v>
      </c>
      <c r="L44" s="60">
        <v>381570</v>
      </c>
      <c r="M44" s="60">
        <v>381570</v>
      </c>
      <c r="N44" s="60">
        <v>0</v>
      </c>
      <c r="O44" s="60">
        <v>381570</v>
      </c>
      <c r="P44" s="60">
        <v>0</v>
      </c>
      <c r="Q44" s="60">
        <v>381570</v>
      </c>
      <c r="R44" s="60">
        <v>0</v>
      </c>
      <c r="S44" s="60">
        <v>0</v>
      </c>
      <c r="T44" s="60">
        <v>0</v>
      </c>
      <c r="U44" s="60">
        <v>0</v>
      </c>
      <c r="V44" s="60">
        <v>13684555</v>
      </c>
      <c r="W44" s="60">
        <v>-13742976</v>
      </c>
      <c r="X44" s="60">
        <v>27427531</v>
      </c>
      <c r="Y44" s="61">
        <v>-199.57</v>
      </c>
      <c r="Z44" s="62">
        <v>-13742976</v>
      </c>
    </row>
    <row r="45" spans="1:26" ht="13.5">
      <c r="A45" s="70" t="s">
        <v>65</v>
      </c>
      <c r="B45" s="22">
        <v>39368849</v>
      </c>
      <c r="C45" s="22"/>
      <c r="D45" s="99">
        <v>53159511</v>
      </c>
      <c r="E45" s="100">
        <v>41099760</v>
      </c>
      <c r="F45" s="100">
        <v>135326985</v>
      </c>
      <c r="G45" s="100">
        <v>65006491</v>
      </c>
      <c r="H45" s="100">
        <v>79893608</v>
      </c>
      <c r="I45" s="100">
        <v>79893608</v>
      </c>
      <c r="J45" s="100">
        <v>68902046</v>
      </c>
      <c r="K45" s="100">
        <v>87745900</v>
      </c>
      <c r="L45" s="100">
        <v>67757028</v>
      </c>
      <c r="M45" s="100">
        <v>67757028</v>
      </c>
      <c r="N45" s="100">
        <v>58704271</v>
      </c>
      <c r="O45" s="100">
        <v>100598527</v>
      </c>
      <c r="P45" s="100">
        <v>87850074</v>
      </c>
      <c r="Q45" s="100">
        <v>58704271</v>
      </c>
      <c r="R45" s="100">
        <v>59969055</v>
      </c>
      <c r="S45" s="100">
        <v>73056724</v>
      </c>
      <c r="T45" s="100">
        <v>63192528</v>
      </c>
      <c r="U45" s="100">
        <v>63192528</v>
      </c>
      <c r="V45" s="100">
        <v>63192528</v>
      </c>
      <c r="W45" s="100">
        <v>41099760</v>
      </c>
      <c r="X45" s="100">
        <v>22092768</v>
      </c>
      <c r="Y45" s="101">
        <v>53.75</v>
      </c>
      <c r="Z45" s="102">
        <v>41099760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59457523</v>
      </c>
      <c r="C49" s="52"/>
      <c r="D49" s="129">
        <v>41337821</v>
      </c>
      <c r="E49" s="54">
        <v>28801039</v>
      </c>
      <c r="F49" s="54">
        <v>0</v>
      </c>
      <c r="G49" s="54">
        <v>0</v>
      </c>
      <c r="H49" s="54">
        <v>0</v>
      </c>
      <c r="I49" s="54">
        <v>737710982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867307365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12066235</v>
      </c>
      <c r="C51" s="52"/>
      <c r="D51" s="129">
        <v>381217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27505559</v>
      </c>
      <c r="W51" s="54">
        <v>39953011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55.02865075444922</v>
      </c>
      <c r="C58" s="5">
        <f>IF(C67=0,0,+(C76/C67)*100)</f>
        <v>0</v>
      </c>
      <c r="D58" s="6">
        <f aca="true" t="shared" si="6" ref="D58:Z58">IF(D67=0,0,+(D76/D67)*100)</f>
        <v>91.78096329374816</v>
      </c>
      <c r="E58" s="7">
        <f t="shared" si="6"/>
        <v>76.66671812737758</v>
      </c>
      <c r="F58" s="7">
        <f t="shared" si="6"/>
        <v>68.80810076705892</v>
      </c>
      <c r="G58" s="7">
        <f t="shared" si="6"/>
        <v>113.62071232087507</v>
      </c>
      <c r="H58" s="7">
        <f t="shared" si="6"/>
        <v>56.959117189686545</v>
      </c>
      <c r="I58" s="7">
        <f t="shared" si="6"/>
        <v>76.85258136249473</v>
      </c>
      <c r="J58" s="7">
        <f t="shared" si="6"/>
        <v>65.69262504322509</v>
      </c>
      <c r="K58" s="7">
        <f t="shared" si="6"/>
        <v>75.46458180539891</v>
      </c>
      <c r="L58" s="7">
        <f t="shared" si="6"/>
        <v>55.988600865941606</v>
      </c>
      <c r="M58" s="7">
        <f t="shared" si="6"/>
        <v>65.45713344624863</v>
      </c>
      <c r="N58" s="7">
        <f t="shared" si="6"/>
        <v>76.13450312676146</v>
      </c>
      <c r="O58" s="7">
        <f t="shared" si="6"/>
        <v>60.86067345817248</v>
      </c>
      <c r="P58" s="7">
        <f t="shared" si="6"/>
        <v>161.02866056896593</v>
      </c>
      <c r="Q58" s="7">
        <f t="shared" si="6"/>
        <v>83.17960426041586</v>
      </c>
      <c r="R58" s="7">
        <f t="shared" si="6"/>
        <v>78.33825962219625</v>
      </c>
      <c r="S58" s="7">
        <f t="shared" si="6"/>
        <v>58.3699495480697</v>
      </c>
      <c r="T58" s="7">
        <f t="shared" si="6"/>
        <v>79.19369030349507</v>
      </c>
      <c r="U58" s="7">
        <f t="shared" si="6"/>
        <v>72.41831410184271</v>
      </c>
      <c r="V58" s="7">
        <f t="shared" si="6"/>
        <v>73.74002625813975</v>
      </c>
      <c r="W58" s="7">
        <f t="shared" si="6"/>
        <v>76.66671812737758</v>
      </c>
      <c r="X58" s="7">
        <f t="shared" si="6"/>
        <v>0</v>
      </c>
      <c r="Y58" s="7">
        <f t="shared" si="6"/>
        <v>0</v>
      </c>
      <c r="Z58" s="8">
        <f t="shared" si="6"/>
        <v>76.66671812737758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99.99999815668203</v>
      </c>
      <c r="E59" s="10">
        <f t="shared" si="7"/>
        <v>74.22169022227229</v>
      </c>
      <c r="F59" s="10">
        <f t="shared" si="7"/>
        <v>35.47501877487127</v>
      </c>
      <c r="G59" s="10">
        <f t="shared" si="7"/>
        <v>83.22607751862998</v>
      </c>
      <c r="H59" s="10">
        <f t="shared" si="7"/>
        <v>42.045615458791175</v>
      </c>
      <c r="I59" s="10">
        <f t="shared" si="7"/>
        <v>49.03456800007215</v>
      </c>
      <c r="J59" s="10">
        <f t="shared" si="7"/>
        <v>40.523944993361226</v>
      </c>
      <c r="K59" s="10">
        <f t="shared" si="7"/>
        <v>42.66953428481151</v>
      </c>
      <c r="L59" s="10">
        <f t="shared" si="7"/>
        <v>35.164455788787905</v>
      </c>
      <c r="M59" s="10">
        <f t="shared" si="7"/>
        <v>39.508329345154124</v>
      </c>
      <c r="N59" s="10">
        <f t="shared" si="7"/>
        <v>39.579872073241305</v>
      </c>
      <c r="O59" s="10">
        <f t="shared" si="7"/>
        <v>53.503582089247814</v>
      </c>
      <c r="P59" s="10">
        <f t="shared" si="7"/>
        <v>25.741476719142497</v>
      </c>
      <c r="Q59" s="10">
        <f t="shared" si="7"/>
        <v>37.98564484359136</v>
      </c>
      <c r="R59" s="10">
        <f t="shared" si="7"/>
        <v>42.39881863831188</v>
      </c>
      <c r="S59" s="10">
        <f t="shared" si="7"/>
        <v>31.410626326901692</v>
      </c>
      <c r="T59" s="10">
        <f t="shared" si="7"/>
        <v>44.04893717076522</v>
      </c>
      <c r="U59" s="10">
        <f t="shared" si="7"/>
        <v>39.50879442340197</v>
      </c>
      <c r="V59" s="10">
        <f t="shared" si="7"/>
        <v>41.12120100668399</v>
      </c>
      <c r="W59" s="10">
        <f t="shared" si="7"/>
        <v>74.22169022227229</v>
      </c>
      <c r="X59" s="10">
        <f t="shared" si="7"/>
        <v>0</v>
      </c>
      <c r="Y59" s="10">
        <f t="shared" si="7"/>
        <v>0</v>
      </c>
      <c r="Z59" s="11">
        <f t="shared" si="7"/>
        <v>74.22169022227229</v>
      </c>
    </row>
    <row r="60" spans="1:26" ht="13.5">
      <c r="A60" s="38" t="s">
        <v>32</v>
      </c>
      <c r="B60" s="12">
        <f t="shared" si="7"/>
        <v>80.86904994989585</v>
      </c>
      <c r="C60" s="12">
        <f t="shared" si="7"/>
        <v>0</v>
      </c>
      <c r="D60" s="3">
        <f t="shared" si="7"/>
        <v>96.89940013135809</v>
      </c>
      <c r="E60" s="13">
        <f t="shared" si="7"/>
        <v>76.58195079011192</v>
      </c>
      <c r="F60" s="13">
        <f t="shared" si="7"/>
        <v>107.16818832861725</v>
      </c>
      <c r="G60" s="13">
        <f t="shared" si="7"/>
        <v>138.9295972239323</v>
      </c>
      <c r="H60" s="13">
        <f t="shared" si="7"/>
        <v>70.74955102140356</v>
      </c>
      <c r="I60" s="13">
        <f t="shared" si="7"/>
        <v>102.49211082040088</v>
      </c>
      <c r="J60" s="13">
        <f t="shared" si="7"/>
        <v>90.63755234785773</v>
      </c>
      <c r="K60" s="13">
        <f t="shared" si="7"/>
        <v>104.64097909937435</v>
      </c>
      <c r="L60" s="13">
        <f t="shared" si="7"/>
        <v>73.23135991627116</v>
      </c>
      <c r="M60" s="13">
        <f t="shared" si="7"/>
        <v>88.54344560576656</v>
      </c>
      <c r="N60" s="13">
        <f t="shared" si="7"/>
        <v>113.18358532783508</v>
      </c>
      <c r="O60" s="13">
        <f t="shared" si="7"/>
        <v>67.51396101319727</v>
      </c>
      <c r="P60" s="13">
        <f t="shared" si="7"/>
        <v>-168.48518139310409</v>
      </c>
      <c r="Q60" s="13">
        <f t="shared" si="7"/>
        <v>180.72531392247237</v>
      </c>
      <c r="R60" s="13">
        <f t="shared" si="7"/>
        <v>123.9390274487342</v>
      </c>
      <c r="S60" s="13">
        <f t="shared" si="7"/>
        <v>91.66047494430171</v>
      </c>
      <c r="T60" s="13">
        <f t="shared" si="7"/>
        <v>114.25678466771704</v>
      </c>
      <c r="U60" s="13">
        <f t="shared" si="7"/>
        <v>110.32289408845828</v>
      </c>
      <c r="V60" s="13">
        <f t="shared" si="7"/>
        <v>110.38672570520396</v>
      </c>
      <c r="W60" s="13">
        <f t="shared" si="7"/>
        <v>76.58195079011192</v>
      </c>
      <c r="X60" s="13">
        <f t="shared" si="7"/>
        <v>0</v>
      </c>
      <c r="Y60" s="13">
        <f t="shared" si="7"/>
        <v>0</v>
      </c>
      <c r="Z60" s="14">
        <f t="shared" si="7"/>
        <v>76.58195079011192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99.99999892761394</v>
      </c>
      <c r="E61" s="13">
        <f t="shared" si="7"/>
        <v>69.96924352404324</v>
      </c>
      <c r="F61" s="13">
        <f t="shared" si="7"/>
        <v>89.41410253367816</v>
      </c>
      <c r="G61" s="13">
        <f t="shared" si="7"/>
        <v>116.45552385662236</v>
      </c>
      <c r="H61" s="13">
        <f t="shared" si="7"/>
        <v>58.19630585750285</v>
      </c>
      <c r="I61" s="13">
        <f t="shared" si="7"/>
        <v>85.75837966716712</v>
      </c>
      <c r="J61" s="13">
        <f t="shared" si="7"/>
        <v>75.19381906662164</v>
      </c>
      <c r="K61" s="13">
        <f t="shared" si="7"/>
        <v>71.72159933580562</v>
      </c>
      <c r="L61" s="13">
        <f t="shared" si="7"/>
        <v>85.0140416649327</v>
      </c>
      <c r="M61" s="13">
        <f t="shared" si="7"/>
        <v>76.8684351276552</v>
      </c>
      <c r="N61" s="13">
        <f t="shared" si="7"/>
        <v>77.67156785264805</v>
      </c>
      <c r="O61" s="13">
        <f t="shared" si="7"/>
        <v>57.92653138369005</v>
      </c>
      <c r="P61" s="13">
        <f t="shared" si="7"/>
        <v>77.27787652400923</v>
      </c>
      <c r="Q61" s="13">
        <f t="shared" si="7"/>
        <v>70.97890462812019</v>
      </c>
      <c r="R61" s="13">
        <f t="shared" si="7"/>
        <v>97.08500037703982</v>
      </c>
      <c r="S61" s="13">
        <f t="shared" si="7"/>
        <v>74.32538465926903</v>
      </c>
      <c r="T61" s="13">
        <f t="shared" si="7"/>
        <v>99.96190739085812</v>
      </c>
      <c r="U61" s="13">
        <f t="shared" si="7"/>
        <v>91.25843371761425</v>
      </c>
      <c r="V61" s="13">
        <f t="shared" si="7"/>
        <v>80.8101540288659</v>
      </c>
      <c r="W61" s="13">
        <f t="shared" si="7"/>
        <v>69.96924352404324</v>
      </c>
      <c r="X61" s="13">
        <f t="shared" si="7"/>
        <v>0</v>
      </c>
      <c r="Y61" s="13">
        <f t="shared" si="7"/>
        <v>0</v>
      </c>
      <c r="Z61" s="14">
        <f t="shared" si="7"/>
        <v>69.96924352404324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100.00000347523891</v>
      </c>
      <c r="E62" s="13">
        <f t="shared" si="7"/>
        <v>53.95846937510221</v>
      </c>
      <c r="F62" s="13">
        <f t="shared" si="7"/>
        <v>48.58914675951373</v>
      </c>
      <c r="G62" s="13">
        <f t="shared" si="7"/>
        <v>67.29814640765338</v>
      </c>
      <c r="H62" s="13">
        <f t="shared" si="7"/>
        <v>46.94941304358024</v>
      </c>
      <c r="I62" s="13">
        <f t="shared" si="7"/>
        <v>53.643948017145235</v>
      </c>
      <c r="J62" s="13">
        <f t="shared" si="7"/>
        <v>49.06057914567448</v>
      </c>
      <c r="K62" s="13">
        <f t="shared" si="7"/>
        <v>66.76038649294337</v>
      </c>
      <c r="L62" s="13">
        <f t="shared" si="7"/>
        <v>25.075892873873425</v>
      </c>
      <c r="M62" s="13">
        <f t="shared" si="7"/>
        <v>40.343070824925334</v>
      </c>
      <c r="N62" s="13">
        <f t="shared" si="7"/>
        <v>151.3883872053754</v>
      </c>
      <c r="O62" s="13">
        <f t="shared" si="7"/>
        <v>34.144652644203006</v>
      </c>
      <c r="P62" s="13">
        <f t="shared" si="7"/>
        <v>52.629462302326814</v>
      </c>
      <c r="Q62" s="13">
        <f t="shared" si="7"/>
        <v>66.37503603749035</v>
      </c>
      <c r="R62" s="13">
        <f t="shared" si="7"/>
        <v>67.47859170203164</v>
      </c>
      <c r="S62" s="13">
        <f t="shared" si="7"/>
        <v>49.86647916755287</v>
      </c>
      <c r="T62" s="13">
        <f t="shared" si="7"/>
        <v>60.45234662220216</v>
      </c>
      <c r="U62" s="13">
        <f t="shared" si="7"/>
        <v>59.105510546384075</v>
      </c>
      <c r="V62" s="13">
        <f t="shared" si="7"/>
        <v>52.972318061022236</v>
      </c>
      <c r="W62" s="13">
        <f t="shared" si="7"/>
        <v>53.95846937510221</v>
      </c>
      <c r="X62" s="13">
        <f t="shared" si="7"/>
        <v>0</v>
      </c>
      <c r="Y62" s="13">
        <f t="shared" si="7"/>
        <v>0</v>
      </c>
      <c r="Z62" s="14">
        <f t="shared" si="7"/>
        <v>53.95846937510221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99.99999069767442</v>
      </c>
      <c r="E63" s="13">
        <f t="shared" si="7"/>
        <v>39.023162790697675</v>
      </c>
      <c r="F63" s="13">
        <f t="shared" si="7"/>
        <v>84.80974561089215</v>
      </c>
      <c r="G63" s="13">
        <f t="shared" si="7"/>
        <v>100</v>
      </c>
      <c r="H63" s="13">
        <f t="shared" si="7"/>
        <v>69.35226652395687</v>
      </c>
      <c r="I63" s="13">
        <f t="shared" si="7"/>
        <v>84.43962724930569</v>
      </c>
      <c r="J63" s="13">
        <f t="shared" si="7"/>
        <v>86.1475437231132</v>
      </c>
      <c r="K63" s="13">
        <f t="shared" si="7"/>
        <v>423.936124652929</v>
      </c>
      <c r="L63" s="13">
        <f t="shared" si="7"/>
        <v>17.90938395995659</v>
      </c>
      <c r="M63" s="13">
        <f t="shared" si="7"/>
        <v>95.77474319392638</v>
      </c>
      <c r="N63" s="13">
        <f t="shared" si="7"/>
        <v>88.60122194986276</v>
      </c>
      <c r="O63" s="13">
        <f t="shared" si="7"/>
        <v>29.674422354955333</v>
      </c>
      <c r="P63" s="13">
        <f t="shared" si="7"/>
        <v>72.01547246577803</v>
      </c>
      <c r="Q63" s="13">
        <f t="shared" si="7"/>
        <v>62.075289731909244</v>
      </c>
      <c r="R63" s="13">
        <f t="shared" si="7"/>
        <v>80.16799700089035</v>
      </c>
      <c r="S63" s="13">
        <f t="shared" si="7"/>
        <v>34.78146569094028</v>
      </c>
      <c r="T63" s="13">
        <f t="shared" si="7"/>
        <v>47.70875759809362</v>
      </c>
      <c r="U63" s="13">
        <f t="shared" si="7"/>
        <v>49.734306907007664</v>
      </c>
      <c r="V63" s="13">
        <f t="shared" si="7"/>
        <v>73.9917618411177</v>
      </c>
      <c r="W63" s="13">
        <f t="shared" si="7"/>
        <v>39.023162790697675</v>
      </c>
      <c r="X63" s="13">
        <f t="shared" si="7"/>
        <v>0</v>
      </c>
      <c r="Y63" s="13">
        <f t="shared" si="7"/>
        <v>0</v>
      </c>
      <c r="Z63" s="14">
        <f t="shared" si="7"/>
        <v>39.023162790697675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0.09998400000000002</v>
      </c>
      <c r="E64" s="13">
        <f t="shared" si="7"/>
        <v>83.33015999999999</v>
      </c>
      <c r="F64" s="13">
        <f t="shared" si="7"/>
        <v>50.688695527734296</v>
      </c>
      <c r="G64" s="13">
        <f t="shared" si="7"/>
        <v>69.04082538426746</v>
      </c>
      <c r="H64" s="13">
        <f t="shared" si="7"/>
        <v>53.26764924290275</v>
      </c>
      <c r="I64" s="13">
        <f t="shared" si="7"/>
        <v>57.725736242950944</v>
      </c>
      <c r="J64" s="13">
        <f t="shared" si="7"/>
        <v>46.99064693032773</v>
      </c>
      <c r="K64" s="13">
        <f t="shared" si="7"/>
        <v>64.67067127520181</v>
      </c>
      <c r="L64" s="13">
        <f t="shared" si="7"/>
        <v>50.90552644193224</v>
      </c>
      <c r="M64" s="13">
        <f t="shared" si="7"/>
        <v>54.24740183382063</v>
      </c>
      <c r="N64" s="13">
        <f t="shared" si="7"/>
        <v>62.5417334985545</v>
      </c>
      <c r="O64" s="13">
        <f t="shared" si="7"/>
        <v>28.83997178411618</v>
      </c>
      <c r="P64" s="13">
        <f t="shared" si="7"/>
        <v>39.949906478453435</v>
      </c>
      <c r="Q64" s="13">
        <f t="shared" si="7"/>
        <v>43.78179978126506</v>
      </c>
      <c r="R64" s="13">
        <f t="shared" si="7"/>
        <v>55.819062607397996</v>
      </c>
      <c r="S64" s="13">
        <f t="shared" si="7"/>
        <v>51.54059736171893</v>
      </c>
      <c r="T64" s="13">
        <f t="shared" si="7"/>
        <v>56.36943291542117</v>
      </c>
      <c r="U64" s="13">
        <f t="shared" si="7"/>
        <v>54.5781516692294</v>
      </c>
      <c r="V64" s="13">
        <f t="shared" si="7"/>
        <v>52.58627658773695</v>
      </c>
      <c r="W64" s="13">
        <f t="shared" si="7"/>
        <v>83.33015999999999</v>
      </c>
      <c r="X64" s="13">
        <f t="shared" si="7"/>
        <v>0</v>
      </c>
      <c r="Y64" s="13">
        <f t="shared" si="7"/>
        <v>0</v>
      </c>
      <c r="Z64" s="14">
        <f t="shared" si="7"/>
        <v>83.33015999999999</v>
      </c>
    </row>
    <row r="65" spans="1:26" ht="13.5">
      <c r="A65" s="39" t="s">
        <v>107</v>
      </c>
      <c r="B65" s="12">
        <f t="shared" si="7"/>
        <v>80.86904994989585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-11.099496191189592</v>
      </c>
      <c r="L65" s="13">
        <f t="shared" si="7"/>
        <v>0</v>
      </c>
      <c r="M65" s="13">
        <f t="shared" si="7"/>
        <v>-3.6996068789145715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-0.2364602017422385</v>
      </c>
      <c r="S65" s="13">
        <f t="shared" si="7"/>
        <v>0</v>
      </c>
      <c r="T65" s="13">
        <f t="shared" si="7"/>
        <v>0</v>
      </c>
      <c r="U65" s="13">
        <f t="shared" si="7"/>
        <v>-0.07874582886866881</v>
      </c>
      <c r="V65" s="13">
        <f t="shared" si="7"/>
        <v>-0.6928276160054531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90</v>
      </c>
      <c r="F66" s="16">
        <f t="shared" si="7"/>
        <v>12.520390707838184</v>
      </c>
      <c r="G66" s="16">
        <f t="shared" si="7"/>
        <v>25.758480803085366</v>
      </c>
      <c r="H66" s="16">
        <f t="shared" si="7"/>
        <v>17.115669558434057</v>
      </c>
      <c r="I66" s="16">
        <f t="shared" si="7"/>
        <v>18.179290798747946</v>
      </c>
      <c r="J66" s="16">
        <f t="shared" si="7"/>
        <v>15.216216368185782</v>
      </c>
      <c r="K66" s="16">
        <f t="shared" si="7"/>
        <v>30.86422580491831</v>
      </c>
      <c r="L66" s="16">
        <f t="shared" si="7"/>
        <v>9.598921383982644</v>
      </c>
      <c r="M66" s="16">
        <f t="shared" si="7"/>
        <v>18.487532422012677</v>
      </c>
      <c r="N66" s="16">
        <f t="shared" si="7"/>
        <v>31.337207668859484</v>
      </c>
      <c r="O66" s="16">
        <f t="shared" si="7"/>
        <v>54.10096670062775</v>
      </c>
      <c r="P66" s="16">
        <f t="shared" si="7"/>
        <v>17.40694537120311</v>
      </c>
      <c r="Q66" s="16">
        <f t="shared" si="7"/>
        <v>34.21085994437817</v>
      </c>
      <c r="R66" s="16">
        <f t="shared" si="7"/>
        <v>18.10520533539048</v>
      </c>
      <c r="S66" s="16">
        <f t="shared" si="7"/>
        <v>10.892654760999525</v>
      </c>
      <c r="T66" s="16">
        <f t="shared" si="7"/>
        <v>26.00312316752137</v>
      </c>
      <c r="U66" s="16">
        <f t="shared" si="7"/>
        <v>18.27793251216103</v>
      </c>
      <c r="V66" s="16">
        <f t="shared" si="7"/>
        <v>22.385037097332173</v>
      </c>
      <c r="W66" s="16">
        <f t="shared" si="7"/>
        <v>90</v>
      </c>
      <c r="X66" s="16">
        <f t="shared" si="7"/>
        <v>0</v>
      </c>
      <c r="Y66" s="16">
        <f t="shared" si="7"/>
        <v>0</v>
      </c>
      <c r="Z66" s="17">
        <f t="shared" si="7"/>
        <v>90</v>
      </c>
    </row>
    <row r="67" spans="1:26" ht="13.5" hidden="1">
      <c r="A67" s="41" t="s">
        <v>285</v>
      </c>
      <c r="B67" s="24">
        <v>644092463</v>
      </c>
      <c r="C67" s="24"/>
      <c r="D67" s="25">
        <v>815120000</v>
      </c>
      <c r="E67" s="26">
        <v>778198862</v>
      </c>
      <c r="F67" s="26">
        <v>55655569</v>
      </c>
      <c r="G67" s="26">
        <v>48850962</v>
      </c>
      <c r="H67" s="26">
        <v>67782987</v>
      </c>
      <c r="I67" s="26">
        <v>172289518</v>
      </c>
      <c r="J67" s="26">
        <v>62544692</v>
      </c>
      <c r="K67" s="26">
        <v>66395465</v>
      </c>
      <c r="L67" s="26">
        <v>71730010</v>
      </c>
      <c r="M67" s="26">
        <v>200670167</v>
      </c>
      <c r="N67" s="26">
        <v>59464402</v>
      </c>
      <c r="O67" s="26">
        <v>61022795</v>
      </c>
      <c r="P67" s="26">
        <v>22876273</v>
      </c>
      <c r="Q67" s="26">
        <v>143363470</v>
      </c>
      <c r="R67" s="26">
        <v>55168642</v>
      </c>
      <c r="S67" s="26">
        <v>53718460</v>
      </c>
      <c r="T67" s="26">
        <v>63178950</v>
      </c>
      <c r="U67" s="26">
        <v>172066052</v>
      </c>
      <c r="V67" s="26">
        <v>688389207</v>
      </c>
      <c r="W67" s="26">
        <v>778198862</v>
      </c>
      <c r="X67" s="26"/>
      <c r="Y67" s="25"/>
      <c r="Z67" s="27">
        <v>778198862</v>
      </c>
    </row>
    <row r="68" spans="1:26" ht="13.5" hidden="1">
      <c r="A68" s="37" t="s">
        <v>31</v>
      </c>
      <c r="B68" s="19">
        <v>162536709</v>
      </c>
      <c r="C68" s="19"/>
      <c r="D68" s="20">
        <v>217000000</v>
      </c>
      <c r="E68" s="21">
        <v>256300776</v>
      </c>
      <c r="F68" s="21">
        <v>24257157</v>
      </c>
      <c r="G68" s="21">
        <v>14597033</v>
      </c>
      <c r="H68" s="21">
        <v>24349640</v>
      </c>
      <c r="I68" s="21">
        <v>63203830</v>
      </c>
      <c r="J68" s="21">
        <v>24441268</v>
      </c>
      <c r="K68" s="21">
        <v>25749128</v>
      </c>
      <c r="L68" s="21">
        <v>24453107</v>
      </c>
      <c r="M68" s="21">
        <v>74643503</v>
      </c>
      <c r="N68" s="21">
        <v>24747129</v>
      </c>
      <c r="O68" s="21">
        <v>24514325</v>
      </c>
      <c r="P68" s="21">
        <v>34290962</v>
      </c>
      <c r="Q68" s="21">
        <v>83552416</v>
      </c>
      <c r="R68" s="21">
        <v>24553361</v>
      </c>
      <c r="S68" s="21">
        <v>23035335</v>
      </c>
      <c r="T68" s="21">
        <v>25458276</v>
      </c>
      <c r="U68" s="21">
        <v>73046972</v>
      </c>
      <c r="V68" s="21">
        <v>294446721</v>
      </c>
      <c r="W68" s="21">
        <v>256300776</v>
      </c>
      <c r="X68" s="21"/>
      <c r="Y68" s="20"/>
      <c r="Z68" s="23">
        <v>256300776</v>
      </c>
    </row>
    <row r="69" spans="1:26" ht="13.5" hidden="1">
      <c r="A69" s="38" t="s">
        <v>32</v>
      </c>
      <c r="B69" s="19">
        <v>438283116</v>
      </c>
      <c r="C69" s="19"/>
      <c r="D69" s="20">
        <v>548120000</v>
      </c>
      <c r="E69" s="21">
        <v>471898086</v>
      </c>
      <c r="F69" s="21">
        <v>27215747</v>
      </c>
      <c r="G69" s="21">
        <v>30513953</v>
      </c>
      <c r="H69" s="21">
        <v>39036382</v>
      </c>
      <c r="I69" s="21">
        <v>96766082</v>
      </c>
      <c r="J69" s="21">
        <v>33657299</v>
      </c>
      <c r="K69" s="21">
        <v>36017917</v>
      </c>
      <c r="L69" s="21">
        <v>42468519</v>
      </c>
      <c r="M69" s="21">
        <v>112143735</v>
      </c>
      <c r="N69" s="21">
        <v>30054624</v>
      </c>
      <c r="O69" s="21">
        <v>31845289</v>
      </c>
      <c r="P69" s="21">
        <v>-16136942</v>
      </c>
      <c r="Q69" s="21">
        <v>45762971</v>
      </c>
      <c r="R69" s="21">
        <v>25761953</v>
      </c>
      <c r="S69" s="21">
        <v>25725206</v>
      </c>
      <c r="T69" s="21">
        <v>32872391</v>
      </c>
      <c r="U69" s="21">
        <v>84359550</v>
      </c>
      <c r="V69" s="21">
        <v>339032338</v>
      </c>
      <c r="W69" s="21">
        <v>471898086</v>
      </c>
      <c r="X69" s="21"/>
      <c r="Y69" s="20"/>
      <c r="Z69" s="23">
        <v>471898086</v>
      </c>
    </row>
    <row r="70" spans="1:26" ht="13.5" hidden="1">
      <c r="A70" s="39" t="s">
        <v>103</v>
      </c>
      <c r="B70" s="19"/>
      <c r="C70" s="19"/>
      <c r="D70" s="20">
        <v>373000000</v>
      </c>
      <c r="E70" s="21">
        <v>373028432</v>
      </c>
      <c r="F70" s="21">
        <v>25746877</v>
      </c>
      <c r="G70" s="21">
        <v>29613685</v>
      </c>
      <c r="H70" s="21">
        <v>36397080</v>
      </c>
      <c r="I70" s="21">
        <v>91757642</v>
      </c>
      <c r="J70" s="21">
        <v>32899756</v>
      </c>
      <c r="K70" s="21">
        <v>36186997</v>
      </c>
      <c r="L70" s="21">
        <v>29628609</v>
      </c>
      <c r="M70" s="21">
        <v>98715362</v>
      </c>
      <c r="N70" s="21">
        <v>33025476</v>
      </c>
      <c r="O70" s="21">
        <v>30835316</v>
      </c>
      <c r="P70" s="21">
        <v>28805600</v>
      </c>
      <c r="Q70" s="21">
        <v>92666392</v>
      </c>
      <c r="R70" s="21">
        <v>26151084</v>
      </c>
      <c r="S70" s="21">
        <v>24557513</v>
      </c>
      <c r="T70" s="21">
        <v>30270964</v>
      </c>
      <c r="U70" s="21">
        <v>80979561</v>
      </c>
      <c r="V70" s="21">
        <v>364118957</v>
      </c>
      <c r="W70" s="21">
        <v>373028432</v>
      </c>
      <c r="X70" s="21"/>
      <c r="Y70" s="20"/>
      <c r="Z70" s="23">
        <v>373028432</v>
      </c>
    </row>
    <row r="71" spans="1:26" ht="13.5" hidden="1">
      <c r="A71" s="39" t="s">
        <v>104</v>
      </c>
      <c r="B71" s="19"/>
      <c r="C71" s="19"/>
      <c r="D71" s="20">
        <v>115100000</v>
      </c>
      <c r="E71" s="21">
        <v>116332225</v>
      </c>
      <c r="F71" s="21">
        <v>8408954</v>
      </c>
      <c r="G71" s="21">
        <v>7711728</v>
      </c>
      <c r="H71" s="21">
        <v>9379572</v>
      </c>
      <c r="I71" s="21">
        <v>25500254</v>
      </c>
      <c r="J71" s="21">
        <v>7816997</v>
      </c>
      <c r="K71" s="21">
        <v>6981447</v>
      </c>
      <c r="L71" s="21">
        <v>16543714</v>
      </c>
      <c r="M71" s="21">
        <v>31342158</v>
      </c>
      <c r="N71" s="21">
        <v>3992114</v>
      </c>
      <c r="O71" s="21">
        <v>7836331</v>
      </c>
      <c r="P71" s="21">
        <v>6315854</v>
      </c>
      <c r="Q71" s="21">
        <v>18144299</v>
      </c>
      <c r="R71" s="21">
        <v>6602580</v>
      </c>
      <c r="S71" s="21">
        <v>7193634</v>
      </c>
      <c r="T71" s="21">
        <v>8299653</v>
      </c>
      <c r="U71" s="21">
        <v>22095867</v>
      </c>
      <c r="V71" s="21">
        <v>97082578</v>
      </c>
      <c r="W71" s="21">
        <v>116332225</v>
      </c>
      <c r="X71" s="21"/>
      <c r="Y71" s="20"/>
      <c r="Z71" s="23">
        <v>116332225</v>
      </c>
    </row>
    <row r="72" spans="1:26" ht="13.5" hidden="1">
      <c r="A72" s="39" t="s">
        <v>105</v>
      </c>
      <c r="B72" s="19"/>
      <c r="C72" s="19"/>
      <c r="D72" s="20">
        <v>43000000</v>
      </c>
      <c r="E72" s="21">
        <v>43000000</v>
      </c>
      <c r="F72" s="21">
        <v>1325725</v>
      </c>
      <c r="G72" s="21">
        <v>1414276</v>
      </c>
      <c r="H72" s="21">
        <v>1491138</v>
      </c>
      <c r="I72" s="21">
        <v>4231139</v>
      </c>
      <c r="J72" s="21">
        <v>1256658</v>
      </c>
      <c r="K72" s="21">
        <v>1120808</v>
      </c>
      <c r="L72" s="21">
        <v>4568242</v>
      </c>
      <c r="M72" s="21">
        <v>6945708</v>
      </c>
      <c r="N72" s="21">
        <v>1308728</v>
      </c>
      <c r="O72" s="21">
        <v>1438643</v>
      </c>
      <c r="P72" s="21">
        <v>1196965</v>
      </c>
      <c r="Q72" s="21">
        <v>3944336</v>
      </c>
      <c r="R72" s="21">
        <v>1280380</v>
      </c>
      <c r="S72" s="21">
        <v>2255687</v>
      </c>
      <c r="T72" s="21">
        <v>2585846</v>
      </c>
      <c r="U72" s="21">
        <v>6121913</v>
      </c>
      <c r="V72" s="21">
        <v>21243096</v>
      </c>
      <c r="W72" s="21">
        <v>43000000</v>
      </c>
      <c r="X72" s="21"/>
      <c r="Y72" s="20"/>
      <c r="Z72" s="23">
        <v>43000000</v>
      </c>
    </row>
    <row r="73" spans="1:26" ht="13.5" hidden="1">
      <c r="A73" s="39" t="s">
        <v>106</v>
      </c>
      <c r="B73" s="19"/>
      <c r="C73" s="19"/>
      <c r="D73" s="20">
        <v>25000000</v>
      </c>
      <c r="E73" s="21">
        <v>25000000</v>
      </c>
      <c r="F73" s="21">
        <v>1844792</v>
      </c>
      <c r="G73" s="21">
        <v>1885861</v>
      </c>
      <c r="H73" s="21">
        <v>1874528</v>
      </c>
      <c r="I73" s="21">
        <v>5605181</v>
      </c>
      <c r="J73" s="21">
        <v>1808711</v>
      </c>
      <c r="K73" s="21">
        <v>1854530</v>
      </c>
      <c r="L73" s="21">
        <v>1856710</v>
      </c>
      <c r="M73" s="21">
        <v>5519951</v>
      </c>
      <c r="N73" s="21">
        <v>1858519</v>
      </c>
      <c r="O73" s="21">
        <v>1857110</v>
      </c>
      <c r="P73" s="21">
        <v>1857326</v>
      </c>
      <c r="Q73" s="21">
        <v>5572955</v>
      </c>
      <c r="R73" s="21">
        <v>1853503</v>
      </c>
      <c r="S73" s="21">
        <v>1854086</v>
      </c>
      <c r="T73" s="21">
        <v>1860040</v>
      </c>
      <c r="U73" s="21">
        <v>5567629</v>
      </c>
      <c r="V73" s="21">
        <v>22265716</v>
      </c>
      <c r="W73" s="21">
        <v>25000000</v>
      </c>
      <c r="X73" s="21"/>
      <c r="Y73" s="20"/>
      <c r="Z73" s="23">
        <v>25000000</v>
      </c>
    </row>
    <row r="74" spans="1:26" ht="13.5" hidden="1">
      <c r="A74" s="39" t="s">
        <v>107</v>
      </c>
      <c r="B74" s="19">
        <v>438283116</v>
      </c>
      <c r="C74" s="19"/>
      <c r="D74" s="20">
        <v>-7980000</v>
      </c>
      <c r="E74" s="21">
        <v>-85462571</v>
      </c>
      <c r="F74" s="21">
        <v>-10110601</v>
      </c>
      <c r="G74" s="21">
        <v>-10111597</v>
      </c>
      <c r="H74" s="21">
        <v>-10105936</v>
      </c>
      <c r="I74" s="21">
        <v>-30328134</v>
      </c>
      <c r="J74" s="21">
        <v>-10124823</v>
      </c>
      <c r="K74" s="21">
        <v>-10125865</v>
      </c>
      <c r="L74" s="21">
        <v>-10128756</v>
      </c>
      <c r="M74" s="21">
        <v>-30379444</v>
      </c>
      <c r="N74" s="21">
        <v>-10130213</v>
      </c>
      <c r="O74" s="21">
        <v>-10122111</v>
      </c>
      <c r="P74" s="21">
        <v>-54312687</v>
      </c>
      <c r="Q74" s="21">
        <v>-74565011</v>
      </c>
      <c r="R74" s="21">
        <v>-10125594</v>
      </c>
      <c r="S74" s="21">
        <v>-10135714</v>
      </c>
      <c r="T74" s="21">
        <v>-10144112</v>
      </c>
      <c r="U74" s="21">
        <v>-30405420</v>
      </c>
      <c r="V74" s="21">
        <v>-165678009</v>
      </c>
      <c r="W74" s="21">
        <v>-85462571</v>
      </c>
      <c r="X74" s="21"/>
      <c r="Y74" s="20"/>
      <c r="Z74" s="23">
        <v>-85462571</v>
      </c>
    </row>
    <row r="75" spans="1:26" ht="13.5" hidden="1">
      <c r="A75" s="40" t="s">
        <v>110</v>
      </c>
      <c r="B75" s="28">
        <v>43272638</v>
      </c>
      <c r="C75" s="28"/>
      <c r="D75" s="29">
        <v>50000000</v>
      </c>
      <c r="E75" s="30">
        <v>50000000</v>
      </c>
      <c r="F75" s="30">
        <v>4182665</v>
      </c>
      <c r="G75" s="30">
        <v>3739976</v>
      </c>
      <c r="H75" s="30">
        <v>4396965</v>
      </c>
      <c r="I75" s="30">
        <v>12319606</v>
      </c>
      <c r="J75" s="30">
        <v>4446125</v>
      </c>
      <c r="K75" s="30">
        <v>4628420</v>
      </c>
      <c r="L75" s="30">
        <v>4808384</v>
      </c>
      <c r="M75" s="30">
        <v>13882929</v>
      </c>
      <c r="N75" s="30">
        <v>4662649</v>
      </c>
      <c r="O75" s="30">
        <v>4663181</v>
      </c>
      <c r="P75" s="30">
        <v>4722253</v>
      </c>
      <c r="Q75" s="30">
        <v>14048083</v>
      </c>
      <c r="R75" s="30">
        <v>4853328</v>
      </c>
      <c r="S75" s="30">
        <v>4957919</v>
      </c>
      <c r="T75" s="30">
        <v>4848283</v>
      </c>
      <c r="U75" s="30">
        <v>14659530</v>
      </c>
      <c r="V75" s="30">
        <v>54910148</v>
      </c>
      <c r="W75" s="30">
        <v>50000000</v>
      </c>
      <c r="X75" s="30"/>
      <c r="Y75" s="29"/>
      <c r="Z75" s="31">
        <v>50000000</v>
      </c>
    </row>
    <row r="76" spans="1:26" ht="13.5" hidden="1">
      <c r="A76" s="42" t="s">
        <v>286</v>
      </c>
      <c r="B76" s="32">
        <v>354435392</v>
      </c>
      <c r="C76" s="32"/>
      <c r="D76" s="33">
        <v>748124988</v>
      </c>
      <c r="E76" s="34">
        <v>596619528</v>
      </c>
      <c r="F76" s="34">
        <v>38295540</v>
      </c>
      <c r="G76" s="34">
        <v>55504811</v>
      </c>
      <c r="H76" s="34">
        <v>38608591</v>
      </c>
      <c r="I76" s="34">
        <v>132408942</v>
      </c>
      <c r="J76" s="34">
        <v>41087250</v>
      </c>
      <c r="K76" s="34">
        <v>50105060</v>
      </c>
      <c r="L76" s="34">
        <v>40160629</v>
      </c>
      <c r="M76" s="34">
        <v>131352939</v>
      </c>
      <c r="N76" s="34">
        <v>45272927</v>
      </c>
      <c r="O76" s="34">
        <v>37138884</v>
      </c>
      <c r="P76" s="34">
        <v>36837356</v>
      </c>
      <c r="Q76" s="34">
        <v>119249167</v>
      </c>
      <c r="R76" s="34">
        <v>43218154</v>
      </c>
      <c r="S76" s="34">
        <v>31355438</v>
      </c>
      <c r="T76" s="34">
        <v>50033742</v>
      </c>
      <c r="U76" s="34">
        <v>124607334</v>
      </c>
      <c r="V76" s="34">
        <v>507618382</v>
      </c>
      <c r="W76" s="34">
        <v>596619528</v>
      </c>
      <c r="X76" s="34"/>
      <c r="Y76" s="33"/>
      <c r="Z76" s="35">
        <v>596619528</v>
      </c>
    </row>
    <row r="77" spans="1:26" ht="13.5" hidden="1">
      <c r="A77" s="37" t="s">
        <v>31</v>
      </c>
      <c r="B77" s="19"/>
      <c r="C77" s="19"/>
      <c r="D77" s="20">
        <v>216999996</v>
      </c>
      <c r="E77" s="21">
        <v>190230768</v>
      </c>
      <c r="F77" s="21">
        <v>8605231</v>
      </c>
      <c r="G77" s="21">
        <v>12148538</v>
      </c>
      <c r="H77" s="21">
        <v>10237956</v>
      </c>
      <c r="I77" s="21">
        <v>30991725</v>
      </c>
      <c r="J77" s="21">
        <v>9904566</v>
      </c>
      <c r="K77" s="21">
        <v>10987033</v>
      </c>
      <c r="L77" s="21">
        <v>8598802</v>
      </c>
      <c r="M77" s="21">
        <v>29490401</v>
      </c>
      <c r="N77" s="21">
        <v>9794882</v>
      </c>
      <c r="O77" s="21">
        <v>13116042</v>
      </c>
      <c r="P77" s="21">
        <v>8827000</v>
      </c>
      <c r="Q77" s="21">
        <v>31737924</v>
      </c>
      <c r="R77" s="21">
        <v>10410335</v>
      </c>
      <c r="S77" s="21">
        <v>7235543</v>
      </c>
      <c r="T77" s="21">
        <v>11214100</v>
      </c>
      <c r="U77" s="21">
        <v>28859978</v>
      </c>
      <c r="V77" s="21">
        <v>121080028</v>
      </c>
      <c r="W77" s="21">
        <v>190230768</v>
      </c>
      <c r="X77" s="21"/>
      <c r="Y77" s="20"/>
      <c r="Z77" s="23">
        <v>190230768</v>
      </c>
    </row>
    <row r="78" spans="1:26" ht="13.5" hidden="1">
      <c r="A78" s="38" t="s">
        <v>32</v>
      </c>
      <c r="B78" s="19">
        <v>354435392</v>
      </c>
      <c r="C78" s="19"/>
      <c r="D78" s="20">
        <v>531124992</v>
      </c>
      <c r="E78" s="21">
        <v>361388760</v>
      </c>
      <c r="F78" s="21">
        <v>29166623</v>
      </c>
      <c r="G78" s="21">
        <v>42392912</v>
      </c>
      <c r="H78" s="21">
        <v>27618065</v>
      </c>
      <c r="I78" s="21">
        <v>99177600</v>
      </c>
      <c r="J78" s="21">
        <v>30506152</v>
      </c>
      <c r="K78" s="21">
        <v>37689501</v>
      </c>
      <c r="L78" s="21">
        <v>31100274</v>
      </c>
      <c r="M78" s="21">
        <v>99295927</v>
      </c>
      <c r="N78" s="21">
        <v>34016901</v>
      </c>
      <c r="O78" s="21">
        <v>21500016</v>
      </c>
      <c r="P78" s="21">
        <v>27188356</v>
      </c>
      <c r="Q78" s="21">
        <v>82705273</v>
      </c>
      <c r="R78" s="21">
        <v>31929114</v>
      </c>
      <c r="S78" s="21">
        <v>23579846</v>
      </c>
      <c r="T78" s="21">
        <v>37558937</v>
      </c>
      <c r="U78" s="21">
        <v>93067897</v>
      </c>
      <c r="V78" s="21">
        <v>374246697</v>
      </c>
      <c r="W78" s="21">
        <v>361388760</v>
      </c>
      <c r="X78" s="21"/>
      <c r="Y78" s="20"/>
      <c r="Z78" s="23">
        <v>361388760</v>
      </c>
    </row>
    <row r="79" spans="1:26" ht="13.5" hidden="1">
      <c r="A79" s="39" t="s">
        <v>103</v>
      </c>
      <c r="B79" s="19"/>
      <c r="C79" s="19"/>
      <c r="D79" s="20">
        <v>372999996</v>
      </c>
      <c r="E79" s="21">
        <v>261005172</v>
      </c>
      <c r="F79" s="21">
        <v>23021339</v>
      </c>
      <c r="G79" s="21">
        <v>34486772</v>
      </c>
      <c r="H79" s="21">
        <v>21181756</v>
      </c>
      <c r="I79" s="21">
        <v>78689867</v>
      </c>
      <c r="J79" s="21">
        <v>24738583</v>
      </c>
      <c r="K79" s="21">
        <v>25953893</v>
      </c>
      <c r="L79" s="21">
        <v>25188478</v>
      </c>
      <c r="M79" s="21">
        <v>75880954</v>
      </c>
      <c r="N79" s="21">
        <v>25651405</v>
      </c>
      <c r="O79" s="21">
        <v>17861829</v>
      </c>
      <c r="P79" s="21">
        <v>22260356</v>
      </c>
      <c r="Q79" s="21">
        <v>65773590</v>
      </c>
      <c r="R79" s="21">
        <v>25388780</v>
      </c>
      <c r="S79" s="21">
        <v>18252466</v>
      </c>
      <c r="T79" s="21">
        <v>30259433</v>
      </c>
      <c r="U79" s="21">
        <v>73900679</v>
      </c>
      <c r="V79" s="21">
        <v>294245090</v>
      </c>
      <c r="W79" s="21">
        <v>261005172</v>
      </c>
      <c r="X79" s="21"/>
      <c r="Y79" s="20"/>
      <c r="Z79" s="23">
        <v>261005172</v>
      </c>
    </row>
    <row r="80" spans="1:26" ht="13.5" hidden="1">
      <c r="A80" s="39" t="s">
        <v>104</v>
      </c>
      <c r="B80" s="19"/>
      <c r="C80" s="19"/>
      <c r="D80" s="20">
        <v>115100004</v>
      </c>
      <c r="E80" s="21">
        <v>62771088</v>
      </c>
      <c r="F80" s="21">
        <v>4085839</v>
      </c>
      <c r="G80" s="21">
        <v>5189850</v>
      </c>
      <c r="H80" s="21">
        <v>4403654</v>
      </c>
      <c r="I80" s="21">
        <v>13679343</v>
      </c>
      <c r="J80" s="21">
        <v>3835064</v>
      </c>
      <c r="K80" s="21">
        <v>4660841</v>
      </c>
      <c r="L80" s="21">
        <v>4148484</v>
      </c>
      <c r="M80" s="21">
        <v>12644389</v>
      </c>
      <c r="N80" s="21">
        <v>6043597</v>
      </c>
      <c r="O80" s="21">
        <v>2675688</v>
      </c>
      <c r="P80" s="21">
        <v>3324000</v>
      </c>
      <c r="Q80" s="21">
        <v>12043285</v>
      </c>
      <c r="R80" s="21">
        <v>4455328</v>
      </c>
      <c r="S80" s="21">
        <v>3587212</v>
      </c>
      <c r="T80" s="21">
        <v>5017335</v>
      </c>
      <c r="U80" s="21">
        <v>13059875</v>
      </c>
      <c r="V80" s="21">
        <v>51426892</v>
      </c>
      <c r="W80" s="21">
        <v>62771088</v>
      </c>
      <c r="X80" s="21"/>
      <c r="Y80" s="20"/>
      <c r="Z80" s="23">
        <v>62771088</v>
      </c>
    </row>
    <row r="81" spans="1:26" ht="13.5" hidden="1">
      <c r="A81" s="39" t="s">
        <v>105</v>
      </c>
      <c r="B81" s="19"/>
      <c r="C81" s="19"/>
      <c r="D81" s="20">
        <v>42999996</v>
      </c>
      <c r="E81" s="21">
        <v>16779960</v>
      </c>
      <c r="F81" s="21">
        <v>1124344</v>
      </c>
      <c r="G81" s="21">
        <v>1414276</v>
      </c>
      <c r="H81" s="21">
        <v>1034138</v>
      </c>
      <c r="I81" s="21">
        <v>3572758</v>
      </c>
      <c r="J81" s="21">
        <v>1082580</v>
      </c>
      <c r="K81" s="21">
        <v>4751510</v>
      </c>
      <c r="L81" s="21">
        <v>818144</v>
      </c>
      <c r="M81" s="21">
        <v>6652234</v>
      </c>
      <c r="N81" s="21">
        <v>1159549</v>
      </c>
      <c r="O81" s="21">
        <v>426909</v>
      </c>
      <c r="P81" s="21">
        <v>862000</v>
      </c>
      <c r="Q81" s="21">
        <v>2448458</v>
      </c>
      <c r="R81" s="21">
        <v>1026455</v>
      </c>
      <c r="S81" s="21">
        <v>784561</v>
      </c>
      <c r="T81" s="21">
        <v>1233675</v>
      </c>
      <c r="U81" s="21">
        <v>3044691</v>
      </c>
      <c r="V81" s="21">
        <v>15718141</v>
      </c>
      <c r="W81" s="21">
        <v>16779960</v>
      </c>
      <c r="X81" s="21"/>
      <c r="Y81" s="20"/>
      <c r="Z81" s="23">
        <v>16779960</v>
      </c>
    </row>
    <row r="82" spans="1:26" ht="13.5" hidden="1">
      <c r="A82" s="39" t="s">
        <v>106</v>
      </c>
      <c r="B82" s="19"/>
      <c r="C82" s="19"/>
      <c r="D82" s="20">
        <v>24996</v>
      </c>
      <c r="E82" s="21">
        <v>20832540</v>
      </c>
      <c r="F82" s="21">
        <v>935101</v>
      </c>
      <c r="G82" s="21">
        <v>1302014</v>
      </c>
      <c r="H82" s="21">
        <v>998517</v>
      </c>
      <c r="I82" s="21">
        <v>3235632</v>
      </c>
      <c r="J82" s="21">
        <v>849925</v>
      </c>
      <c r="K82" s="21">
        <v>1199337</v>
      </c>
      <c r="L82" s="21">
        <v>945168</v>
      </c>
      <c r="M82" s="21">
        <v>2994430</v>
      </c>
      <c r="N82" s="21">
        <v>1162350</v>
      </c>
      <c r="O82" s="21">
        <v>535590</v>
      </c>
      <c r="P82" s="21">
        <v>742000</v>
      </c>
      <c r="Q82" s="21">
        <v>2439940</v>
      </c>
      <c r="R82" s="21">
        <v>1034608</v>
      </c>
      <c r="S82" s="21">
        <v>955607</v>
      </c>
      <c r="T82" s="21">
        <v>1048494</v>
      </c>
      <c r="U82" s="21">
        <v>3038709</v>
      </c>
      <c r="V82" s="21">
        <v>11708711</v>
      </c>
      <c r="W82" s="21">
        <v>20832540</v>
      </c>
      <c r="X82" s="21"/>
      <c r="Y82" s="20"/>
      <c r="Z82" s="23">
        <v>20832540</v>
      </c>
    </row>
    <row r="83" spans="1:26" ht="13.5" hidden="1">
      <c r="A83" s="39" t="s">
        <v>107</v>
      </c>
      <c r="B83" s="19">
        <v>354435392</v>
      </c>
      <c r="C83" s="19"/>
      <c r="D83" s="20"/>
      <c r="E83" s="21"/>
      <c r="F83" s="21"/>
      <c r="G83" s="21"/>
      <c r="H83" s="21"/>
      <c r="I83" s="21"/>
      <c r="J83" s="21"/>
      <c r="K83" s="21">
        <v>1123920</v>
      </c>
      <c r="L83" s="21"/>
      <c r="M83" s="21">
        <v>1123920</v>
      </c>
      <c r="N83" s="21"/>
      <c r="O83" s="21"/>
      <c r="P83" s="21"/>
      <c r="Q83" s="21"/>
      <c r="R83" s="21">
        <v>23943</v>
      </c>
      <c r="S83" s="21"/>
      <c r="T83" s="21"/>
      <c r="U83" s="21">
        <v>23943</v>
      </c>
      <c r="V83" s="21">
        <v>1147863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>
        <v>45000000</v>
      </c>
      <c r="F84" s="30">
        <v>523686</v>
      </c>
      <c r="G84" s="30">
        <v>963361</v>
      </c>
      <c r="H84" s="30">
        <v>752570</v>
      </c>
      <c r="I84" s="30">
        <v>2239617</v>
      </c>
      <c r="J84" s="30">
        <v>676532</v>
      </c>
      <c r="K84" s="30">
        <v>1428526</v>
      </c>
      <c r="L84" s="30">
        <v>461553</v>
      </c>
      <c r="M84" s="30">
        <v>2566611</v>
      </c>
      <c r="N84" s="30">
        <v>1461144</v>
      </c>
      <c r="O84" s="30">
        <v>2522826</v>
      </c>
      <c r="P84" s="30">
        <v>822000</v>
      </c>
      <c r="Q84" s="30">
        <v>4805970</v>
      </c>
      <c r="R84" s="30">
        <v>878705</v>
      </c>
      <c r="S84" s="30">
        <v>540049</v>
      </c>
      <c r="T84" s="30">
        <v>1260705</v>
      </c>
      <c r="U84" s="30">
        <v>2679459</v>
      </c>
      <c r="V84" s="30">
        <v>12291657</v>
      </c>
      <c r="W84" s="30">
        <v>45000000</v>
      </c>
      <c r="X84" s="30"/>
      <c r="Y84" s="29"/>
      <c r="Z84" s="31">
        <v>45000000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1142068728</v>
      </c>
      <c r="D5" s="153">
        <f>SUM(D6:D8)</f>
        <v>0</v>
      </c>
      <c r="E5" s="154">
        <f t="shared" si="0"/>
        <v>571113000</v>
      </c>
      <c r="F5" s="100">
        <f t="shared" si="0"/>
        <v>439349134</v>
      </c>
      <c r="G5" s="100">
        <f t="shared" si="0"/>
        <v>238438582</v>
      </c>
      <c r="H5" s="100">
        <f t="shared" si="0"/>
        <v>10269873</v>
      </c>
      <c r="I5" s="100">
        <f t="shared" si="0"/>
        <v>24472468</v>
      </c>
      <c r="J5" s="100">
        <f t="shared" si="0"/>
        <v>273180923</v>
      </c>
      <c r="K5" s="100">
        <f t="shared" si="0"/>
        <v>18828479</v>
      </c>
      <c r="L5" s="100">
        <f t="shared" si="0"/>
        <v>21602212</v>
      </c>
      <c r="M5" s="100">
        <f t="shared" si="0"/>
        <v>20160472</v>
      </c>
      <c r="N5" s="100">
        <f t="shared" si="0"/>
        <v>60591163</v>
      </c>
      <c r="O5" s="100">
        <f t="shared" si="0"/>
        <v>55447839</v>
      </c>
      <c r="P5" s="100">
        <f t="shared" si="0"/>
        <v>19242950</v>
      </c>
      <c r="Q5" s="100">
        <f t="shared" si="0"/>
        <v>54320467</v>
      </c>
      <c r="R5" s="100">
        <f t="shared" si="0"/>
        <v>129011256</v>
      </c>
      <c r="S5" s="100">
        <f t="shared" si="0"/>
        <v>23446106</v>
      </c>
      <c r="T5" s="100">
        <f t="shared" si="0"/>
        <v>19699080</v>
      </c>
      <c r="U5" s="100">
        <f t="shared" si="0"/>
        <v>21932215</v>
      </c>
      <c r="V5" s="100">
        <f t="shared" si="0"/>
        <v>65077401</v>
      </c>
      <c r="W5" s="100">
        <f t="shared" si="0"/>
        <v>527860743</v>
      </c>
      <c r="X5" s="100">
        <f t="shared" si="0"/>
        <v>439349134</v>
      </c>
      <c r="Y5" s="100">
        <f t="shared" si="0"/>
        <v>88511609</v>
      </c>
      <c r="Z5" s="137">
        <f>+IF(X5&lt;&gt;0,+(Y5/X5)*100,0)</f>
        <v>20.146075672018966</v>
      </c>
      <c r="AA5" s="153">
        <f>SUM(AA6:AA8)</f>
        <v>439349134</v>
      </c>
    </row>
    <row r="6" spans="1:27" ht="13.5">
      <c r="A6" s="138" t="s">
        <v>75</v>
      </c>
      <c r="B6" s="136"/>
      <c r="C6" s="155"/>
      <c r="D6" s="155"/>
      <c r="E6" s="156">
        <v>3500000</v>
      </c>
      <c r="F6" s="60"/>
      <c r="G6" s="60">
        <v>27757157</v>
      </c>
      <c r="H6" s="60"/>
      <c r="I6" s="60"/>
      <c r="J6" s="60">
        <v>27757157</v>
      </c>
      <c r="K6" s="60"/>
      <c r="L6" s="60"/>
      <c r="M6" s="60"/>
      <c r="N6" s="60"/>
      <c r="O6" s="60"/>
      <c r="P6" s="60"/>
      <c r="Q6" s="60">
        <v>-36364129</v>
      </c>
      <c r="R6" s="60">
        <v>-36364129</v>
      </c>
      <c r="S6" s="60"/>
      <c r="T6" s="60"/>
      <c r="U6" s="60"/>
      <c r="V6" s="60"/>
      <c r="W6" s="60">
        <v>-8606972</v>
      </c>
      <c r="X6" s="60"/>
      <c r="Y6" s="60">
        <v>-8606972</v>
      </c>
      <c r="Z6" s="140">
        <v>0</v>
      </c>
      <c r="AA6" s="155"/>
    </row>
    <row r="7" spans="1:27" ht="13.5">
      <c r="A7" s="138" t="s">
        <v>76</v>
      </c>
      <c r="B7" s="136"/>
      <c r="C7" s="157">
        <v>1142068728</v>
      </c>
      <c r="D7" s="157"/>
      <c r="E7" s="158">
        <v>565561000</v>
      </c>
      <c r="F7" s="159">
        <v>437296669</v>
      </c>
      <c r="G7" s="159">
        <v>210681425</v>
      </c>
      <c r="H7" s="159">
        <v>10224388</v>
      </c>
      <c r="I7" s="159">
        <v>18782955</v>
      </c>
      <c r="J7" s="159">
        <v>239688768</v>
      </c>
      <c r="K7" s="159">
        <v>18824486</v>
      </c>
      <c r="L7" s="159">
        <v>21599515</v>
      </c>
      <c r="M7" s="159">
        <v>20155235</v>
      </c>
      <c r="N7" s="159">
        <v>60579236</v>
      </c>
      <c r="O7" s="159">
        <v>55447839</v>
      </c>
      <c r="P7" s="159">
        <v>19240332</v>
      </c>
      <c r="Q7" s="159">
        <v>90679359</v>
      </c>
      <c r="R7" s="159">
        <v>165367530</v>
      </c>
      <c r="S7" s="159">
        <v>21227658</v>
      </c>
      <c r="T7" s="159">
        <v>19696549</v>
      </c>
      <c r="U7" s="159">
        <v>21498137</v>
      </c>
      <c r="V7" s="159">
        <v>62422344</v>
      </c>
      <c r="W7" s="159">
        <v>528057878</v>
      </c>
      <c r="X7" s="159">
        <v>437296669</v>
      </c>
      <c r="Y7" s="159">
        <v>90761209</v>
      </c>
      <c r="Z7" s="141">
        <v>20.76</v>
      </c>
      <c r="AA7" s="157">
        <v>437296669</v>
      </c>
    </row>
    <row r="8" spans="1:27" ht="13.5">
      <c r="A8" s="138" t="s">
        <v>77</v>
      </c>
      <c r="B8" s="136"/>
      <c r="C8" s="155"/>
      <c r="D8" s="155"/>
      <c r="E8" s="156">
        <v>2052000</v>
      </c>
      <c r="F8" s="60">
        <v>2052465</v>
      </c>
      <c r="G8" s="60"/>
      <c r="H8" s="60">
        <v>45485</v>
      </c>
      <c r="I8" s="60">
        <v>5689513</v>
      </c>
      <c r="J8" s="60">
        <v>5734998</v>
      </c>
      <c r="K8" s="60">
        <v>3993</v>
      </c>
      <c r="L8" s="60">
        <v>2697</v>
      </c>
      <c r="M8" s="60">
        <v>5237</v>
      </c>
      <c r="N8" s="60">
        <v>11927</v>
      </c>
      <c r="O8" s="60"/>
      <c r="P8" s="60">
        <v>2618</v>
      </c>
      <c r="Q8" s="60">
        <v>5237</v>
      </c>
      <c r="R8" s="60">
        <v>7855</v>
      </c>
      <c r="S8" s="60">
        <v>2218448</v>
      </c>
      <c r="T8" s="60">
        <v>2531</v>
      </c>
      <c r="U8" s="60">
        <v>434078</v>
      </c>
      <c r="V8" s="60">
        <v>2655057</v>
      </c>
      <c r="W8" s="60">
        <v>8409837</v>
      </c>
      <c r="X8" s="60">
        <v>2052465</v>
      </c>
      <c r="Y8" s="60">
        <v>6357372</v>
      </c>
      <c r="Z8" s="140">
        <v>309.74</v>
      </c>
      <c r="AA8" s="155">
        <v>2052465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4107200</v>
      </c>
      <c r="F9" s="100">
        <f t="shared" si="1"/>
        <v>7966341</v>
      </c>
      <c r="G9" s="100">
        <f t="shared" si="1"/>
        <v>53623</v>
      </c>
      <c r="H9" s="100">
        <f t="shared" si="1"/>
        <v>239312</v>
      </c>
      <c r="I9" s="100">
        <f t="shared" si="1"/>
        <v>409288</v>
      </c>
      <c r="J9" s="100">
        <f t="shared" si="1"/>
        <v>702223</v>
      </c>
      <c r="K9" s="100">
        <f t="shared" si="1"/>
        <v>185777</v>
      </c>
      <c r="L9" s="100">
        <f t="shared" si="1"/>
        <v>146653</v>
      </c>
      <c r="M9" s="100">
        <f t="shared" si="1"/>
        <v>135314</v>
      </c>
      <c r="N9" s="100">
        <f t="shared" si="1"/>
        <v>467744</v>
      </c>
      <c r="O9" s="100">
        <f t="shared" si="1"/>
        <v>160679</v>
      </c>
      <c r="P9" s="100">
        <f t="shared" si="1"/>
        <v>2925285</v>
      </c>
      <c r="Q9" s="100">
        <f t="shared" si="1"/>
        <v>671180</v>
      </c>
      <c r="R9" s="100">
        <f t="shared" si="1"/>
        <v>3757144</v>
      </c>
      <c r="S9" s="100">
        <f t="shared" si="1"/>
        <v>689622</v>
      </c>
      <c r="T9" s="100">
        <f t="shared" si="1"/>
        <v>256027</v>
      </c>
      <c r="U9" s="100">
        <f t="shared" si="1"/>
        <v>177826</v>
      </c>
      <c r="V9" s="100">
        <f t="shared" si="1"/>
        <v>1123475</v>
      </c>
      <c r="W9" s="100">
        <f t="shared" si="1"/>
        <v>6050586</v>
      </c>
      <c r="X9" s="100">
        <f t="shared" si="1"/>
        <v>7966341</v>
      </c>
      <c r="Y9" s="100">
        <f t="shared" si="1"/>
        <v>-1915755</v>
      </c>
      <c r="Z9" s="137">
        <f>+IF(X9&lt;&gt;0,+(Y9/X9)*100,0)</f>
        <v>-24.048116946035826</v>
      </c>
      <c r="AA9" s="153">
        <f>SUM(AA10:AA14)</f>
        <v>7966341</v>
      </c>
    </row>
    <row r="10" spans="1:27" ht="13.5">
      <c r="A10" s="138" t="s">
        <v>79</v>
      </c>
      <c r="B10" s="136"/>
      <c r="C10" s="155"/>
      <c r="D10" s="155"/>
      <c r="E10" s="156">
        <v>1549800</v>
      </c>
      <c r="F10" s="60">
        <v>1579948</v>
      </c>
      <c r="G10" s="60">
        <v>53663</v>
      </c>
      <c r="H10" s="60">
        <v>45202</v>
      </c>
      <c r="I10" s="60">
        <v>69357</v>
      </c>
      <c r="J10" s="60">
        <v>168222</v>
      </c>
      <c r="K10" s="60">
        <v>74034</v>
      </c>
      <c r="L10" s="60">
        <v>65870</v>
      </c>
      <c r="M10" s="60">
        <v>77724</v>
      </c>
      <c r="N10" s="60">
        <v>217628</v>
      </c>
      <c r="O10" s="60">
        <v>58261</v>
      </c>
      <c r="P10" s="60">
        <v>70279</v>
      </c>
      <c r="Q10" s="60">
        <v>468677</v>
      </c>
      <c r="R10" s="60">
        <v>597217</v>
      </c>
      <c r="S10" s="60">
        <v>58628</v>
      </c>
      <c r="T10" s="60">
        <v>65364</v>
      </c>
      <c r="U10" s="60">
        <v>64244</v>
      </c>
      <c r="V10" s="60">
        <v>188236</v>
      </c>
      <c r="W10" s="60">
        <v>1171303</v>
      </c>
      <c r="X10" s="60">
        <v>1579948</v>
      </c>
      <c r="Y10" s="60">
        <v>-408645</v>
      </c>
      <c r="Z10" s="140">
        <v>-25.86</v>
      </c>
      <c r="AA10" s="155">
        <v>1579948</v>
      </c>
    </row>
    <row r="11" spans="1:27" ht="13.5">
      <c r="A11" s="138" t="s">
        <v>80</v>
      </c>
      <c r="B11" s="136"/>
      <c r="C11" s="155"/>
      <c r="D11" s="155"/>
      <c r="E11" s="156">
        <v>55000</v>
      </c>
      <c r="F11" s="60">
        <v>110304</v>
      </c>
      <c r="G11" s="60"/>
      <c r="H11" s="60">
        <v>5337</v>
      </c>
      <c r="I11" s="60">
        <v>1971</v>
      </c>
      <c r="J11" s="60">
        <v>7308</v>
      </c>
      <c r="K11" s="60">
        <v>5851</v>
      </c>
      <c r="L11" s="60">
        <v>8476</v>
      </c>
      <c r="M11" s="60">
        <v>3067</v>
      </c>
      <c r="N11" s="60">
        <v>17394</v>
      </c>
      <c r="O11" s="60">
        <v>5238</v>
      </c>
      <c r="P11" s="60">
        <v>16786</v>
      </c>
      <c r="Q11" s="60">
        <v>4667</v>
      </c>
      <c r="R11" s="60">
        <v>26691</v>
      </c>
      <c r="S11" s="60">
        <v>32064</v>
      </c>
      <c r="T11" s="60">
        <v>2468</v>
      </c>
      <c r="U11" s="60">
        <v>22541</v>
      </c>
      <c r="V11" s="60">
        <v>57073</v>
      </c>
      <c r="W11" s="60">
        <v>108466</v>
      </c>
      <c r="X11" s="60">
        <v>110304</v>
      </c>
      <c r="Y11" s="60">
        <v>-1838</v>
      </c>
      <c r="Z11" s="140">
        <v>-1.67</v>
      </c>
      <c r="AA11" s="155">
        <v>110304</v>
      </c>
    </row>
    <row r="12" spans="1:27" ht="13.5">
      <c r="A12" s="138" t="s">
        <v>81</v>
      </c>
      <c r="B12" s="136"/>
      <c r="C12" s="155"/>
      <c r="D12" s="155"/>
      <c r="E12" s="156">
        <v>2502400</v>
      </c>
      <c r="F12" s="60">
        <v>6276089</v>
      </c>
      <c r="G12" s="60">
        <v>-40</v>
      </c>
      <c r="H12" s="60">
        <v>188773</v>
      </c>
      <c r="I12" s="60">
        <v>337960</v>
      </c>
      <c r="J12" s="60">
        <v>526693</v>
      </c>
      <c r="K12" s="60">
        <v>105892</v>
      </c>
      <c r="L12" s="60">
        <v>72307</v>
      </c>
      <c r="M12" s="60">
        <v>54523</v>
      </c>
      <c r="N12" s="60">
        <v>232722</v>
      </c>
      <c r="O12" s="60">
        <v>97180</v>
      </c>
      <c r="P12" s="60">
        <v>2838220</v>
      </c>
      <c r="Q12" s="60">
        <v>197836</v>
      </c>
      <c r="R12" s="60">
        <v>3133236</v>
      </c>
      <c r="S12" s="60">
        <v>598930</v>
      </c>
      <c r="T12" s="60">
        <v>188195</v>
      </c>
      <c r="U12" s="60">
        <v>91041</v>
      </c>
      <c r="V12" s="60">
        <v>878166</v>
      </c>
      <c r="W12" s="60">
        <v>4770817</v>
      </c>
      <c r="X12" s="60">
        <v>6276089</v>
      </c>
      <c r="Y12" s="60">
        <v>-1505272</v>
      </c>
      <c r="Z12" s="140">
        <v>-23.98</v>
      </c>
      <c r="AA12" s="155">
        <v>6276089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5726552</v>
      </c>
      <c r="D15" s="153">
        <f>SUM(D16:D18)</f>
        <v>0</v>
      </c>
      <c r="E15" s="154">
        <f t="shared" si="2"/>
        <v>8227000</v>
      </c>
      <c r="F15" s="100">
        <f t="shared" si="2"/>
        <v>8524900</v>
      </c>
      <c r="G15" s="100">
        <f t="shared" si="2"/>
        <v>105</v>
      </c>
      <c r="H15" s="100">
        <f t="shared" si="2"/>
        <v>1439323</v>
      </c>
      <c r="I15" s="100">
        <f t="shared" si="2"/>
        <v>204787</v>
      </c>
      <c r="J15" s="100">
        <f t="shared" si="2"/>
        <v>1644215</v>
      </c>
      <c r="K15" s="100">
        <f t="shared" si="2"/>
        <v>119906</v>
      </c>
      <c r="L15" s="100">
        <f t="shared" si="2"/>
        <v>618158</v>
      </c>
      <c r="M15" s="100">
        <f t="shared" si="2"/>
        <v>104967</v>
      </c>
      <c r="N15" s="100">
        <f t="shared" si="2"/>
        <v>843031</v>
      </c>
      <c r="O15" s="100">
        <f t="shared" si="2"/>
        <v>76411</v>
      </c>
      <c r="P15" s="100">
        <f t="shared" si="2"/>
        <v>293131</v>
      </c>
      <c r="Q15" s="100">
        <f t="shared" si="2"/>
        <v>84452</v>
      </c>
      <c r="R15" s="100">
        <f t="shared" si="2"/>
        <v>453994</v>
      </c>
      <c r="S15" s="100">
        <f t="shared" si="2"/>
        <v>402399</v>
      </c>
      <c r="T15" s="100">
        <f t="shared" si="2"/>
        <v>77415</v>
      </c>
      <c r="U15" s="100">
        <f t="shared" si="2"/>
        <v>165429</v>
      </c>
      <c r="V15" s="100">
        <f t="shared" si="2"/>
        <v>645243</v>
      </c>
      <c r="W15" s="100">
        <f t="shared" si="2"/>
        <v>3586483</v>
      </c>
      <c r="X15" s="100">
        <f t="shared" si="2"/>
        <v>8524900</v>
      </c>
      <c r="Y15" s="100">
        <f t="shared" si="2"/>
        <v>-4938417</v>
      </c>
      <c r="Z15" s="137">
        <f>+IF(X15&lt;&gt;0,+(Y15/X15)*100,0)</f>
        <v>-57.92932468416052</v>
      </c>
      <c r="AA15" s="153">
        <f>SUM(AA16:AA18)</f>
        <v>8524900</v>
      </c>
    </row>
    <row r="16" spans="1:27" ht="13.5">
      <c r="A16" s="138" t="s">
        <v>85</v>
      </c>
      <c r="B16" s="136"/>
      <c r="C16" s="155"/>
      <c r="D16" s="155"/>
      <c r="E16" s="156">
        <v>1575000</v>
      </c>
      <c r="F16" s="60">
        <v>1963369</v>
      </c>
      <c r="G16" s="60"/>
      <c r="H16" s="60">
        <v>105320</v>
      </c>
      <c r="I16" s="60">
        <v>115652</v>
      </c>
      <c r="J16" s="60">
        <v>220972</v>
      </c>
      <c r="K16" s="60">
        <v>119573</v>
      </c>
      <c r="L16" s="60">
        <v>124111</v>
      </c>
      <c r="M16" s="60">
        <v>80426</v>
      </c>
      <c r="N16" s="60">
        <v>324110</v>
      </c>
      <c r="O16" s="60">
        <v>76038</v>
      </c>
      <c r="P16" s="60">
        <v>161450</v>
      </c>
      <c r="Q16" s="60">
        <v>78009</v>
      </c>
      <c r="R16" s="60">
        <v>315497</v>
      </c>
      <c r="S16" s="60">
        <v>389066</v>
      </c>
      <c r="T16" s="60">
        <v>76901</v>
      </c>
      <c r="U16" s="60">
        <v>164882</v>
      </c>
      <c r="V16" s="60">
        <v>630849</v>
      </c>
      <c r="W16" s="60">
        <v>1491428</v>
      </c>
      <c r="X16" s="60">
        <v>1963369</v>
      </c>
      <c r="Y16" s="60">
        <v>-471941</v>
      </c>
      <c r="Z16" s="140">
        <v>-24.04</v>
      </c>
      <c r="AA16" s="155">
        <v>1963369</v>
      </c>
    </row>
    <row r="17" spans="1:27" ht="13.5">
      <c r="A17" s="138" t="s">
        <v>86</v>
      </c>
      <c r="B17" s="136"/>
      <c r="C17" s="155">
        <v>5726552</v>
      </c>
      <c r="D17" s="155"/>
      <c r="E17" s="156">
        <v>6652000</v>
      </c>
      <c r="F17" s="60">
        <v>6551031</v>
      </c>
      <c r="G17" s="60">
        <v>105</v>
      </c>
      <c r="H17" s="60">
        <v>1333587</v>
      </c>
      <c r="I17" s="60">
        <v>89051</v>
      </c>
      <c r="J17" s="60">
        <v>1422743</v>
      </c>
      <c r="K17" s="60"/>
      <c r="L17" s="60">
        <v>493626</v>
      </c>
      <c r="M17" s="60">
        <v>24412</v>
      </c>
      <c r="N17" s="60">
        <v>518038</v>
      </c>
      <c r="O17" s="60">
        <v>351</v>
      </c>
      <c r="P17" s="60">
        <v>131681</v>
      </c>
      <c r="Q17" s="60">
        <v>5850</v>
      </c>
      <c r="R17" s="60">
        <v>137882</v>
      </c>
      <c r="S17" s="60">
        <v>13333</v>
      </c>
      <c r="T17" s="60"/>
      <c r="U17" s="60"/>
      <c r="V17" s="60">
        <v>13333</v>
      </c>
      <c r="W17" s="60">
        <v>2091996</v>
      </c>
      <c r="X17" s="60">
        <v>6551031</v>
      </c>
      <c r="Y17" s="60">
        <v>-4459035</v>
      </c>
      <c r="Z17" s="140">
        <v>-68.07</v>
      </c>
      <c r="AA17" s="155">
        <v>6551031</v>
      </c>
    </row>
    <row r="18" spans="1:27" ht="13.5">
      <c r="A18" s="138" t="s">
        <v>87</v>
      </c>
      <c r="B18" s="136"/>
      <c r="C18" s="155"/>
      <c r="D18" s="155"/>
      <c r="E18" s="156"/>
      <c r="F18" s="60">
        <v>10500</v>
      </c>
      <c r="G18" s="60"/>
      <c r="H18" s="60">
        <v>416</v>
      </c>
      <c r="I18" s="60">
        <v>84</v>
      </c>
      <c r="J18" s="60">
        <v>500</v>
      </c>
      <c r="K18" s="60">
        <v>333</v>
      </c>
      <c r="L18" s="60">
        <v>421</v>
      </c>
      <c r="M18" s="60">
        <v>129</v>
      </c>
      <c r="N18" s="60">
        <v>883</v>
      </c>
      <c r="O18" s="60">
        <v>22</v>
      </c>
      <c r="P18" s="60"/>
      <c r="Q18" s="60">
        <v>593</v>
      </c>
      <c r="R18" s="60">
        <v>615</v>
      </c>
      <c r="S18" s="60"/>
      <c r="T18" s="60">
        <v>514</v>
      </c>
      <c r="U18" s="60">
        <v>547</v>
      </c>
      <c r="V18" s="60">
        <v>1061</v>
      </c>
      <c r="W18" s="60">
        <v>3059</v>
      </c>
      <c r="X18" s="60">
        <v>10500</v>
      </c>
      <c r="Y18" s="60">
        <v>-7441</v>
      </c>
      <c r="Z18" s="140">
        <v>-70.87</v>
      </c>
      <c r="AA18" s="155">
        <v>10500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582808500</v>
      </c>
      <c r="F19" s="100">
        <f t="shared" si="3"/>
        <v>585618176</v>
      </c>
      <c r="G19" s="100">
        <f t="shared" si="3"/>
        <v>45537634</v>
      </c>
      <c r="H19" s="100">
        <f t="shared" si="3"/>
        <v>44001683</v>
      </c>
      <c r="I19" s="100">
        <f t="shared" si="3"/>
        <v>49676714</v>
      </c>
      <c r="J19" s="100">
        <f t="shared" si="3"/>
        <v>139216031</v>
      </c>
      <c r="K19" s="100">
        <f t="shared" si="3"/>
        <v>44363821</v>
      </c>
      <c r="L19" s="100">
        <f t="shared" si="3"/>
        <v>52506090</v>
      </c>
      <c r="M19" s="100">
        <f t="shared" si="3"/>
        <v>52918062</v>
      </c>
      <c r="N19" s="100">
        <f t="shared" si="3"/>
        <v>149787973</v>
      </c>
      <c r="O19" s="100">
        <f t="shared" si="3"/>
        <v>40486743</v>
      </c>
      <c r="P19" s="100">
        <f t="shared" si="3"/>
        <v>42687177</v>
      </c>
      <c r="Q19" s="100">
        <f t="shared" si="3"/>
        <v>38566653</v>
      </c>
      <c r="R19" s="100">
        <f t="shared" si="3"/>
        <v>121740573</v>
      </c>
      <c r="S19" s="100">
        <f t="shared" si="3"/>
        <v>37702948</v>
      </c>
      <c r="T19" s="100">
        <f t="shared" si="3"/>
        <v>39370045</v>
      </c>
      <c r="U19" s="100">
        <f t="shared" si="3"/>
        <v>43745746</v>
      </c>
      <c r="V19" s="100">
        <f t="shared" si="3"/>
        <v>120818739</v>
      </c>
      <c r="W19" s="100">
        <f t="shared" si="3"/>
        <v>531563316</v>
      </c>
      <c r="X19" s="100">
        <f t="shared" si="3"/>
        <v>585618176</v>
      </c>
      <c r="Y19" s="100">
        <f t="shared" si="3"/>
        <v>-54054860</v>
      </c>
      <c r="Z19" s="137">
        <f>+IF(X19&lt;&gt;0,+(Y19/X19)*100,0)</f>
        <v>-9.230393149545959</v>
      </c>
      <c r="AA19" s="153">
        <f>SUM(AA20:AA23)</f>
        <v>585618176</v>
      </c>
    </row>
    <row r="20" spans="1:27" ht="13.5">
      <c r="A20" s="138" t="s">
        <v>89</v>
      </c>
      <c r="B20" s="136"/>
      <c r="C20" s="155"/>
      <c r="D20" s="155"/>
      <c r="E20" s="156">
        <v>384107000</v>
      </c>
      <c r="F20" s="60">
        <v>385683164</v>
      </c>
      <c r="G20" s="60">
        <v>32988163</v>
      </c>
      <c r="H20" s="60">
        <v>32668297</v>
      </c>
      <c r="I20" s="60">
        <v>36491119</v>
      </c>
      <c r="J20" s="60">
        <v>102147579</v>
      </c>
      <c r="K20" s="60">
        <v>33026221</v>
      </c>
      <c r="L20" s="60">
        <v>36272205</v>
      </c>
      <c r="M20" s="60">
        <v>29669075</v>
      </c>
      <c r="N20" s="60">
        <v>98967501</v>
      </c>
      <c r="O20" s="60">
        <v>33024670</v>
      </c>
      <c r="P20" s="60">
        <v>31140251</v>
      </c>
      <c r="Q20" s="60">
        <v>29193501</v>
      </c>
      <c r="R20" s="60">
        <v>93358422</v>
      </c>
      <c r="S20" s="60">
        <v>26512762</v>
      </c>
      <c r="T20" s="60">
        <v>27755521</v>
      </c>
      <c r="U20" s="60">
        <v>30719433</v>
      </c>
      <c r="V20" s="60">
        <v>84987716</v>
      </c>
      <c r="W20" s="60">
        <v>379461218</v>
      </c>
      <c r="X20" s="60">
        <v>385683164</v>
      </c>
      <c r="Y20" s="60">
        <v>-6221946</v>
      </c>
      <c r="Z20" s="140">
        <v>-1.61</v>
      </c>
      <c r="AA20" s="155">
        <v>385683164</v>
      </c>
    </row>
    <row r="21" spans="1:27" ht="13.5">
      <c r="A21" s="138" t="s">
        <v>90</v>
      </c>
      <c r="B21" s="136"/>
      <c r="C21" s="155"/>
      <c r="D21" s="155"/>
      <c r="E21" s="156">
        <v>124670500</v>
      </c>
      <c r="F21" s="60">
        <v>125902725</v>
      </c>
      <c r="G21" s="60">
        <v>9378954</v>
      </c>
      <c r="H21" s="60">
        <v>7723345</v>
      </c>
      <c r="I21" s="60">
        <v>9390396</v>
      </c>
      <c r="J21" s="60">
        <v>26492695</v>
      </c>
      <c r="K21" s="60">
        <v>7821132</v>
      </c>
      <c r="L21" s="60">
        <v>12965220</v>
      </c>
      <c r="M21" s="60">
        <v>16544803</v>
      </c>
      <c r="N21" s="60">
        <v>37331155</v>
      </c>
      <c r="O21" s="60">
        <v>3999122</v>
      </c>
      <c r="P21" s="60">
        <v>7884376</v>
      </c>
      <c r="Q21" s="60">
        <v>6318758</v>
      </c>
      <c r="R21" s="60">
        <v>18202256</v>
      </c>
      <c r="S21" s="60">
        <v>7737669</v>
      </c>
      <c r="T21" s="60">
        <v>7202563</v>
      </c>
      <c r="U21" s="60">
        <v>8294384</v>
      </c>
      <c r="V21" s="60">
        <v>23234616</v>
      </c>
      <c r="W21" s="60">
        <v>105260722</v>
      </c>
      <c r="X21" s="60">
        <v>125902725</v>
      </c>
      <c r="Y21" s="60">
        <v>-20642003</v>
      </c>
      <c r="Z21" s="140">
        <v>-16.4</v>
      </c>
      <c r="AA21" s="155">
        <v>125902725</v>
      </c>
    </row>
    <row r="22" spans="1:27" ht="13.5">
      <c r="A22" s="138" t="s">
        <v>91</v>
      </c>
      <c r="B22" s="136"/>
      <c r="C22" s="157"/>
      <c r="D22" s="157"/>
      <c r="E22" s="158">
        <v>43021000</v>
      </c>
      <c r="F22" s="159">
        <v>43021121</v>
      </c>
      <c r="G22" s="159">
        <v>1325725</v>
      </c>
      <c r="H22" s="159">
        <v>1414458</v>
      </c>
      <c r="I22" s="159">
        <v>1491244</v>
      </c>
      <c r="J22" s="159">
        <v>4231427</v>
      </c>
      <c r="K22" s="159">
        <v>1256772</v>
      </c>
      <c r="L22" s="159">
        <v>1120903</v>
      </c>
      <c r="M22" s="159">
        <v>4568345</v>
      </c>
      <c r="N22" s="159">
        <v>6946020</v>
      </c>
      <c r="O22" s="159">
        <v>1308728</v>
      </c>
      <c r="P22" s="159">
        <v>1438742</v>
      </c>
      <c r="Q22" s="159">
        <v>1197068</v>
      </c>
      <c r="R22" s="159">
        <v>3944538</v>
      </c>
      <c r="S22" s="159">
        <v>1280524</v>
      </c>
      <c r="T22" s="159">
        <v>2256515</v>
      </c>
      <c r="U22" s="159">
        <v>2586317</v>
      </c>
      <c r="V22" s="159">
        <v>6123356</v>
      </c>
      <c r="W22" s="159">
        <v>21245341</v>
      </c>
      <c r="X22" s="159">
        <v>43021121</v>
      </c>
      <c r="Y22" s="159">
        <v>-21775780</v>
      </c>
      <c r="Z22" s="141">
        <v>-50.62</v>
      </c>
      <c r="AA22" s="157">
        <v>43021121</v>
      </c>
    </row>
    <row r="23" spans="1:27" ht="13.5">
      <c r="A23" s="138" t="s">
        <v>92</v>
      </c>
      <c r="B23" s="136"/>
      <c r="C23" s="155"/>
      <c r="D23" s="155"/>
      <c r="E23" s="156">
        <v>31010000</v>
      </c>
      <c r="F23" s="60">
        <v>31011166</v>
      </c>
      <c r="G23" s="60">
        <v>1844792</v>
      </c>
      <c r="H23" s="60">
        <v>2195583</v>
      </c>
      <c r="I23" s="60">
        <v>2303955</v>
      </c>
      <c r="J23" s="60">
        <v>6344330</v>
      </c>
      <c r="K23" s="60">
        <v>2259696</v>
      </c>
      <c r="L23" s="60">
        <v>2147762</v>
      </c>
      <c r="M23" s="60">
        <v>2135839</v>
      </c>
      <c r="N23" s="60">
        <v>6543297</v>
      </c>
      <c r="O23" s="60">
        <v>2154223</v>
      </c>
      <c r="P23" s="60">
        <v>2223808</v>
      </c>
      <c r="Q23" s="60">
        <v>1857326</v>
      </c>
      <c r="R23" s="60">
        <v>6235357</v>
      </c>
      <c r="S23" s="60">
        <v>2171993</v>
      </c>
      <c r="T23" s="60">
        <v>2155446</v>
      </c>
      <c r="U23" s="60">
        <v>2145612</v>
      </c>
      <c r="V23" s="60">
        <v>6473051</v>
      </c>
      <c r="W23" s="60">
        <v>25596035</v>
      </c>
      <c r="X23" s="60">
        <v>31011166</v>
      </c>
      <c r="Y23" s="60">
        <v>-5415131</v>
      </c>
      <c r="Z23" s="140">
        <v>-17.46</v>
      </c>
      <c r="AA23" s="155">
        <v>31011166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1147795280</v>
      </c>
      <c r="D25" s="168">
        <f>+D5+D9+D15+D19+D24</f>
        <v>0</v>
      </c>
      <c r="E25" s="169">
        <f t="shared" si="4"/>
        <v>1166255700</v>
      </c>
      <c r="F25" s="73">
        <f t="shared" si="4"/>
        <v>1041458551</v>
      </c>
      <c r="G25" s="73">
        <f t="shared" si="4"/>
        <v>284029944</v>
      </c>
      <c r="H25" s="73">
        <f t="shared" si="4"/>
        <v>55950191</v>
      </c>
      <c r="I25" s="73">
        <f t="shared" si="4"/>
        <v>74763257</v>
      </c>
      <c r="J25" s="73">
        <f t="shared" si="4"/>
        <v>414743392</v>
      </c>
      <c r="K25" s="73">
        <f t="shared" si="4"/>
        <v>63497983</v>
      </c>
      <c r="L25" s="73">
        <f t="shared" si="4"/>
        <v>74873113</v>
      </c>
      <c r="M25" s="73">
        <f t="shared" si="4"/>
        <v>73318815</v>
      </c>
      <c r="N25" s="73">
        <f t="shared" si="4"/>
        <v>211689911</v>
      </c>
      <c r="O25" s="73">
        <f t="shared" si="4"/>
        <v>96171672</v>
      </c>
      <c r="P25" s="73">
        <f t="shared" si="4"/>
        <v>65148543</v>
      </c>
      <c r="Q25" s="73">
        <f t="shared" si="4"/>
        <v>93642752</v>
      </c>
      <c r="R25" s="73">
        <f t="shared" si="4"/>
        <v>254962967</v>
      </c>
      <c r="S25" s="73">
        <f t="shared" si="4"/>
        <v>62241075</v>
      </c>
      <c r="T25" s="73">
        <f t="shared" si="4"/>
        <v>59402567</v>
      </c>
      <c r="U25" s="73">
        <f t="shared" si="4"/>
        <v>66021216</v>
      </c>
      <c r="V25" s="73">
        <f t="shared" si="4"/>
        <v>187664858</v>
      </c>
      <c r="W25" s="73">
        <f t="shared" si="4"/>
        <v>1069061128</v>
      </c>
      <c r="X25" s="73">
        <f t="shared" si="4"/>
        <v>1041458551</v>
      </c>
      <c r="Y25" s="73">
        <f t="shared" si="4"/>
        <v>27602577</v>
      </c>
      <c r="Z25" s="170">
        <f>+IF(X25&lt;&gt;0,+(Y25/X25)*100,0)</f>
        <v>2.650376913559952</v>
      </c>
      <c r="AA25" s="168">
        <f>+AA5+AA9+AA15+AA19+AA24</f>
        <v>1041458551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659716935</v>
      </c>
      <c r="D28" s="153">
        <f>SUM(D29:D31)</f>
        <v>0</v>
      </c>
      <c r="E28" s="154">
        <f t="shared" si="5"/>
        <v>416122400</v>
      </c>
      <c r="F28" s="100">
        <f t="shared" si="5"/>
        <v>313702931</v>
      </c>
      <c r="G28" s="100">
        <f t="shared" si="5"/>
        <v>12256419</v>
      </c>
      <c r="H28" s="100">
        <f t="shared" si="5"/>
        <v>10115858</v>
      </c>
      <c r="I28" s="100">
        <f t="shared" si="5"/>
        <v>18149731</v>
      </c>
      <c r="J28" s="100">
        <f t="shared" si="5"/>
        <v>40522008</v>
      </c>
      <c r="K28" s="100">
        <f t="shared" si="5"/>
        <v>10753655</v>
      </c>
      <c r="L28" s="100">
        <f t="shared" si="5"/>
        <v>15235780</v>
      </c>
      <c r="M28" s="100">
        <f t="shared" si="5"/>
        <v>12381835</v>
      </c>
      <c r="N28" s="100">
        <f t="shared" si="5"/>
        <v>38371270</v>
      </c>
      <c r="O28" s="100">
        <f t="shared" si="5"/>
        <v>16503686</v>
      </c>
      <c r="P28" s="100">
        <f t="shared" si="5"/>
        <v>12971720</v>
      </c>
      <c r="Q28" s="100">
        <f t="shared" si="5"/>
        <v>6122707</v>
      </c>
      <c r="R28" s="100">
        <f t="shared" si="5"/>
        <v>35598113</v>
      </c>
      <c r="S28" s="100">
        <f t="shared" si="5"/>
        <v>13180001</v>
      </c>
      <c r="T28" s="100">
        <f t="shared" si="5"/>
        <v>14895411</v>
      </c>
      <c r="U28" s="100">
        <f t="shared" si="5"/>
        <v>36309470</v>
      </c>
      <c r="V28" s="100">
        <f t="shared" si="5"/>
        <v>64384882</v>
      </c>
      <c r="W28" s="100">
        <f t="shared" si="5"/>
        <v>178876273</v>
      </c>
      <c r="X28" s="100">
        <f t="shared" si="5"/>
        <v>313702931</v>
      </c>
      <c r="Y28" s="100">
        <f t="shared" si="5"/>
        <v>-134826658</v>
      </c>
      <c r="Z28" s="137">
        <f>+IF(X28&lt;&gt;0,+(Y28/X28)*100,0)</f>
        <v>-42.979087753566446</v>
      </c>
      <c r="AA28" s="153">
        <f>SUM(AA29:AA31)</f>
        <v>313702931</v>
      </c>
    </row>
    <row r="29" spans="1:27" ht="13.5">
      <c r="A29" s="138" t="s">
        <v>75</v>
      </c>
      <c r="B29" s="136"/>
      <c r="C29" s="155"/>
      <c r="D29" s="155"/>
      <c r="E29" s="156">
        <v>60566700</v>
      </c>
      <c r="F29" s="60">
        <v>62136881</v>
      </c>
      <c r="G29" s="60">
        <v>3178786</v>
      </c>
      <c r="H29" s="60">
        <v>3933690</v>
      </c>
      <c r="I29" s="60">
        <v>5046620</v>
      </c>
      <c r="J29" s="60">
        <v>12159096</v>
      </c>
      <c r="K29" s="60">
        <v>3225814</v>
      </c>
      <c r="L29" s="60">
        <v>5985359</v>
      </c>
      <c r="M29" s="60">
        <v>5439433</v>
      </c>
      <c r="N29" s="60">
        <v>14650606</v>
      </c>
      <c r="O29" s="60">
        <v>4909840</v>
      </c>
      <c r="P29" s="60">
        <v>4862277</v>
      </c>
      <c r="Q29" s="60">
        <v>-1840342</v>
      </c>
      <c r="R29" s="60">
        <v>7931775</v>
      </c>
      <c r="S29" s="60">
        <v>4083217</v>
      </c>
      <c r="T29" s="60">
        <v>5127532</v>
      </c>
      <c r="U29" s="60">
        <v>6768482</v>
      </c>
      <c r="V29" s="60">
        <v>15979231</v>
      </c>
      <c r="W29" s="60">
        <v>50720708</v>
      </c>
      <c r="X29" s="60">
        <v>62136881</v>
      </c>
      <c r="Y29" s="60">
        <v>-11416173</v>
      </c>
      <c r="Z29" s="140">
        <v>-18.37</v>
      </c>
      <c r="AA29" s="155">
        <v>62136881</v>
      </c>
    </row>
    <row r="30" spans="1:27" ht="13.5">
      <c r="A30" s="138" t="s">
        <v>76</v>
      </c>
      <c r="B30" s="136"/>
      <c r="C30" s="157">
        <v>659716935</v>
      </c>
      <c r="D30" s="157"/>
      <c r="E30" s="158">
        <v>303397000</v>
      </c>
      <c r="F30" s="159">
        <v>195978279</v>
      </c>
      <c r="G30" s="159">
        <v>7464573</v>
      </c>
      <c r="H30" s="159">
        <v>3531501</v>
      </c>
      <c r="I30" s="159">
        <v>8077221</v>
      </c>
      <c r="J30" s="159">
        <v>19073295</v>
      </c>
      <c r="K30" s="159">
        <v>3794482</v>
      </c>
      <c r="L30" s="159">
        <v>5005139</v>
      </c>
      <c r="M30" s="159">
        <v>3263728</v>
      </c>
      <c r="N30" s="159">
        <v>12063349</v>
      </c>
      <c r="O30" s="159">
        <v>8770488</v>
      </c>
      <c r="P30" s="159">
        <v>3385561</v>
      </c>
      <c r="Q30" s="159">
        <v>5448812</v>
      </c>
      <c r="R30" s="159">
        <v>17604861</v>
      </c>
      <c r="S30" s="159">
        <v>5033928</v>
      </c>
      <c r="T30" s="159">
        <v>5069895</v>
      </c>
      <c r="U30" s="159">
        <v>23839071</v>
      </c>
      <c r="V30" s="159">
        <v>33942894</v>
      </c>
      <c r="W30" s="159">
        <v>82684399</v>
      </c>
      <c r="X30" s="159">
        <v>195978279</v>
      </c>
      <c r="Y30" s="159">
        <v>-113293880</v>
      </c>
      <c r="Z30" s="141">
        <v>-57.81</v>
      </c>
      <c r="AA30" s="157">
        <v>195978279</v>
      </c>
    </row>
    <row r="31" spans="1:27" ht="13.5">
      <c r="A31" s="138" t="s">
        <v>77</v>
      </c>
      <c r="B31" s="136"/>
      <c r="C31" s="155"/>
      <c r="D31" s="155"/>
      <c r="E31" s="156">
        <v>52158700</v>
      </c>
      <c r="F31" s="60">
        <v>55587771</v>
      </c>
      <c r="G31" s="60">
        <v>1613060</v>
      </c>
      <c r="H31" s="60">
        <v>2650667</v>
      </c>
      <c r="I31" s="60">
        <v>5025890</v>
      </c>
      <c r="J31" s="60">
        <v>9289617</v>
      </c>
      <c r="K31" s="60">
        <v>3733359</v>
      </c>
      <c r="L31" s="60">
        <v>4245282</v>
      </c>
      <c r="M31" s="60">
        <v>3678674</v>
      </c>
      <c r="N31" s="60">
        <v>11657315</v>
      </c>
      <c r="O31" s="60">
        <v>2823358</v>
      </c>
      <c r="P31" s="60">
        <v>4723882</v>
      </c>
      <c r="Q31" s="60">
        <v>2514237</v>
      </c>
      <c r="R31" s="60">
        <v>10061477</v>
      </c>
      <c r="S31" s="60">
        <v>4062856</v>
      </c>
      <c r="T31" s="60">
        <v>4697984</v>
      </c>
      <c r="U31" s="60">
        <v>5701917</v>
      </c>
      <c r="V31" s="60">
        <v>14462757</v>
      </c>
      <c r="W31" s="60">
        <v>45471166</v>
      </c>
      <c r="X31" s="60">
        <v>55587771</v>
      </c>
      <c r="Y31" s="60">
        <v>-10116605</v>
      </c>
      <c r="Z31" s="140">
        <v>-18.2</v>
      </c>
      <c r="AA31" s="155">
        <v>55587771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102239400</v>
      </c>
      <c r="F32" s="100">
        <f t="shared" si="6"/>
        <v>96796359</v>
      </c>
      <c r="G32" s="100">
        <f t="shared" si="6"/>
        <v>7060532</v>
      </c>
      <c r="H32" s="100">
        <f t="shared" si="6"/>
        <v>6914735</v>
      </c>
      <c r="I32" s="100">
        <f t="shared" si="6"/>
        <v>6768115</v>
      </c>
      <c r="J32" s="100">
        <f t="shared" si="6"/>
        <v>20743382</v>
      </c>
      <c r="K32" s="100">
        <f t="shared" si="6"/>
        <v>7860152</v>
      </c>
      <c r="L32" s="100">
        <f t="shared" si="6"/>
        <v>7309330</v>
      </c>
      <c r="M32" s="100">
        <f t="shared" si="6"/>
        <v>7865480</v>
      </c>
      <c r="N32" s="100">
        <f t="shared" si="6"/>
        <v>23034962</v>
      </c>
      <c r="O32" s="100">
        <f t="shared" si="6"/>
        <v>9969355</v>
      </c>
      <c r="P32" s="100">
        <f t="shared" si="6"/>
        <v>7954978</v>
      </c>
      <c r="Q32" s="100">
        <f t="shared" si="6"/>
        <v>7233576</v>
      </c>
      <c r="R32" s="100">
        <f t="shared" si="6"/>
        <v>25157909</v>
      </c>
      <c r="S32" s="100">
        <f t="shared" si="6"/>
        <v>7334198</v>
      </c>
      <c r="T32" s="100">
        <f t="shared" si="6"/>
        <v>7165919</v>
      </c>
      <c r="U32" s="100">
        <f t="shared" si="6"/>
        <v>7889950</v>
      </c>
      <c r="V32" s="100">
        <f t="shared" si="6"/>
        <v>22390067</v>
      </c>
      <c r="W32" s="100">
        <f t="shared" si="6"/>
        <v>91326320</v>
      </c>
      <c r="X32" s="100">
        <f t="shared" si="6"/>
        <v>96796359</v>
      </c>
      <c r="Y32" s="100">
        <f t="shared" si="6"/>
        <v>-5470039</v>
      </c>
      <c r="Z32" s="137">
        <f>+IF(X32&lt;&gt;0,+(Y32/X32)*100,0)</f>
        <v>-5.651079293178786</v>
      </c>
      <c r="AA32" s="153">
        <f>SUM(AA33:AA37)</f>
        <v>96796359</v>
      </c>
    </row>
    <row r="33" spans="1:27" ht="13.5">
      <c r="A33" s="138" t="s">
        <v>79</v>
      </c>
      <c r="B33" s="136"/>
      <c r="C33" s="155"/>
      <c r="D33" s="155"/>
      <c r="E33" s="156">
        <v>36935100</v>
      </c>
      <c r="F33" s="60">
        <v>18753591</v>
      </c>
      <c r="G33" s="60">
        <v>1774724</v>
      </c>
      <c r="H33" s="60">
        <v>1343784</v>
      </c>
      <c r="I33" s="60">
        <v>1398129</v>
      </c>
      <c r="J33" s="60">
        <v>4516637</v>
      </c>
      <c r="K33" s="60">
        <v>1587595</v>
      </c>
      <c r="L33" s="60">
        <v>1526395</v>
      </c>
      <c r="M33" s="60">
        <v>1575982</v>
      </c>
      <c r="N33" s="60">
        <v>4689972</v>
      </c>
      <c r="O33" s="60">
        <v>2280457</v>
      </c>
      <c r="P33" s="60">
        <v>1481761</v>
      </c>
      <c r="Q33" s="60">
        <v>1412918</v>
      </c>
      <c r="R33" s="60">
        <v>5175136</v>
      </c>
      <c r="S33" s="60">
        <v>1471735</v>
      </c>
      <c r="T33" s="60">
        <v>1302946</v>
      </c>
      <c r="U33" s="60">
        <v>1362278</v>
      </c>
      <c r="V33" s="60">
        <v>4136959</v>
      </c>
      <c r="W33" s="60">
        <v>18518704</v>
      </c>
      <c r="X33" s="60">
        <v>18753591</v>
      </c>
      <c r="Y33" s="60">
        <v>-234887</v>
      </c>
      <c r="Z33" s="140">
        <v>-1.25</v>
      </c>
      <c r="AA33" s="155">
        <v>18753591</v>
      </c>
    </row>
    <row r="34" spans="1:27" ht="13.5">
      <c r="A34" s="138" t="s">
        <v>80</v>
      </c>
      <c r="B34" s="136"/>
      <c r="C34" s="155"/>
      <c r="D34" s="155"/>
      <c r="E34" s="156">
        <v>12738000</v>
      </c>
      <c r="F34" s="60">
        <v>12282591</v>
      </c>
      <c r="G34" s="60"/>
      <c r="H34" s="60">
        <v>894560</v>
      </c>
      <c r="I34" s="60">
        <v>860703</v>
      </c>
      <c r="J34" s="60">
        <v>1755263</v>
      </c>
      <c r="K34" s="60">
        <v>761084</v>
      </c>
      <c r="L34" s="60">
        <v>992215</v>
      </c>
      <c r="M34" s="60">
        <v>943461</v>
      </c>
      <c r="N34" s="60">
        <v>2696760</v>
      </c>
      <c r="O34" s="60">
        <v>1815334</v>
      </c>
      <c r="P34" s="60">
        <v>915964</v>
      </c>
      <c r="Q34" s="60">
        <v>573541</v>
      </c>
      <c r="R34" s="60">
        <v>3304839</v>
      </c>
      <c r="S34" s="60">
        <v>582534</v>
      </c>
      <c r="T34" s="60">
        <v>639512</v>
      </c>
      <c r="U34" s="60">
        <v>755937</v>
      </c>
      <c r="V34" s="60">
        <v>1977983</v>
      </c>
      <c r="W34" s="60">
        <v>9734845</v>
      </c>
      <c r="X34" s="60">
        <v>12282591</v>
      </c>
      <c r="Y34" s="60">
        <v>-2547746</v>
      </c>
      <c r="Z34" s="140">
        <v>-20.74</v>
      </c>
      <c r="AA34" s="155">
        <v>12282591</v>
      </c>
    </row>
    <row r="35" spans="1:27" ht="13.5">
      <c r="A35" s="138" t="s">
        <v>81</v>
      </c>
      <c r="B35" s="136"/>
      <c r="C35" s="155"/>
      <c r="D35" s="155"/>
      <c r="E35" s="156">
        <v>43199600</v>
      </c>
      <c r="F35" s="60">
        <v>58345105</v>
      </c>
      <c r="G35" s="60">
        <v>2939716</v>
      </c>
      <c r="H35" s="60">
        <v>4158434</v>
      </c>
      <c r="I35" s="60">
        <v>4012920</v>
      </c>
      <c r="J35" s="60">
        <v>11111070</v>
      </c>
      <c r="K35" s="60">
        <v>4987988</v>
      </c>
      <c r="L35" s="60">
        <v>4265346</v>
      </c>
      <c r="M35" s="60">
        <v>4748030</v>
      </c>
      <c r="N35" s="60">
        <v>14001364</v>
      </c>
      <c r="O35" s="60">
        <v>5225674</v>
      </c>
      <c r="P35" s="60">
        <v>4886576</v>
      </c>
      <c r="Q35" s="60">
        <v>4700453</v>
      </c>
      <c r="R35" s="60">
        <v>14812703</v>
      </c>
      <c r="S35" s="60">
        <v>4733561</v>
      </c>
      <c r="T35" s="60">
        <v>4628064</v>
      </c>
      <c r="U35" s="60">
        <v>5145934</v>
      </c>
      <c r="V35" s="60">
        <v>14507559</v>
      </c>
      <c r="W35" s="60">
        <v>54432696</v>
      </c>
      <c r="X35" s="60">
        <v>58345105</v>
      </c>
      <c r="Y35" s="60">
        <v>-3912409</v>
      </c>
      <c r="Z35" s="140">
        <v>-6.71</v>
      </c>
      <c r="AA35" s="155">
        <v>58345105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543128</v>
      </c>
      <c r="H36" s="60"/>
      <c r="I36" s="60"/>
      <c r="J36" s="60">
        <v>543128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543128</v>
      </c>
      <c r="X36" s="60"/>
      <c r="Y36" s="60">
        <v>543128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9366700</v>
      </c>
      <c r="F37" s="159">
        <v>7415072</v>
      </c>
      <c r="G37" s="159">
        <v>1802964</v>
      </c>
      <c r="H37" s="159">
        <v>517957</v>
      </c>
      <c r="I37" s="159">
        <v>496363</v>
      </c>
      <c r="J37" s="159">
        <v>2817284</v>
      </c>
      <c r="K37" s="159">
        <v>523485</v>
      </c>
      <c r="L37" s="159">
        <v>525374</v>
      </c>
      <c r="M37" s="159">
        <v>598007</v>
      </c>
      <c r="N37" s="159">
        <v>1646866</v>
      </c>
      <c r="O37" s="159">
        <v>647890</v>
      </c>
      <c r="P37" s="159">
        <v>670677</v>
      </c>
      <c r="Q37" s="159">
        <v>546664</v>
      </c>
      <c r="R37" s="159">
        <v>1865231</v>
      </c>
      <c r="S37" s="159">
        <v>546368</v>
      </c>
      <c r="T37" s="159">
        <v>595397</v>
      </c>
      <c r="U37" s="159">
        <v>625801</v>
      </c>
      <c r="V37" s="159">
        <v>1767566</v>
      </c>
      <c r="W37" s="159">
        <v>8096947</v>
      </c>
      <c r="X37" s="159">
        <v>7415072</v>
      </c>
      <c r="Y37" s="159">
        <v>681875</v>
      </c>
      <c r="Z37" s="141">
        <v>9.2</v>
      </c>
      <c r="AA37" s="157">
        <v>7415072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80939600</v>
      </c>
      <c r="F38" s="100">
        <f t="shared" si="7"/>
        <v>88453939</v>
      </c>
      <c r="G38" s="100">
        <f t="shared" si="7"/>
        <v>1456183</v>
      </c>
      <c r="H38" s="100">
        <f t="shared" si="7"/>
        <v>5097450</v>
      </c>
      <c r="I38" s="100">
        <f t="shared" si="7"/>
        <v>4773406</v>
      </c>
      <c r="J38" s="100">
        <f t="shared" si="7"/>
        <v>11327039</v>
      </c>
      <c r="K38" s="100">
        <f t="shared" si="7"/>
        <v>5235675</v>
      </c>
      <c r="L38" s="100">
        <f t="shared" si="7"/>
        <v>6606830</v>
      </c>
      <c r="M38" s="100">
        <f t="shared" si="7"/>
        <v>6813703</v>
      </c>
      <c r="N38" s="100">
        <f t="shared" si="7"/>
        <v>18656208</v>
      </c>
      <c r="O38" s="100">
        <f t="shared" si="7"/>
        <v>15406257</v>
      </c>
      <c r="P38" s="100">
        <f t="shared" si="7"/>
        <v>6534296</v>
      </c>
      <c r="Q38" s="100">
        <f t="shared" si="7"/>
        <v>5811604</v>
      </c>
      <c r="R38" s="100">
        <f t="shared" si="7"/>
        <v>27752157</v>
      </c>
      <c r="S38" s="100">
        <f t="shared" si="7"/>
        <v>4874189</v>
      </c>
      <c r="T38" s="100">
        <f t="shared" si="7"/>
        <v>7284644</v>
      </c>
      <c r="U38" s="100">
        <f t="shared" si="7"/>
        <v>8036653</v>
      </c>
      <c r="V38" s="100">
        <f t="shared" si="7"/>
        <v>20195486</v>
      </c>
      <c r="W38" s="100">
        <f t="shared" si="7"/>
        <v>77930890</v>
      </c>
      <c r="X38" s="100">
        <f t="shared" si="7"/>
        <v>88453939</v>
      </c>
      <c r="Y38" s="100">
        <f t="shared" si="7"/>
        <v>-10523049</v>
      </c>
      <c r="Z38" s="137">
        <f>+IF(X38&lt;&gt;0,+(Y38/X38)*100,0)</f>
        <v>-11.896642613055366</v>
      </c>
      <c r="AA38" s="153">
        <f>SUM(AA39:AA41)</f>
        <v>88453939</v>
      </c>
    </row>
    <row r="39" spans="1:27" ht="13.5">
      <c r="A39" s="138" t="s">
        <v>85</v>
      </c>
      <c r="B39" s="136"/>
      <c r="C39" s="155"/>
      <c r="D39" s="155"/>
      <c r="E39" s="156">
        <v>37812400</v>
      </c>
      <c r="F39" s="60">
        <v>26738980</v>
      </c>
      <c r="G39" s="60">
        <v>362150</v>
      </c>
      <c r="H39" s="60">
        <v>1531932</v>
      </c>
      <c r="I39" s="60">
        <v>1584073</v>
      </c>
      <c r="J39" s="60">
        <v>3478155</v>
      </c>
      <c r="K39" s="60">
        <v>1392562</v>
      </c>
      <c r="L39" s="60">
        <v>2459655</v>
      </c>
      <c r="M39" s="60">
        <v>2056927</v>
      </c>
      <c r="N39" s="60">
        <v>5909144</v>
      </c>
      <c r="O39" s="60">
        <v>4788730</v>
      </c>
      <c r="P39" s="60">
        <v>2071135</v>
      </c>
      <c r="Q39" s="60">
        <v>1524804</v>
      </c>
      <c r="R39" s="60">
        <v>8384669</v>
      </c>
      <c r="S39" s="60">
        <v>1620132</v>
      </c>
      <c r="T39" s="60">
        <v>2133147</v>
      </c>
      <c r="U39" s="60">
        <v>1870435</v>
      </c>
      <c r="V39" s="60">
        <v>5623714</v>
      </c>
      <c r="W39" s="60">
        <v>23395682</v>
      </c>
      <c r="X39" s="60">
        <v>26738980</v>
      </c>
      <c r="Y39" s="60">
        <v>-3343298</v>
      </c>
      <c r="Z39" s="140">
        <v>-12.5</v>
      </c>
      <c r="AA39" s="155">
        <v>26738980</v>
      </c>
    </row>
    <row r="40" spans="1:27" ht="13.5">
      <c r="A40" s="138" t="s">
        <v>86</v>
      </c>
      <c r="B40" s="136"/>
      <c r="C40" s="155"/>
      <c r="D40" s="155"/>
      <c r="E40" s="156">
        <v>41581000</v>
      </c>
      <c r="F40" s="60">
        <v>58347526</v>
      </c>
      <c r="G40" s="60">
        <v>1094033</v>
      </c>
      <c r="H40" s="60">
        <v>3325169</v>
      </c>
      <c r="I40" s="60">
        <v>2932882</v>
      </c>
      <c r="J40" s="60">
        <v>7352084</v>
      </c>
      <c r="K40" s="60">
        <v>3563328</v>
      </c>
      <c r="L40" s="60">
        <v>3875980</v>
      </c>
      <c r="M40" s="60">
        <v>4546309</v>
      </c>
      <c r="N40" s="60">
        <v>11985617</v>
      </c>
      <c r="O40" s="60">
        <v>10293673</v>
      </c>
      <c r="P40" s="60">
        <v>4251081</v>
      </c>
      <c r="Q40" s="60">
        <v>4076226</v>
      </c>
      <c r="R40" s="60">
        <v>18620980</v>
      </c>
      <c r="S40" s="60">
        <v>3051751</v>
      </c>
      <c r="T40" s="60">
        <v>4854973</v>
      </c>
      <c r="U40" s="60">
        <v>5733681</v>
      </c>
      <c r="V40" s="60">
        <v>13640405</v>
      </c>
      <c r="W40" s="60">
        <v>51599086</v>
      </c>
      <c r="X40" s="60">
        <v>58347526</v>
      </c>
      <c r="Y40" s="60">
        <v>-6748440</v>
      </c>
      <c r="Z40" s="140">
        <v>-11.57</v>
      </c>
      <c r="AA40" s="155">
        <v>58347526</v>
      </c>
    </row>
    <row r="41" spans="1:27" ht="13.5">
      <c r="A41" s="138" t="s">
        <v>87</v>
      </c>
      <c r="B41" s="136"/>
      <c r="C41" s="155"/>
      <c r="D41" s="155"/>
      <c r="E41" s="156">
        <v>1546200</v>
      </c>
      <c r="F41" s="60">
        <v>3367433</v>
      </c>
      <c r="G41" s="60"/>
      <c r="H41" s="60">
        <v>240349</v>
      </c>
      <c r="I41" s="60">
        <v>256451</v>
      </c>
      <c r="J41" s="60">
        <v>496800</v>
      </c>
      <c r="K41" s="60">
        <v>279785</v>
      </c>
      <c r="L41" s="60">
        <v>271195</v>
      </c>
      <c r="M41" s="60">
        <v>210467</v>
      </c>
      <c r="N41" s="60">
        <v>761447</v>
      </c>
      <c r="O41" s="60">
        <v>323854</v>
      </c>
      <c r="P41" s="60">
        <v>212080</v>
      </c>
      <c r="Q41" s="60">
        <v>210574</v>
      </c>
      <c r="R41" s="60">
        <v>746508</v>
      </c>
      <c r="S41" s="60">
        <v>202306</v>
      </c>
      <c r="T41" s="60">
        <v>296524</v>
      </c>
      <c r="U41" s="60">
        <v>432537</v>
      </c>
      <c r="V41" s="60">
        <v>931367</v>
      </c>
      <c r="W41" s="60">
        <v>2936122</v>
      </c>
      <c r="X41" s="60">
        <v>3367433</v>
      </c>
      <c r="Y41" s="60">
        <v>-431311</v>
      </c>
      <c r="Z41" s="140">
        <v>-12.81</v>
      </c>
      <c r="AA41" s="155">
        <v>3367433</v>
      </c>
    </row>
    <row r="42" spans="1:27" ht="13.5">
      <c r="A42" s="135" t="s">
        <v>88</v>
      </c>
      <c r="B42" s="142"/>
      <c r="C42" s="153">
        <f aca="true" t="shared" si="8" ref="C42:Y42">SUM(C43:C46)</f>
        <v>317871122</v>
      </c>
      <c r="D42" s="153">
        <f>SUM(D43:D46)</f>
        <v>0</v>
      </c>
      <c r="E42" s="154">
        <f t="shared" si="8"/>
        <v>566878800</v>
      </c>
      <c r="F42" s="100">
        <f t="shared" si="8"/>
        <v>537724558</v>
      </c>
      <c r="G42" s="100">
        <f t="shared" si="8"/>
        <v>41508360</v>
      </c>
      <c r="H42" s="100">
        <f t="shared" si="8"/>
        <v>56794281</v>
      </c>
      <c r="I42" s="100">
        <f t="shared" si="8"/>
        <v>46678050</v>
      </c>
      <c r="J42" s="100">
        <f t="shared" si="8"/>
        <v>144980691</v>
      </c>
      <c r="K42" s="100">
        <f t="shared" si="8"/>
        <v>42679037</v>
      </c>
      <c r="L42" s="100">
        <f t="shared" si="8"/>
        <v>41453678</v>
      </c>
      <c r="M42" s="100">
        <f t="shared" si="8"/>
        <v>16427109</v>
      </c>
      <c r="N42" s="100">
        <f t="shared" si="8"/>
        <v>100559824</v>
      </c>
      <c r="O42" s="100">
        <f t="shared" si="8"/>
        <v>43904265</v>
      </c>
      <c r="P42" s="100">
        <f t="shared" si="8"/>
        <v>55683083</v>
      </c>
      <c r="Q42" s="100">
        <f t="shared" si="8"/>
        <v>38049850</v>
      </c>
      <c r="R42" s="100">
        <f t="shared" si="8"/>
        <v>137637198</v>
      </c>
      <c r="S42" s="100">
        <f t="shared" si="8"/>
        <v>48108310</v>
      </c>
      <c r="T42" s="100">
        <f t="shared" si="8"/>
        <v>44703634</v>
      </c>
      <c r="U42" s="100">
        <f t="shared" si="8"/>
        <v>43794502</v>
      </c>
      <c r="V42" s="100">
        <f t="shared" si="8"/>
        <v>136606446</v>
      </c>
      <c r="W42" s="100">
        <f t="shared" si="8"/>
        <v>519784159</v>
      </c>
      <c r="X42" s="100">
        <f t="shared" si="8"/>
        <v>537724558</v>
      </c>
      <c r="Y42" s="100">
        <f t="shared" si="8"/>
        <v>-17940399</v>
      </c>
      <c r="Z42" s="137">
        <f>+IF(X42&lt;&gt;0,+(Y42/X42)*100,0)</f>
        <v>-3.3363547811033767</v>
      </c>
      <c r="AA42" s="153">
        <f>SUM(AA43:AA46)</f>
        <v>537724558</v>
      </c>
    </row>
    <row r="43" spans="1:27" ht="13.5">
      <c r="A43" s="138" t="s">
        <v>89</v>
      </c>
      <c r="B43" s="136"/>
      <c r="C43" s="155">
        <v>286876378</v>
      </c>
      <c r="D43" s="155"/>
      <c r="E43" s="156">
        <v>335272200</v>
      </c>
      <c r="F43" s="60">
        <v>347752320</v>
      </c>
      <c r="G43" s="60">
        <v>37171580</v>
      </c>
      <c r="H43" s="60">
        <v>45099143</v>
      </c>
      <c r="I43" s="60">
        <v>36978119</v>
      </c>
      <c r="J43" s="60">
        <v>119248842</v>
      </c>
      <c r="K43" s="60">
        <v>27289702</v>
      </c>
      <c r="L43" s="60">
        <v>26517902</v>
      </c>
      <c r="M43" s="60">
        <v>6909131</v>
      </c>
      <c r="N43" s="60">
        <v>60716735</v>
      </c>
      <c r="O43" s="60">
        <v>28418212</v>
      </c>
      <c r="P43" s="60">
        <v>35487240</v>
      </c>
      <c r="Q43" s="60">
        <v>23322411</v>
      </c>
      <c r="R43" s="60">
        <v>87227863</v>
      </c>
      <c r="S43" s="60">
        <v>37655835</v>
      </c>
      <c r="T43" s="60">
        <v>24551760</v>
      </c>
      <c r="U43" s="60">
        <v>26972239</v>
      </c>
      <c r="V43" s="60">
        <v>89179834</v>
      </c>
      <c r="W43" s="60">
        <v>356373274</v>
      </c>
      <c r="X43" s="60">
        <v>347752320</v>
      </c>
      <c r="Y43" s="60">
        <v>8620954</v>
      </c>
      <c r="Z43" s="140">
        <v>2.48</v>
      </c>
      <c r="AA43" s="155">
        <v>347752320</v>
      </c>
    </row>
    <row r="44" spans="1:27" ht="13.5">
      <c r="A44" s="138" t="s">
        <v>90</v>
      </c>
      <c r="B44" s="136"/>
      <c r="C44" s="155">
        <v>30994744</v>
      </c>
      <c r="D44" s="155"/>
      <c r="E44" s="156">
        <v>169422000</v>
      </c>
      <c r="F44" s="60">
        <v>122685420</v>
      </c>
      <c r="G44" s="60">
        <v>1668217</v>
      </c>
      <c r="H44" s="60">
        <v>7859314</v>
      </c>
      <c r="I44" s="60">
        <v>5216956</v>
      </c>
      <c r="J44" s="60">
        <v>14744487</v>
      </c>
      <c r="K44" s="60">
        <v>10500805</v>
      </c>
      <c r="L44" s="60">
        <v>9232546</v>
      </c>
      <c r="M44" s="60">
        <v>3799502</v>
      </c>
      <c r="N44" s="60">
        <v>23532853</v>
      </c>
      <c r="O44" s="60">
        <v>8568926</v>
      </c>
      <c r="P44" s="60">
        <v>14779507</v>
      </c>
      <c r="Q44" s="60">
        <v>9175692</v>
      </c>
      <c r="R44" s="60">
        <v>32524125</v>
      </c>
      <c r="S44" s="60">
        <v>5091895</v>
      </c>
      <c r="T44" s="60">
        <v>13723208</v>
      </c>
      <c r="U44" s="60">
        <v>11005225</v>
      </c>
      <c r="V44" s="60">
        <v>29820328</v>
      </c>
      <c r="W44" s="60">
        <v>100621793</v>
      </c>
      <c r="X44" s="60">
        <v>122685420</v>
      </c>
      <c r="Y44" s="60">
        <v>-22063627</v>
      </c>
      <c r="Z44" s="140">
        <v>-17.98</v>
      </c>
      <c r="AA44" s="155">
        <v>122685420</v>
      </c>
    </row>
    <row r="45" spans="1:27" ht="13.5">
      <c r="A45" s="138" t="s">
        <v>91</v>
      </c>
      <c r="B45" s="136"/>
      <c r="C45" s="157"/>
      <c r="D45" s="157"/>
      <c r="E45" s="158">
        <v>26089300</v>
      </c>
      <c r="F45" s="159">
        <v>18187469</v>
      </c>
      <c r="G45" s="159">
        <v>702484</v>
      </c>
      <c r="H45" s="159">
        <v>752641</v>
      </c>
      <c r="I45" s="159">
        <v>1239456</v>
      </c>
      <c r="J45" s="159">
        <v>2694581</v>
      </c>
      <c r="K45" s="159">
        <v>997141</v>
      </c>
      <c r="L45" s="159">
        <v>1102043</v>
      </c>
      <c r="M45" s="159">
        <v>1346270</v>
      </c>
      <c r="N45" s="159">
        <v>3445454</v>
      </c>
      <c r="O45" s="159">
        <v>2099257</v>
      </c>
      <c r="P45" s="159">
        <v>1710593</v>
      </c>
      <c r="Q45" s="159">
        <v>872540</v>
      </c>
      <c r="R45" s="159">
        <v>4682390</v>
      </c>
      <c r="S45" s="159">
        <v>1228484</v>
      </c>
      <c r="T45" s="159">
        <v>2339124</v>
      </c>
      <c r="U45" s="159">
        <v>1469469</v>
      </c>
      <c r="V45" s="159">
        <v>5037077</v>
      </c>
      <c r="W45" s="159">
        <v>15859502</v>
      </c>
      <c r="X45" s="159">
        <v>18187469</v>
      </c>
      <c r="Y45" s="159">
        <v>-2327967</v>
      </c>
      <c r="Z45" s="141">
        <v>-12.8</v>
      </c>
      <c r="AA45" s="157">
        <v>18187469</v>
      </c>
    </row>
    <row r="46" spans="1:27" ht="13.5">
      <c r="A46" s="138" t="s">
        <v>92</v>
      </c>
      <c r="B46" s="136"/>
      <c r="C46" s="155"/>
      <c r="D46" s="155"/>
      <c r="E46" s="156">
        <v>36095300</v>
      </c>
      <c r="F46" s="60">
        <v>49099349</v>
      </c>
      <c r="G46" s="60">
        <v>1966079</v>
      </c>
      <c r="H46" s="60">
        <v>3083183</v>
      </c>
      <c r="I46" s="60">
        <v>3243519</v>
      </c>
      <c r="J46" s="60">
        <v>8292781</v>
      </c>
      <c r="K46" s="60">
        <v>3891389</v>
      </c>
      <c r="L46" s="60">
        <v>4601187</v>
      </c>
      <c r="M46" s="60">
        <v>4372206</v>
      </c>
      <c r="N46" s="60">
        <v>12864782</v>
      </c>
      <c r="O46" s="60">
        <v>4817870</v>
      </c>
      <c r="P46" s="60">
        <v>3705743</v>
      </c>
      <c r="Q46" s="60">
        <v>4679207</v>
      </c>
      <c r="R46" s="60">
        <v>13202820</v>
      </c>
      <c r="S46" s="60">
        <v>4132096</v>
      </c>
      <c r="T46" s="60">
        <v>4089542</v>
      </c>
      <c r="U46" s="60">
        <v>4347569</v>
      </c>
      <c r="V46" s="60">
        <v>12569207</v>
      </c>
      <c r="W46" s="60">
        <v>46929590</v>
      </c>
      <c r="X46" s="60">
        <v>49099349</v>
      </c>
      <c r="Y46" s="60">
        <v>-2169759</v>
      </c>
      <c r="Z46" s="140">
        <v>-4.42</v>
      </c>
      <c r="AA46" s="155">
        <v>49099349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>
        <v>4359880</v>
      </c>
      <c r="G47" s="100">
        <v>215742</v>
      </c>
      <c r="H47" s="100">
        <v>207463</v>
      </c>
      <c r="I47" s="100">
        <v>248510</v>
      </c>
      <c r="J47" s="100">
        <v>671715</v>
      </c>
      <c r="K47" s="100">
        <v>268429</v>
      </c>
      <c r="L47" s="100">
        <v>238524</v>
      </c>
      <c r="M47" s="100">
        <v>357237</v>
      </c>
      <c r="N47" s="100">
        <v>864190</v>
      </c>
      <c r="O47" s="100">
        <v>458733</v>
      </c>
      <c r="P47" s="100">
        <v>301654</v>
      </c>
      <c r="Q47" s="100">
        <v>337771</v>
      </c>
      <c r="R47" s="100">
        <v>1098158</v>
      </c>
      <c r="S47" s="100">
        <v>261429</v>
      </c>
      <c r="T47" s="100">
        <v>332863</v>
      </c>
      <c r="U47" s="100">
        <v>460888</v>
      </c>
      <c r="V47" s="100">
        <v>1055180</v>
      </c>
      <c r="W47" s="100">
        <v>3689243</v>
      </c>
      <c r="X47" s="100">
        <v>4359880</v>
      </c>
      <c r="Y47" s="100">
        <v>-670637</v>
      </c>
      <c r="Z47" s="137">
        <v>-15.38</v>
      </c>
      <c r="AA47" s="153">
        <v>4359880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977588057</v>
      </c>
      <c r="D48" s="168">
        <f>+D28+D32+D38+D42+D47</f>
        <v>0</v>
      </c>
      <c r="E48" s="169">
        <f t="shared" si="9"/>
        <v>1166180200</v>
      </c>
      <c r="F48" s="73">
        <f t="shared" si="9"/>
        <v>1041037667</v>
      </c>
      <c r="G48" s="73">
        <f t="shared" si="9"/>
        <v>62497236</v>
      </c>
      <c r="H48" s="73">
        <f t="shared" si="9"/>
        <v>79129787</v>
      </c>
      <c r="I48" s="73">
        <f t="shared" si="9"/>
        <v>76617812</v>
      </c>
      <c r="J48" s="73">
        <f t="shared" si="9"/>
        <v>218244835</v>
      </c>
      <c r="K48" s="73">
        <f t="shared" si="9"/>
        <v>66796948</v>
      </c>
      <c r="L48" s="73">
        <f t="shared" si="9"/>
        <v>70844142</v>
      </c>
      <c r="M48" s="73">
        <f t="shared" si="9"/>
        <v>43845364</v>
      </c>
      <c r="N48" s="73">
        <f t="shared" si="9"/>
        <v>181486454</v>
      </c>
      <c r="O48" s="73">
        <f t="shared" si="9"/>
        <v>86242296</v>
      </c>
      <c r="P48" s="73">
        <f t="shared" si="9"/>
        <v>83445731</v>
      </c>
      <c r="Q48" s="73">
        <f t="shared" si="9"/>
        <v>57555508</v>
      </c>
      <c r="R48" s="73">
        <f t="shared" si="9"/>
        <v>227243535</v>
      </c>
      <c r="S48" s="73">
        <f t="shared" si="9"/>
        <v>73758127</v>
      </c>
      <c r="T48" s="73">
        <f t="shared" si="9"/>
        <v>74382471</v>
      </c>
      <c r="U48" s="73">
        <f t="shared" si="9"/>
        <v>96491463</v>
      </c>
      <c r="V48" s="73">
        <f t="shared" si="9"/>
        <v>244632061</v>
      </c>
      <c r="W48" s="73">
        <f t="shared" si="9"/>
        <v>871606885</v>
      </c>
      <c r="X48" s="73">
        <f t="shared" si="9"/>
        <v>1041037667</v>
      </c>
      <c r="Y48" s="73">
        <f t="shared" si="9"/>
        <v>-169430782</v>
      </c>
      <c r="Z48" s="170">
        <f>+IF(X48&lt;&gt;0,+(Y48/X48)*100,0)</f>
        <v>-16.275182673097266</v>
      </c>
      <c r="AA48" s="168">
        <f>+AA28+AA32+AA38+AA42+AA47</f>
        <v>1041037667</v>
      </c>
    </row>
    <row r="49" spans="1:27" ht="13.5">
      <c r="A49" s="148" t="s">
        <v>49</v>
      </c>
      <c r="B49" s="149"/>
      <c r="C49" s="171">
        <f aca="true" t="shared" si="10" ref="C49:Y49">+C25-C48</f>
        <v>170207223</v>
      </c>
      <c r="D49" s="171">
        <f>+D25-D48</f>
        <v>0</v>
      </c>
      <c r="E49" s="172">
        <f t="shared" si="10"/>
        <v>75500</v>
      </c>
      <c r="F49" s="173">
        <f t="shared" si="10"/>
        <v>420884</v>
      </c>
      <c r="G49" s="173">
        <f t="shared" si="10"/>
        <v>221532708</v>
      </c>
      <c r="H49" s="173">
        <f t="shared" si="10"/>
        <v>-23179596</v>
      </c>
      <c r="I49" s="173">
        <f t="shared" si="10"/>
        <v>-1854555</v>
      </c>
      <c r="J49" s="173">
        <f t="shared" si="10"/>
        <v>196498557</v>
      </c>
      <c r="K49" s="173">
        <f t="shared" si="10"/>
        <v>-3298965</v>
      </c>
      <c r="L49" s="173">
        <f t="shared" si="10"/>
        <v>4028971</v>
      </c>
      <c r="M49" s="173">
        <f t="shared" si="10"/>
        <v>29473451</v>
      </c>
      <c r="N49" s="173">
        <f t="shared" si="10"/>
        <v>30203457</v>
      </c>
      <c r="O49" s="173">
        <f t="shared" si="10"/>
        <v>9929376</v>
      </c>
      <c r="P49" s="173">
        <f t="shared" si="10"/>
        <v>-18297188</v>
      </c>
      <c r="Q49" s="173">
        <f t="shared" si="10"/>
        <v>36087244</v>
      </c>
      <c r="R49" s="173">
        <f t="shared" si="10"/>
        <v>27719432</v>
      </c>
      <c r="S49" s="173">
        <f t="shared" si="10"/>
        <v>-11517052</v>
      </c>
      <c r="T49" s="173">
        <f t="shared" si="10"/>
        <v>-14979904</v>
      </c>
      <c r="U49" s="173">
        <f t="shared" si="10"/>
        <v>-30470247</v>
      </c>
      <c r="V49" s="173">
        <f t="shared" si="10"/>
        <v>-56967203</v>
      </c>
      <c r="W49" s="173">
        <f t="shared" si="10"/>
        <v>197454243</v>
      </c>
      <c r="X49" s="173">
        <f>IF(F25=F48,0,X25-X48)</f>
        <v>420884</v>
      </c>
      <c r="Y49" s="173">
        <f t="shared" si="10"/>
        <v>197033359</v>
      </c>
      <c r="Z49" s="174">
        <f>+IF(X49&lt;&gt;0,+(Y49/X49)*100,0)</f>
        <v>46814.17183832125</v>
      </c>
      <c r="AA49" s="171">
        <f>+AA25-AA48</f>
        <v>420884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162536709</v>
      </c>
      <c r="D5" s="155"/>
      <c r="E5" s="156">
        <v>217000000</v>
      </c>
      <c r="F5" s="60">
        <v>256300776</v>
      </c>
      <c r="G5" s="60">
        <v>24257157</v>
      </c>
      <c r="H5" s="60">
        <v>14597033</v>
      </c>
      <c r="I5" s="60">
        <v>24349640</v>
      </c>
      <c r="J5" s="60">
        <v>63203830</v>
      </c>
      <c r="K5" s="60">
        <v>24441268</v>
      </c>
      <c r="L5" s="60">
        <v>25749128</v>
      </c>
      <c r="M5" s="60">
        <v>24453107</v>
      </c>
      <c r="N5" s="60">
        <v>74643503</v>
      </c>
      <c r="O5" s="60">
        <v>24747129</v>
      </c>
      <c r="P5" s="60">
        <v>24514325</v>
      </c>
      <c r="Q5" s="60">
        <v>34290962</v>
      </c>
      <c r="R5" s="60">
        <v>83552416</v>
      </c>
      <c r="S5" s="60">
        <v>24553361</v>
      </c>
      <c r="T5" s="60">
        <v>23035335</v>
      </c>
      <c r="U5" s="60">
        <v>25458276</v>
      </c>
      <c r="V5" s="60">
        <v>73046972</v>
      </c>
      <c r="W5" s="60">
        <v>294446721</v>
      </c>
      <c r="X5" s="60">
        <v>256300776</v>
      </c>
      <c r="Y5" s="60">
        <v>38145945</v>
      </c>
      <c r="Z5" s="140">
        <v>14.88</v>
      </c>
      <c r="AA5" s="155">
        <v>256300776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373000000</v>
      </c>
      <c r="F7" s="60">
        <v>373028432</v>
      </c>
      <c r="G7" s="60">
        <v>25746877</v>
      </c>
      <c r="H7" s="60">
        <v>29613685</v>
      </c>
      <c r="I7" s="60">
        <v>36397080</v>
      </c>
      <c r="J7" s="60">
        <v>91757642</v>
      </c>
      <c r="K7" s="60">
        <v>32899756</v>
      </c>
      <c r="L7" s="60">
        <v>36186997</v>
      </c>
      <c r="M7" s="60">
        <v>29628609</v>
      </c>
      <c r="N7" s="60">
        <v>98715362</v>
      </c>
      <c r="O7" s="60">
        <v>33025476</v>
      </c>
      <c r="P7" s="60">
        <v>30835316</v>
      </c>
      <c r="Q7" s="60">
        <v>28805600</v>
      </c>
      <c r="R7" s="60">
        <v>92666392</v>
      </c>
      <c r="S7" s="60">
        <v>26151084</v>
      </c>
      <c r="T7" s="60">
        <v>24557513</v>
      </c>
      <c r="U7" s="60">
        <v>30270964</v>
      </c>
      <c r="V7" s="60">
        <v>80979561</v>
      </c>
      <c r="W7" s="60">
        <v>364118957</v>
      </c>
      <c r="X7" s="60">
        <v>373028432</v>
      </c>
      <c r="Y7" s="60">
        <v>-8909475</v>
      </c>
      <c r="Z7" s="140">
        <v>-2.39</v>
      </c>
      <c r="AA7" s="155">
        <v>373028432</v>
      </c>
    </row>
    <row r="8" spans="1:27" ht="13.5">
      <c r="A8" s="183" t="s">
        <v>104</v>
      </c>
      <c r="B8" s="182"/>
      <c r="C8" s="155">
        <v>0</v>
      </c>
      <c r="D8" s="155"/>
      <c r="E8" s="156">
        <v>115100000</v>
      </c>
      <c r="F8" s="60">
        <v>116332225</v>
      </c>
      <c r="G8" s="60">
        <v>8408954</v>
      </c>
      <c r="H8" s="60">
        <v>7711728</v>
      </c>
      <c r="I8" s="60">
        <v>9379572</v>
      </c>
      <c r="J8" s="60">
        <v>25500254</v>
      </c>
      <c r="K8" s="60">
        <v>7816997</v>
      </c>
      <c r="L8" s="60">
        <v>6981447</v>
      </c>
      <c r="M8" s="60">
        <v>16543714</v>
      </c>
      <c r="N8" s="60">
        <v>31342158</v>
      </c>
      <c r="O8" s="60">
        <v>3992114</v>
      </c>
      <c r="P8" s="60">
        <v>7836331</v>
      </c>
      <c r="Q8" s="60">
        <v>6315854</v>
      </c>
      <c r="R8" s="60">
        <v>18144299</v>
      </c>
      <c r="S8" s="60">
        <v>6602580</v>
      </c>
      <c r="T8" s="60">
        <v>7193634</v>
      </c>
      <c r="U8" s="60">
        <v>8299653</v>
      </c>
      <c r="V8" s="60">
        <v>22095867</v>
      </c>
      <c r="W8" s="60">
        <v>97082578</v>
      </c>
      <c r="X8" s="60">
        <v>116332225</v>
      </c>
      <c r="Y8" s="60">
        <v>-19249647</v>
      </c>
      <c r="Z8" s="140">
        <v>-16.55</v>
      </c>
      <c r="AA8" s="155">
        <v>116332225</v>
      </c>
    </row>
    <row r="9" spans="1:27" ht="13.5">
      <c r="A9" s="183" t="s">
        <v>105</v>
      </c>
      <c r="B9" s="182"/>
      <c r="C9" s="155">
        <v>0</v>
      </c>
      <c r="D9" s="155"/>
      <c r="E9" s="156">
        <v>43000000</v>
      </c>
      <c r="F9" s="60">
        <v>43000000</v>
      </c>
      <c r="G9" s="60">
        <v>1325725</v>
      </c>
      <c r="H9" s="60">
        <v>1414276</v>
      </c>
      <c r="I9" s="60">
        <v>1491138</v>
      </c>
      <c r="J9" s="60">
        <v>4231139</v>
      </c>
      <c r="K9" s="60">
        <v>1256658</v>
      </c>
      <c r="L9" s="60">
        <v>1120808</v>
      </c>
      <c r="M9" s="60">
        <v>4568242</v>
      </c>
      <c r="N9" s="60">
        <v>6945708</v>
      </c>
      <c r="O9" s="60">
        <v>1308728</v>
      </c>
      <c r="P9" s="60">
        <v>1438643</v>
      </c>
      <c r="Q9" s="60">
        <v>1196965</v>
      </c>
      <c r="R9" s="60">
        <v>3944336</v>
      </c>
      <c r="S9" s="60">
        <v>1280380</v>
      </c>
      <c r="T9" s="60">
        <v>2255687</v>
      </c>
      <c r="U9" s="60">
        <v>2585846</v>
      </c>
      <c r="V9" s="60">
        <v>6121913</v>
      </c>
      <c r="W9" s="60">
        <v>21243096</v>
      </c>
      <c r="X9" s="60">
        <v>43000000</v>
      </c>
      <c r="Y9" s="60">
        <v>-21756904</v>
      </c>
      <c r="Z9" s="140">
        <v>-50.6</v>
      </c>
      <c r="AA9" s="155">
        <v>43000000</v>
      </c>
    </row>
    <row r="10" spans="1:27" ht="13.5">
      <c r="A10" s="183" t="s">
        <v>106</v>
      </c>
      <c r="B10" s="182"/>
      <c r="C10" s="155">
        <v>0</v>
      </c>
      <c r="D10" s="155"/>
      <c r="E10" s="156">
        <v>25000000</v>
      </c>
      <c r="F10" s="54">
        <v>25000000</v>
      </c>
      <c r="G10" s="54">
        <v>1844792</v>
      </c>
      <c r="H10" s="54">
        <v>1885861</v>
      </c>
      <c r="I10" s="54">
        <v>1874528</v>
      </c>
      <c r="J10" s="54">
        <v>5605181</v>
      </c>
      <c r="K10" s="54">
        <v>1808711</v>
      </c>
      <c r="L10" s="54">
        <v>1854530</v>
      </c>
      <c r="M10" s="54">
        <v>1856710</v>
      </c>
      <c r="N10" s="54">
        <v>5519951</v>
      </c>
      <c r="O10" s="54">
        <v>1858519</v>
      </c>
      <c r="P10" s="54">
        <v>1857110</v>
      </c>
      <c r="Q10" s="54">
        <v>1857326</v>
      </c>
      <c r="R10" s="54">
        <v>5572955</v>
      </c>
      <c r="S10" s="54">
        <v>1853503</v>
      </c>
      <c r="T10" s="54">
        <v>1854086</v>
      </c>
      <c r="U10" s="54">
        <v>1860040</v>
      </c>
      <c r="V10" s="54">
        <v>5567629</v>
      </c>
      <c r="W10" s="54">
        <v>22265716</v>
      </c>
      <c r="X10" s="54">
        <v>25000000</v>
      </c>
      <c r="Y10" s="54">
        <v>-2734284</v>
      </c>
      <c r="Z10" s="184">
        <v>-10.94</v>
      </c>
      <c r="AA10" s="130">
        <v>25000000</v>
      </c>
    </row>
    <row r="11" spans="1:27" ht="13.5">
      <c r="A11" s="183" t="s">
        <v>107</v>
      </c>
      <c r="B11" s="185"/>
      <c r="C11" s="155">
        <v>438283116</v>
      </c>
      <c r="D11" s="155"/>
      <c r="E11" s="156">
        <v>-7980000</v>
      </c>
      <c r="F11" s="60">
        <v>-85462571</v>
      </c>
      <c r="G11" s="60">
        <v>-10110601</v>
      </c>
      <c r="H11" s="60">
        <v>-10111597</v>
      </c>
      <c r="I11" s="60">
        <v>-10105936</v>
      </c>
      <c r="J11" s="60">
        <v>-30328134</v>
      </c>
      <c r="K11" s="60">
        <v>-10124823</v>
      </c>
      <c r="L11" s="60">
        <v>-10125865</v>
      </c>
      <c r="M11" s="60">
        <v>-10128756</v>
      </c>
      <c r="N11" s="60">
        <v>-30379444</v>
      </c>
      <c r="O11" s="60">
        <v>-10130213</v>
      </c>
      <c r="P11" s="60">
        <v>-10122111</v>
      </c>
      <c r="Q11" s="60">
        <v>-54312687</v>
      </c>
      <c r="R11" s="60">
        <v>-74565011</v>
      </c>
      <c r="S11" s="60">
        <v>-10125594</v>
      </c>
      <c r="T11" s="60">
        <v>-10135714</v>
      </c>
      <c r="U11" s="60">
        <v>-10144112</v>
      </c>
      <c r="V11" s="60">
        <v>-30405420</v>
      </c>
      <c r="W11" s="60">
        <v>-165678009</v>
      </c>
      <c r="X11" s="60">
        <v>-85462571</v>
      </c>
      <c r="Y11" s="60">
        <v>-80215438</v>
      </c>
      <c r="Z11" s="140">
        <v>93.86</v>
      </c>
      <c r="AA11" s="155">
        <v>-85462571</v>
      </c>
    </row>
    <row r="12" spans="1:27" ht="13.5">
      <c r="A12" s="183" t="s">
        <v>108</v>
      </c>
      <c r="B12" s="185"/>
      <c r="C12" s="155">
        <v>659598</v>
      </c>
      <c r="D12" s="155"/>
      <c r="E12" s="156">
        <v>822000</v>
      </c>
      <c r="F12" s="60">
        <v>847269</v>
      </c>
      <c r="G12" s="60">
        <v>53663</v>
      </c>
      <c r="H12" s="60">
        <v>87850</v>
      </c>
      <c r="I12" s="60">
        <v>43608</v>
      </c>
      <c r="J12" s="60">
        <v>185121</v>
      </c>
      <c r="K12" s="60">
        <v>46457</v>
      </c>
      <c r="L12" s="60">
        <v>33200</v>
      </c>
      <c r="M12" s="60">
        <v>46323</v>
      </c>
      <c r="N12" s="60">
        <v>125980</v>
      </c>
      <c r="O12" s="60">
        <v>27067</v>
      </c>
      <c r="P12" s="60">
        <v>44091</v>
      </c>
      <c r="Q12" s="60">
        <v>24534</v>
      </c>
      <c r="R12" s="60">
        <v>95692</v>
      </c>
      <c r="S12" s="60">
        <v>31028</v>
      </c>
      <c r="T12" s="60">
        <v>5701</v>
      </c>
      <c r="U12" s="60">
        <v>55973</v>
      </c>
      <c r="V12" s="60">
        <v>92702</v>
      </c>
      <c r="W12" s="60">
        <v>499495</v>
      </c>
      <c r="X12" s="60">
        <v>847269</v>
      </c>
      <c r="Y12" s="60">
        <v>-347774</v>
      </c>
      <c r="Z12" s="140">
        <v>-41.05</v>
      </c>
      <c r="AA12" s="155">
        <v>847269</v>
      </c>
    </row>
    <row r="13" spans="1:27" ht="13.5">
      <c r="A13" s="181" t="s">
        <v>109</v>
      </c>
      <c r="B13" s="185"/>
      <c r="C13" s="155">
        <v>10738501</v>
      </c>
      <c r="D13" s="155"/>
      <c r="E13" s="156">
        <v>7140000</v>
      </c>
      <c r="F13" s="60">
        <v>7830732</v>
      </c>
      <c r="G13" s="60">
        <v>0</v>
      </c>
      <c r="H13" s="60">
        <v>0</v>
      </c>
      <c r="I13" s="60">
        <v>111282</v>
      </c>
      <c r="J13" s="60">
        <v>111282</v>
      </c>
      <c r="K13" s="60">
        <v>9243</v>
      </c>
      <c r="L13" s="60">
        <v>1294842</v>
      </c>
      <c r="M13" s="60">
        <v>983746</v>
      </c>
      <c r="N13" s="60">
        <v>2287831</v>
      </c>
      <c r="O13" s="60">
        <v>109408</v>
      </c>
      <c r="P13" s="60">
        <v>27949</v>
      </c>
      <c r="Q13" s="60">
        <v>4045083</v>
      </c>
      <c r="R13" s="60">
        <v>4182440</v>
      </c>
      <c r="S13" s="60">
        <v>353393</v>
      </c>
      <c r="T13" s="60">
        <v>798584</v>
      </c>
      <c r="U13" s="60">
        <v>691838</v>
      </c>
      <c r="V13" s="60">
        <v>1843815</v>
      </c>
      <c r="W13" s="60">
        <v>8425368</v>
      </c>
      <c r="X13" s="60">
        <v>7830732</v>
      </c>
      <c r="Y13" s="60">
        <v>594636</v>
      </c>
      <c r="Z13" s="140">
        <v>7.59</v>
      </c>
      <c r="AA13" s="155">
        <v>7830732</v>
      </c>
    </row>
    <row r="14" spans="1:27" ht="13.5">
      <c r="A14" s="181" t="s">
        <v>110</v>
      </c>
      <c r="B14" s="185"/>
      <c r="C14" s="155">
        <v>43272638</v>
      </c>
      <c r="D14" s="155"/>
      <c r="E14" s="156">
        <v>50000000</v>
      </c>
      <c r="F14" s="60">
        <v>50000000</v>
      </c>
      <c r="G14" s="60">
        <v>4182665</v>
      </c>
      <c r="H14" s="60">
        <v>3739976</v>
      </c>
      <c r="I14" s="60">
        <v>4396965</v>
      </c>
      <c r="J14" s="60">
        <v>12319606</v>
      </c>
      <c r="K14" s="60">
        <v>4446125</v>
      </c>
      <c r="L14" s="60">
        <v>4628420</v>
      </c>
      <c r="M14" s="60">
        <v>4808384</v>
      </c>
      <c r="N14" s="60">
        <v>13882929</v>
      </c>
      <c r="O14" s="60">
        <v>4662649</v>
      </c>
      <c r="P14" s="60">
        <v>4663181</v>
      </c>
      <c r="Q14" s="60">
        <v>4722253</v>
      </c>
      <c r="R14" s="60">
        <v>14048083</v>
      </c>
      <c r="S14" s="60">
        <v>4853328</v>
      </c>
      <c r="T14" s="60">
        <v>4957919</v>
      </c>
      <c r="U14" s="60">
        <v>4848283</v>
      </c>
      <c r="V14" s="60">
        <v>14659530</v>
      </c>
      <c r="W14" s="60">
        <v>54910148</v>
      </c>
      <c r="X14" s="60">
        <v>50000000</v>
      </c>
      <c r="Y14" s="60">
        <v>4910148</v>
      </c>
      <c r="Z14" s="140">
        <v>9.82</v>
      </c>
      <c r="AA14" s="155">
        <v>50000000</v>
      </c>
    </row>
    <row r="15" spans="1:27" ht="13.5">
      <c r="A15" s="181" t="s">
        <v>111</v>
      </c>
      <c r="B15" s="185"/>
      <c r="C15" s="155">
        <v>0</v>
      </c>
      <c r="D15" s="155"/>
      <c r="E15" s="156">
        <v>10000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453207</v>
      </c>
      <c r="D16" s="155"/>
      <c r="E16" s="156">
        <v>2505000</v>
      </c>
      <c r="F16" s="60">
        <v>2505000</v>
      </c>
      <c r="G16" s="60">
        <v>-40</v>
      </c>
      <c r="H16" s="60">
        <v>185909</v>
      </c>
      <c r="I16" s="60">
        <v>75873</v>
      </c>
      <c r="J16" s="60">
        <v>261742</v>
      </c>
      <c r="K16" s="60">
        <v>93798</v>
      </c>
      <c r="L16" s="60">
        <v>60747</v>
      </c>
      <c r="M16" s="60">
        <v>53640</v>
      </c>
      <c r="N16" s="60">
        <v>208185</v>
      </c>
      <c r="O16" s="60">
        <v>89573</v>
      </c>
      <c r="P16" s="60">
        <v>5788</v>
      </c>
      <c r="Q16" s="60">
        <v>-142745</v>
      </c>
      <c r="R16" s="60">
        <v>-47384</v>
      </c>
      <c r="S16" s="60">
        <v>149801</v>
      </c>
      <c r="T16" s="60">
        <v>109947</v>
      </c>
      <c r="U16" s="60">
        <v>294</v>
      </c>
      <c r="V16" s="60">
        <v>260042</v>
      </c>
      <c r="W16" s="60">
        <v>682585</v>
      </c>
      <c r="X16" s="60">
        <v>2505000</v>
      </c>
      <c r="Y16" s="60">
        <v>-1822415</v>
      </c>
      <c r="Z16" s="140">
        <v>-72.75</v>
      </c>
      <c r="AA16" s="155">
        <v>2505000</v>
      </c>
    </row>
    <row r="17" spans="1:27" ht="13.5">
      <c r="A17" s="181" t="s">
        <v>113</v>
      </c>
      <c r="B17" s="185"/>
      <c r="C17" s="155">
        <v>5273345</v>
      </c>
      <c r="D17" s="155"/>
      <c r="E17" s="156">
        <v>3502000</v>
      </c>
      <c r="F17" s="60">
        <v>3571358</v>
      </c>
      <c r="G17" s="60">
        <v>105</v>
      </c>
      <c r="H17" s="60">
        <v>596216</v>
      </c>
      <c r="I17" s="60">
        <v>238984</v>
      </c>
      <c r="J17" s="60">
        <v>835305</v>
      </c>
      <c r="K17" s="60">
        <v>0</v>
      </c>
      <c r="L17" s="60">
        <v>1250</v>
      </c>
      <c r="M17" s="60">
        <v>0</v>
      </c>
      <c r="N17" s="60">
        <v>1250</v>
      </c>
      <c r="O17" s="60">
        <v>313</v>
      </c>
      <c r="P17" s="60">
        <v>2803667</v>
      </c>
      <c r="Q17" s="60">
        <v>-497512</v>
      </c>
      <c r="R17" s="60">
        <v>2306468</v>
      </c>
      <c r="S17" s="60">
        <v>428336</v>
      </c>
      <c r="T17" s="60">
        <v>61623</v>
      </c>
      <c r="U17" s="60">
        <v>83561</v>
      </c>
      <c r="V17" s="60">
        <v>573520</v>
      </c>
      <c r="W17" s="60">
        <v>3716543</v>
      </c>
      <c r="X17" s="60">
        <v>3571358</v>
      </c>
      <c r="Y17" s="60">
        <v>145185</v>
      </c>
      <c r="Z17" s="140">
        <v>4.07</v>
      </c>
      <c r="AA17" s="155">
        <v>3571358</v>
      </c>
    </row>
    <row r="18" spans="1:27" ht="13.5">
      <c r="A18" s="183" t="s">
        <v>114</v>
      </c>
      <c r="B18" s="182"/>
      <c r="C18" s="155">
        <v>8754694</v>
      </c>
      <c r="D18" s="155"/>
      <c r="E18" s="156">
        <v>3000000</v>
      </c>
      <c r="F18" s="60">
        <v>3000000</v>
      </c>
      <c r="G18" s="60">
        <v>0</v>
      </c>
      <c r="H18" s="60">
        <v>737727</v>
      </c>
      <c r="I18" s="60">
        <v>70729</v>
      </c>
      <c r="J18" s="60">
        <v>808456</v>
      </c>
      <c r="K18" s="60">
        <v>0</v>
      </c>
      <c r="L18" s="60">
        <v>493626</v>
      </c>
      <c r="M18" s="60">
        <v>29858</v>
      </c>
      <c r="N18" s="60">
        <v>523484</v>
      </c>
      <c r="O18" s="60">
        <v>351</v>
      </c>
      <c r="P18" s="60">
        <v>122905</v>
      </c>
      <c r="Q18" s="60">
        <v>-175447</v>
      </c>
      <c r="R18" s="60">
        <v>-52191</v>
      </c>
      <c r="S18" s="60">
        <v>0</v>
      </c>
      <c r="T18" s="60">
        <v>0</v>
      </c>
      <c r="U18" s="60">
        <v>0</v>
      </c>
      <c r="V18" s="60">
        <v>0</v>
      </c>
      <c r="W18" s="60">
        <v>1279749</v>
      </c>
      <c r="X18" s="60">
        <v>3000000</v>
      </c>
      <c r="Y18" s="60">
        <v>-1720251</v>
      </c>
      <c r="Z18" s="140">
        <v>-57.34</v>
      </c>
      <c r="AA18" s="155">
        <v>3000000</v>
      </c>
    </row>
    <row r="19" spans="1:27" ht="13.5">
      <c r="A19" s="181" t="s">
        <v>34</v>
      </c>
      <c r="B19" s="185"/>
      <c r="C19" s="155">
        <v>246065392</v>
      </c>
      <c r="D19" s="155"/>
      <c r="E19" s="156">
        <v>289843000</v>
      </c>
      <c r="F19" s="60">
        <v>213723000</v>
      </c>
      <c r="G19" s="60">
        <v>120026000</v>
      </c>
      <c r="H19" s="60">
        <v>800000</v>
      </c>
      <c r="I19" s="60">
        <v>0</v>
      </c>
      <c r="J19" s="60">
        <v>120826000</v>
      </c>
      <c r="K19" s="60">
        <v>0</v>
      </c>
      <c r="L19" s="60">
        <v>5970000</v>
      </c>
      <c r="M19" s="60">
        <v>-5446</v>
      </c>
      <c r="N19" s="60">
        <v>5964554</v>
      </c>
      <c r="O19" s="60">
        <v>35456000</v>
      </c>
      <c r="P19" s="60">
        <v>352980</v>
      </c>
      <c r="Q19" s="60">
        <v>49800687</v>
      </c>
      <c r="R19" s="60">
        <v>85609667</v>
      </c>
      <c r="S19" s="60">
        <v>3341162</v>
      </c>
      <c r="T19" s="60">
        <v>0</v>
      </c>
      <c r="U19" s="60">
        <v>431626</v>
      </c>
      <c r="V19" s="60">
        <v>3772788</v>
      </c>
      <c r="W19" s="60">
        <v>216173009</v>
      </c>
      <c r="X19" s="60">
        <v>213723000</v>
      </c>
      <c r="Y19" s="60">
        <v>2450009</v>
      </c>
      <c r="Z19" s="140">
        <v>1.15</v>
      </c>
      <c r="AA19" s="155">
        <v>213723000</v>
      </c>
    </row>
    <row r="20" spans="1:27" ht="13.5">
      <c r="A20" s="181" t="s">
        <v>35</v>
      </c>
      <c r="B20" s="185"/>
      <c r="C20" s="155">
        <v>19068253</v>
      </c>
      <c r="D20" s="155"/>
      <c r="E20" s="156">
        <v>39313700</v>
      </c>
      <c r="F20" s="54">
        <v>26696869</v>
      </c>
      <c r="G20" s="54">
        <v>4915647</v>
      </c>
      <c r="H20" s="54">
        <v>3526527</v>
      </c>
      <c r="I20" s="54">
        <v>6439794</v>
      </c>
      <c r="J20" s="54">
        <v>14881968</v>
      </c>
      <c r="K20" s="54">
        <v>803793</v>
      </c>
      <c r="L20" s="54">
        <v>623983</v>
      </c>
      <c r="M20" s="54">
        <v>480684</v>
      </c>
      <c r="N20" s="54">
        <v>1908460</v>
      </c>
      <c r="O20" s="54">
        <v>1024558</v>
      </c>
      <c r="P20" s="54">
        <v>768368</v>
      </c>
      <c r="Q20" s="54">
        <v>-3299121</v>
      </c>
      <c r="R20" s="54">
        <v>-1506195</v>
      </c>
      <c r="S20" s="54">
        <v>2768713</v>
      </c>
      <c r="T20" s="54">
        <v>4708252</v>
      </c>
      <c r="U20" s="54">
        <v>1578974</v>
      </c>
      <c r="V20" s="54">
        <v>9055939</v>
      </c>
      <c r="W20" s="54">
        <v>24340172</v>
      </c>
      <c r="X20" s="54">
        <v>26696869</v>
      </c>
      <c r="Y20" s="54">
        <v>-2356697</v>
      </c>
      <c r="Z20" s="184">
        <v>-8.83</v>
      </c>
      <c r="AA20" s="130">
        <v>26696869</v>
      </c>
    </row>
    <row r="21" spans="1:27" ht="13.5">
      <c r="A21" s="181" t="s">
        <v>115</v>
      </c>
      <c r="B21" s="185"/>
      <c r="C21" s="155">
        <v>0</v>
      </c>
      <c r="D21" s="155"/>
      <c r="E21" s="156">
        <v>5000000</v>
      </c>
      <c r="F21" s="60">
        <v>5000000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5000000</v>
      </c>
      <c r="Y21" s="60">
        <v>-5000000</v>
      </c>
      <c r="Z21" s="140">
        <v>-100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935105453</v>
      </c>
      <c r="D22" s="188">
        <f>SUM(D5:D21)</f>
        <v>0</v>
      </c>
      <c r="E22" s="189">
        <f t="shared" si="0"/>
        <v>1166255700</v>
      </c>
      <c r="F22" s="190">
        <f t="shared" si="0"/>
        <v>1041373090</v>
      </c>
      <c r="G22" s="190">
        <f t="shared" si="0"/>
        <v>180650944</v>
      </c>
      <c r="H22" s="190">
        <f t="shared" si="0"/>
        <v>54785191</v>
      </c>
      <c r="I22" s="190">
        <f t="shared" si="0"/>
        <v>74763257</v>
      </c>
      <c r="J22" s="190">
        <f t="shared" si="0"/>
        <v>310199392</v>
      </c>
      <c r="K22" s="190">
        <f t="shared" si="0"/>
        <v>63497983</v>
      </c>
      <c r="L22" s="190">
        <f t="shared" si="0"/>
        <v>74873113</v>
      </c>
      <c r="M22" s="190">
        <f t="shared" si="0"/>
        <v>73318815</v>
      </c>
      <c r="N22" s="190">
        <f t="shared" si="0"/>
        <v>211689911</v>
      </c>
      <c r="O22" s="190">
        <f t="shared" si="0"/>
        <v>96171672</v>
      </c>
      <c r="P22" s="190">
        <f t="shared" si="0"/>
        <v>65148543</v>
      </c>
      <c r="Q22" s="190">
        <f t="shared" si="0"/>
        <v>72631752</v>
      </c>
      <c r="R22" s="190">
        <f t="shared" si="0"/>
        <v>233951967</v>
      </c>
      <c r="S22" s="190">
        <f t="shared" si="0"/>
        <v>62241075</v>
      </c>
      <c r="T22" s="190">
        <f t="shared" si="0"/>
        <v>59402567</v>
      </c>
      <c r="U22" s="190">
        <f t="shared" si="0"/>
        <v>66021216</v>
      </c>
      <c r="V22" s="190">
        <f t="shared" si="0"/>
        <v>187664858</v>
      </c>
      <c r="W22" s="190">
        <f t="shared" si="0"/>
        <v>943506128</v>
      </c>
      <c r="X22" s="190">
        <f t="shared" si="0"/>
        <v>1041373090</v>
      </c>
      <c r="Y22" s="190">
        <f t="shared" si="0"/>
        <v>-97866962</v>
      </c>
      <c r="Z22" s="191">
        <f>+IF(X22&lt;&gt;0,+(Y22/X22)*100,0)</f>
        <v>-9.397876989504308</v>
      </c>
      <c r="AA22" s="188">
        <f>SUM(AA5:AA21)</f>
        <v>1041373090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230634316</v>
      </c>
      <c r="D25" s="155"/>
      <c r="E25" s="156">
        <v>225203700</v>
      </c>
      <c r="F25" s="60">
        <v>255983341</v>
      </c>
      <c r="G25" s="60">
        <v>18203395</v>
      </c>
      <c r="H25" s="60">
        <v>21407037</v>
      </c>
      <c r="I25" s="60">
        <v>20245055</v>
      </c>
      <c r="J25" s="60">
        <v>59855487</v>
      </c>
      <c r="K25" s="60">
        <v>19776378</v>
      </c>
      <c r="L25" s="60">
        <v>19273201</v>
      </c>
      <c r="M25" s="60">
        <v>19653631</v>
      </c>
      <c r="N25" s="60">
        <v>58703210</v>
      </c>
      <c r="O25" s="60">
        <v>21160521</v>
      </c>
      <c r="P25" s="60">
        <v>21522449</v>
      </c>
      <c r="Q25" s="60">
        <v>27270353</v>
      </c>
      <c r="R25" s="60">
        <v>69953323</v>
      </c>
      <c r="S25" s="60">
        <v>20712823</v>
      </c>
      <c r="T25" s="60">
        <v>20592600</v>
      </c>
      <c r="U25" s="60">
        <v>22611771</v>
      </c>
      <c r="V25" s="60">
        <v>63917194</v>
      </c>
      <c r="W25" s="60">
        <v>252429214</v>
      </c>
      <c r="X25" s="60">
        <v>255983341</v>
      </c>
      <c r="Y25" s="60">
        <v>-3554127</v>
      </c>
      <c r="Z25" s="140">
        <v>-1.39</v>
      </c>
      <c r="AA25" s="155">
        <v>255983341</v>
      </c>
    </row>
    <row r="26" spans="1:27" ht="13.5">
      <c r="A26" s="183" t="s">
        <v>38</v>
      </c>
      <c r="B26" s="182"/>
      <c r="C26" s="155">
        <v>19769000</v>
      </c>
      <c r="D26" s="155"/>
      <c r="E26" s="156">
        <v>24400000</v>
      </c>
      <c r="F26" s="60">
        <v>24239067</v>
      </c>
      <c r="G26" s="60">
        <v>1559423</v>
      </c>
      <c r="H26" s="60">
        <v>1799978</v>
      </c>
      <c r="I26" s="60">
        <v>2169824</v>
      </c>
      <c r="J26" s="60">
        <v>5529225</v>
      </c>
      <c r="K26" s="60">
        <v>-16123</v>
      </c>
      <c r="L26" s="60">
        <v>3540672</v>
      </c>
      <c r="M26" s="60">
        <v>2153394</v>
      </c>
      <c r="N26" s="60">
        <v>5677943</v>
      </c>
      <c r="O26" s="60">
        <v>2180142</v>
      </c>
      <c r="P26" s="60">
        <v>1876227</v>
      </c>
      <c r="Q26" s="60">
        <v>1889019</v>
      </c>
      <c r="R26" s="60">
        <v>5945388</v>
      </c>
      <c r="S26" s="60">
        <v>1898375</v>
      </c>
      <c r="T26" s="60">
        <v>1939903</v>
      </c>
      <c r="U26" s="60">
        <v>3597750</v>
      </c>
      <c r="V26" s="60">
        <v>7436028</v>
      </c>
      <c r="W26" s="60">
        <v>24588584</v>
      </c>
      <c r="X26" s="60">
        <v>24239067</v>
      </c>
      <c r="Y26" s="60">
        <v>349517</v>
      </c>
      <c r="Z26" s="140">
        <v>1.44</v>
      </c>
      <c r="AA26" s="155">
        <v>24239067</v>
      </c>
    </row>
    <row r="27" spans="1:27" ht="13.5">
      <c r="A27" s="183" t="s">
        <v>118</v>
      </c>
      <c r="B27" s="182"/>
      <c r="C27" s="155">
        <v>140447948</v>
      </c>
      <c r="D27" s="155"/>
      <c r="E27" s="156">
        <v>190000000</v>
      </c>
      <c r="F27" s="60">
        <v>111000000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36949</v>
      </c>
      <c r="M27" s="60">
        <v>0</v>
      </c>
      <c r="N27" s="60">
        <v>36949</v>
      </c>
      <c r="O27" s="60">
        <v>27206</v>
      </c>
      <c r="P27" s="60">
        <v>25019</v>
      </c>
      <c r="Q27" s="60">
        <v>57413</v>
      </c>
      <c r="R27" s="60">
        <v>109638</v>
      </c>
      <c r="S27" s="60">
        <v>2521</v>
      </c>
      <c r="T27" s="60">
        <v>0</v>
      </c>
      <c r="U27" s="60">
        <v>0</v>
      </c>
      <c r="V27" s="60">
        <v>2521</v>
      </c>
      <c r="W27" s="60">
        <v>149108</v>
      </c>
      <c r="X27" s="60">
        <v>111000000</v>
      </c>
      <c r="Y27" s="60">
        <v>-110850892</v>
      </c>
      <c r="Z27" s="140">
        <v>-99.87</v>
      </c>
      <c r="AA27" s="155">
        <v>111000000</v>
      </c>
    </row>
    <row r="28" spans="1:27" ht="13.5">
      <c r="A28" s="183" t="s">
        <v>39</v>
      </c>
      <c r="B28" s="182"/>
      <c r="C28" s="155">
        <v>37825408</v>
      </c>
      <c r="D28" s="155"/>
      <c r="E28" s="156">
        <v>40395500</v>
      </c>
      <c r="F28" s="60">
        <v>40395499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3366292</v>
      </c>
      <c r="M28" s="60">
        <v>3366292</v>
      </c>
      <c r="N28" s="60">
        <v>6732584</v>
      </c>
      <c r="O28" s="60">
        <v>21795869</v>
      </c>
      <c r="P28" s="60">
        <v>3366292</v>
      </c>
      <c r="Q28" s="60">
        <v>-10098874</v>
      </c>
      <c r="R28" s="60">
        <v>15063287</v>
      </c>
      <c r="S28" s="60">
        <v>91751</v>
      </c>
      <c r="T28" s="60">
        <v>0</v>
      </c>
      <c r="U28" s="60">
        <v>0</v>
      </c>
      <c r="V28" s="60">
        <v>91751</v>
      </c>
      <c r="W28" s="60">
        <v>21887622</v>
      </c>
      <c r="X28" s="60">
        <v>40395499</v>
      </c>
      <c r="Y28" s="60">
        <v>-18507877</v>
      </c>
      <c r="Z28" s="140">
        <v>-45.82</v>
      </c>
      <c r="AA28" s="155">
        <v>40395499</v>
      </c>
    </row>
    <row r="29" spans="1:27" ht="13.5">
      <c r="A29" s="183" t="s">
        <v>40</v>
      </c>
      <c r="B29" s="182"/>
      <c r="C29" s="155">
        <v>73813563</v>
      </c>
      <c r="D29" s="155"/>
      <c r="E29" s="156">
        <v>38000000</v>
      </c>
      <c r="F29" s="60">
        <v>0</v>
      </c>
      <c r="G29" s="60">
        <v>0</v>
      </c>
      <c r="H29" s="60">
        <v>0</v>
      </c>
      <c r="I29" s="60">
        <v>515858</v>
      </c>
      <c r="J29" s="60">
        <v>515858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18124631</v>
      </c>
      <c r="V29" s="60">
        <v>18124631</v>
      </c>
      <c r="W29" s="60">
        <v>18640489</v>
      </c>
      <c r="X29" s="60">
        <v>0</v>
      </c>
      <c r="Y29" s="60">
        <v>18640489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317871122</v>
      </c>
      <c r="D30" s="155"/>
      <c r="E30" s="156">
        <v>400060000</v>
      </c>
      <c r="F30" s="60">
        <v>364227946</v>
      </c>
      <c r="G30" s="60">
        <v>36669874</v>
      </c>
      <c r="H30" s="60">
        <v>46244886</v>
      </c>
      <c r="I30" s="60">
        <v>38344064</v>
      </c>
      <c r="J30" s="60">
        <v>121258824</v>
      </c>
      <c r="K30" s="60">
        <v>32630065</v>
      </c>
      <c r="L30" s="60">
        <v>27494182</v>
      </c>
      <c r="M30" s="60">
        <v>5962376</v>
      </c>
      <c r="N30" s="60">
        <v>66086623</v>
      </c>
      <c r="O30" s="60">
        <v>24392966</v>
      </c>
      <c r="P30" s="60">
        <v>41215581</v>
      </c>
      <c r="Q30" s="60">
        <v>15269651</v>
      </c>
      <c r="R30" s="60">
        <v>80878198</v>
      </c>
      <c r="S30" s="60">
        <v>37185238</v>
      </c>
      <c r="T30" s="60">
        <v>31969067</v>
      </c>
      <c r="U30" s="60">
        <v>31846792</v>
      </c>
      <c r="V30" s="60">
        <v>101001097</v>
      </c>
      <c r="W30" s="60">
        <v>369224742</v>
      </c>
      <c r="X30" s="60">
        <v>364227946</v>
      </c>
      <c r="Y30" s="60">
        <v>4996796</v>
      </c>
      <c r="Z30" s="140">
        <v>1.37</v>
      </c>
      <c r="AA30" s="155">
        <v>364227946</v>
      </c>
    </row>
    <row r="31" spans="1:27" ht="13.5">
      <c r="A31" s="183" t="s">
        <v>120</v>
      </c>
      <c r="B31" s="182"/>
      <c r="C31" s="155">
        <v>18519337</v>
      </c>
      <c r="D31" s="155"/>
      <c r="E31" s="156">
        <v>0</v>
      </c>
      <c r="F31" s="60">
        <v>35374197</v>
      </c>
      <c r="G31" s="60">
        <v>0</v>
      </c>
      <c r="H31" s="60">
        <v>1715945</v>
      </c>
      <c r="I31" s="60">
        <v>1049508</v>
      </c>
      <c r="J31" s="60">
        <v>2765453</v>
      </c>
      <c r="K31" s="60">
        <v>1915790</v>
      </c>
      <c r="L31" s="60">
        <v>1497243</v>
      </c>
      <c r="M31" s="60">
        <v>2737969</v>
      </c>
      <c r="N31" s="60">
        <v>6151002</v>
      </c>
      <c r="O31" s="60">
        <v>1978445</v>
      </c>
      <c r="P31" s="60">
        <v>1536403</v>
      </c>
      <c r="Q31" s="60">
        <v>4848786</v>
      </c>
      <c r="R31" s="60">
        <v>8363634</v>
      </c>
      <c r="S31" s="60">
        <v>2649422</v>
      </c>
      <c r="T31" s="60">
        <v>5040746</v>
      </c>
      <c r="U31" s="60">
        <v>4591902</v>
      </c>
      <c r="V31" s="60">
        <v>12282070</v>
      </c>
      <c r="W31" s="60">
        <v>29562159</v>
      </c>
      <c r="X31" s="60">
        <v>35374197</v>
      </c>
      <c r="Y31" s="60">
        <v>-5812038</v>
      </c>
      <c r="Z31" s="140">
        <v>-16.43</v>
      </c>
      <c r="AA31" s="155">
        <v>35374197</v>
      </c>
    </row>
    <row r="32" spans="1:27" ht="13.5">
      <c r="A32" s="183" t="s">
        <v>121</v>
      </c>
      <c r="B32" s="182"/>
      <c r="C32" s="155">
        <v>41729202</v>
      </c>
      <c r="D32" s="155"/>
      <c r="E32" s="156">
        <v>83410000</v>
      </c>
      <c r="F32" s="60">
        <v>87285000</v>
      </c>
      <c r="G32" s="60">
        <v>2890628</v>
      </c>
      <c r="H32" s="60">
        <v>3648874</v>
      </c>
      <c r="I32" s="60">
        <v>4295276</v>
      </c>
      <c r="J32" s="60">
        <v>10834778</v>
      </c>
      <c r="K32" s="60">
        <v>6992020</v>
      </c>
      <c r="L32" s="60">
        <v>9342390</v>
      </c>
      <c r="M32" s="60">
        <v>5751531</v>
      </c>
      <c r="N32" s="60">
        <v>22085941</v>
      </c>
      <c r="O32" s="60">
        <v>4623278</v>
      </c>
      <c r="P32" s="60">
        <v>6816486</v>
      </c>
      <c r="Q32" s="60">
        <v>7365914</v>
      </c>
      <c r="R32" s="60">
        <v>18805678</v>
      </c>
      <c r="S32" s="60">
        <v>5409215</v>
      </c>
      <c r="T32" s="60">
        <v>7539858</v>
      </c>
      <c r="U32" s="60">
        <v>5577236</v>
      </c>
      <c r="V32" s="60">
        <v>18526309</v>
      </c>
      <c r="W32" s="60">
        <v>70252706</v>
      </c>
      <c r="X32" s="60">
        <v>87285000</v>
      </c>
      <c r="Y32" s="60">
        <v>-17032294</v>
      </c>
      <c r="Z32" s="140">
        <v>-19.51</v>
      </c>
      <c r="AA32" s="155">
        <v>87285000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15000000</v>
      </c>
      <c r="G33" s="60">
        <v>119836</v>
      </c>
      <c r="H33" s="60">
        <v>669733</v>
      </c>
      <c r="I33" s="60">
        <v>124623</v>
      </c>
      <c r="J33" s="60">
        <v>914192</v>
      </c>
      <c r="K33" s="60">
        <v>128800</v>
      </c>
      <c r="L33" s="60">
        <v>129425</v>
      </c>
      <c r="M33" s="60">
        <v>130038</v>
      </c>
      <c r="N33" s="60">
        <v>388263</v>
      </c>
      <c r="O33" s="60">
        <v>131886</v>
      </c>
      <c r="P33" s="60">
        <v>132839</v>
      </c>
      <c r="Q33" s="60">
        <v>133174</v>
      </c>
      <c r="R33" s="60">
        <v>397899</v>
      </c>
      <c r="S33" s="60">
        <v>137352</v>
      </c>
      <c r="T33" s="60">
        <v>145384</v>
      </c>
      <c r="U33" s="60">
        <v>136732</v>
      </c>
      <c r="V33" s="60">
        <v>419468</v>
      </c>
      <c r="W33" s="60">
        <v>2119822</v>
      </c>
      <c r="X33" s="60">
        <v>15000000</v>
      </c>
      <c r="Y33" s="60">
        <v>-12880178</v>
      </c>
      <c r="Z33" s="140">
        <v>-85.87</v>
      </c>
      <c r="AA33" s="155">
        <v>15000000</v>
      </c>
    </row>
    <row r="34" spans="1:27" ht="13.5">
      <c r="A34" s="183" t="s">
        <v>43</v>
      </c>
      <c r="B34" s="182"/>
      <c r="C34" s="155">
        <v>96978161</v>
      </c>
      <c r="D34" s="155"/>
      <c r="E34" s="156">
        <v>164711000</v>
      </c>
      <c r="F34" s="60">
        <v>107532617</v>
      </c>
      <c r="G34" s="60">
        <v>3054080</v>
      </c>
      <c r="H34" s="60">
        <v>3643334</v>
      </c>
      <c r="I34" s="60">
        <v>9873604</v>
      </c>
      <c r="J34" s="60">
        <v>16571018</v>
      </c>
      <c r="K34" s="60">
        <v>5370018</v>
      </c>
      <c r="L34" s="60">
        <v>6163788</v>
      </c>
      <c r="M34" s="60">
        <v>4090133</v>
      </c>
      <c r="N34" s="60">
        <v>15623939</v>
      </c>
      <c r="O34" s="60">
        <v>9951983</v>
      </c>
      <c r="P34" s="60">
        <v>6954435</v>
      </c>
      <c r="Q34" s="60">
        <v>10820072</v>
      </c>
      <c r="R34" s="60">
        <v>27726490</v>
      </c>
      <c r="S34" s="60">
        <v>5671430</v>
      </c>
      <c r="T34" s="60">
        <v>7154913</v>
      </c>
      <c r="U34" s="60">
        <v>10004649</v>
      </c>
      <c r="V34" s="60">
        <v>22830992</v>
      </c>
      <c r="W34" s="60">
        <v>82752439</v>
      </c>
      <c r="X34" s="60">
        <v>107532617</v>
      </c>
      <c r="Y34" s="60">
        <v>-24780178</v>
      </c>
      <c r="Z34" s="140">
        <v>-23.04</v>
      </c>
      <c r="AA34" s="155">
        <v>107532617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977588057</v>
      </c>
      <c r="D36" s="188">
        <f>SUM(D25:D35)</f>
        <v>0</v>
      </c>
      <c r="E36" s="189">
        <f t="shared" si="1"/>
        <v>1166180200</v>
      </c>
      <c r="F36" s="190">
        <f t="shared" si="1"/>
        <v>1041037667</v>
      </c>
      <c r="G36" s="190">
        <f t="shared" si="1"/>
        <v>62497236</v>
      </c>
      <c r="H36" s="190">
        <f t="shared" si="1"/>
        <v>79129787</v>
      </c>
      <c r="I36" s="190">
        <f t="shared" si="1"/>
        <v>76617812</v>
      </c>
      <c r="J36" s="190">
        <f t="shared" si="1"/>
        <v>218244835</v>
      </c>
      <c r="K36" s="190">
        <f t="shared" si="1"/>
        <v>66796948</v>
      </c>
      <c r="L36" s="190">
        <f t="shared" si="1"/>
        <v>70844142</v>
      </c>
      <c r="M36" s="190">
        <f t="shared" si="1"/>
        <v>43845364</v>
      </c>
      <c r="N36" s="190">
        <f t="shared" si="1"/>
        <v>181486454</v>
      </c>
      <c r="O36" s="190">
        <f t="shared" si="1"/>
        <v>86242296</v>
      </c>
      <c r="P36" s="190">
        <f t="shared" si="1"/>
        <v>83445731</v>
      </c>
      <c r="Q36" s="190">
        <f t="shared" si="1"/>
        <v>57555508</v>
      </c>
      <c r="R36" s="190">
        <f t="shared" si="1"/>
        <v>227243535</v>
      </c>
      <c r="S36" s="190">
        <f t="shared" si="1"/>
        <v>73758127</v>
      </c>
      <c r="T36" s="190">
        <f t="shared" si="1"/>
        <v>74382471</v>
      </c>
      <c r="U36" s="190">
        <f t="shared" si="1"/>
        <v>96491463</v>
      </c>
      <c r="V36" s="190">
        <f t="shared" si="1"/>
        <v>244632061</v>
      </c>
      <c r="W36" s="190">
        <f t="shared" si="1"/>
        <v>871606885</v>
      </c>
      <c r="X36" s="190">
        <f t="shared" si="1"/>
        <v>1041037667</v>
      </c>
      <c r="Y36" s="190">
        <f t="shared" si="1"/>
        <v>-169430782</v>
      </c>
      <c r="Z36" s="191">
        <f>+IF(X36&lt;&gt;0,+(Y36/X36)*100,0)</f>
        <v>-16.275182673097266</v>
      </c>
      <c r="AA36" s="188">
        <f>SUM(AA25:AA35)</f>
        <v>1041037667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-42482604</v>
      </c>
      <c r="D38" s="199">
        <f>+D22-D36</f>
        <v>0</v>
      </c>
      <c r="E38" s="200">
        <f t="shared" si="2"/>
        <v>75500</v>
      </c>
      <c r="F38" s="106">
        <f t="shared" si="2"/>
        <v>335423</v>
      </c>
      <c r="G38" s="106">
        <f t="shared" si="2"/>
        <v>118153708</v>
      </c>
      <c r="H38" s="106">
        <f t="shared" si="2"/>
        <v>-24344596</v>
      </c>
      <c r="I38" s="106">
        <f t="shared" si="2"/>
        <v>-1854555</v>
      </c>
      <c r="J38" s="106">
        <f t="shared" si="2"/>
        <v>91954557</v>
      </c>
      <c r="K38" s="106">
        <f t="shared" si="2"/>
        <v>-3298965</v>
      </c>
      <c r="L38" s="106">
        <f t="shared" si="2"/>
        <v>4028971</v>
      </c>
      <c r="M38" s="106">
        <f t="shared" si="2"/>
        <v>29473451</v>
      </c>
      <c r="N38" s="106">
        <f t="shared" si="2"/>
        <v>30203457</v>
      </c>
      <c r="O38" s="106">
        <f t="shared" si="2"/>
        <v>9929376</v>
      </c>
      <c r="P38" s="106">
        <f t="shared" si="2"/>
        <v>-18297188</v>
      </c>
      <c r="Q38" s="106">
        <f t="shared" si="2"/>
        <v>15076244</v>
      </c>
      <c r="R38" s="106">
        <f t="shared" si="2"/>
        <v>6708432</v>
      </c>
      <c r="S38" s="106">
        <f t="shared" si="2"/>
        <v>-11517052</v>
      </c>
      <c r="T38" s="106">
        <f t="shared" si="2"/>
        <v>-14979904</v>
      </c>
      <c r="U38" s="106">
        <f t="shared" si="2"/>
        <v>-30470247</v>
      </c>
      <c r="V38" s="106">
        <f t="shared" si="2"/>
        <v>-56967203</v>
      </c>
      <c r="W38" s="106">
        <f t="shared" si="2"/>
        <v>71899243</v>
      </c>
      <c r="X38" s="106">
        <f>IF(F22=F36,0,X22-X36)</f>
        <v>335423</v>
      </c>
      <c r="Y38" s="106">
        <f t="shared" si="2"/>
        <v>71563820</v>
      </c>
      <c r="Z38" s="201">
        <f>+IF(X38&lt;&gt;0,+(Y38/X38)*100,0)</f>
        <v>21335.394412428486</v>
      </c>
      <c r="AA38" s="199">
        <f>+AA22-AA36</f>
        <v>335423</v>
      </c>
    </row>
    <row r="39" spans="1:27" ht="13.5">
      <c r="A39" s="181" t="s">
        <v>46</v>
      </c>
      <c r="B39" s="185"/>
      <c r="C39" s="155">
        <v>212689827</v>
      </c>
      <c r="D39" s="155"/>
      <c r="E39" s="156">
        <v>0</v>
      </c>
      <c r="F39" s="60">
        <v>85461</v>
      </c>
      <c r="G39" s="60">
        <v>103379000</v>
      </c>
      <c r="H39" s="60">
        <v>1165000</v>
      </c>
      <c r="I39" s="60">
        <v>0</v>
      </c>
      <c r="J39" s="60">
        <v>104544000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21011000</v>
      </c>
      <c r="R39" s="60">
        <v>21011000</v>
      </c>
      <c r="S39" s="60">
        <v>0</v>
      </c>
      <c r="T39" s="60">
        <v>0</v>
      </c>
      <c r="U39" s="60">
        <v>0</v>
      </c>
      <c r="V39" s="60">
        <v>0</v>
      </c>
      <c r="W39" s="60">
        <v>125555000</v>
      </c>
      <c r="X39" s="60">
        <v>85461</v>
      </c>
      <c r="Y39" s="60">
        <v>125469539</v>
      </c>
      <c r="Z39" s="140">
        <v>146814.97</v>
      </c>
      <c r="AA39" s="155">
        <v>85461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170207223</v>
      </c>
      <c r="D42" s="206">
        <f>SUM(D38:D41)</f>
        <v>0</v>
      </c>
      <c r="E42" s="207">
        <f t="shared" si="3"/>
        <v>75500</v>
      </c>
      <c r="F42" s="88">
        <f t="shared" si="3"/>
        <v>420884</v>
      </c>
      <c r="G42" s="88">
        <f t="shared" si="3"/>
        <v>221532708</v>
      </c>
      <c r="H42" s="88">
        <f t="shared" si="3"/>
        <v>-23179596</v>
      </c>
      <c r="I42" s="88">
        <f t="shared" si="3"/>
        <v>-1854555</v>
      </c>
      <c r="J42" s="88">
        <f t="shared" si="3"/>
        <v>196498557</v>
      </c>
      <c r="K42" s="88">
        <f t="shared" si="3"/>
        <v>-3298965</v>
      </c>
      <c r="L42" s="88">
        <f t="shared" si="3"/>
        <v>4028971</v>
      </c>
      <c r="M42" s="88">
        <f t="shared" si="3"/>
        <v>29473451</v>
      </c>
      <c r="N42" s="88">
        <f t="shared" si="3"/>
        <v>30203457</v>
      </c>
      <c r="O42" s="88">
        <f t="shared" si="3"/>
        <v>9929376</v>
      </c>
      <c r="P42" s="88">
        <f t="shared" si="3"/>
        <v>-18297188</v>
      </c>
      <c r="Q42" s="88">
        <f t="shared" si="3"/>
        <v>36087244</v>
      </c>
      <c r="R42" s="88">
        <f t="shared" si="3"/>
        <v>27719432</v>
      </c>
      <c r="S42" s="88">
        <f t="shared" si="3"/>
        <v>-11517052</v>
      </c>
      <c r="T42" s="88">
        <f t="shared" si="3"/>
        <v>-14979904</v>
      </c>
      <c r="U42" s="88">
        <f t="shared" si="3"/>
        <v>-30470247</v>
      </c>
      <c r="V42" s="88">
        <f t="shared" si="3"/>
        <v>-56967203</v>
      </c>
      <c r="W42" s="88">
        <f t="shared" si="3"/>
        <v>197454243</v>
      </c>
      <c r="X42" s="88">
        <f t="shared" si="3"/>
        <v>420884</v>
      </c>
      <c r="Y42" s="88">
        <f t="shared" si="3"/>
        <v>197033359</v>
      </c>
      <c r="Z42" s="208">
        <f>+IF(X42&lt;&gt;0,+(Y42/X42)*100,0)</f>
        <v>46814.17183832125</v>
      </c>
      <c r="AA42" s="206">
        <f>SUM(AA38:AA41)</f>
        <v>420884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170207223</v>
      </c>
      <c r="D44" s="210">
        <f>+D42-D43</f>
        <v>0</v>
      </c>
      <c r="E44" s="211">
        <f t="shared" si="4"/>
        <v>75500</v>
      </c>
      <c r="F44" s="77">
        <f t="shared" si="4"/>
        <v>420884</v>
      </c>
      <c r="G44" s="77">
        <f t="shared" si="4"/>
        <v>221532708</v>
      </c>
      <c r="H44" s="77">
        <f t="shared" si="4"/>
        <v>-23179596</v>
      </c>
      <c r="I44" s="77">
        <f t="shared" si="4"/>
        <v>-1854555</v>
      </c>
      <c r="J44" s="77">
        <f t="shared" si="4"/>
        <v>196498557</v>
      </c>
      <c r="K44" s="77">
        <f t="shared" si="4"/>
        <v>-3298965</v>
      </c>
      <c r="L44" s="77">
        <f t="shared" si="4"/>
        <v>4028971</v>
      </c>
      <c r="M44" s="77">
        <f t="shared" si="4"/>
        <v>29473451</v>
      </c>
      <c r="N44" s="77">
        <f t="shared" si="4"/>
        <v>30203457</v>
      </c>
      <c r="O44" s="77">
        <f t="shared" si="4"/>
        <v>9929376</v>
      </c>
      <c r="P44" s="77">
        <f t="shared" si="4"/>
        <v>-18297188</v>
      </c>
      <c r="Q44" s="77">
        <f t="shared" si="4"/>
        <v>36087244</v>
      </c>
      <c r="R44" s="77">
        <f t="shared" si="4"/>
        <v>27719432</v>
      </c>
      <c r="S44" s="77">
        <f t="shared" si="4"/>
        <v>-11517052</v>
      </c>
      <c r="T44" s="77">
        <f t="shared" si="4"/>
        <v>-14979904</v>
      </c>
      <c r="U44" s="77">
        <f t="shared" si="4"/>
        <v>-30470247</v>
      </c>
      <c r="V44" s="77">
        <f t="shared" si="4"/>
        <v>-56967203</v>
      </c>
      <c r="W44" s="77">
        <f t="shared" si="4"/>
        <v>197454243</v>
      </c>
      <c r="X44" s="77">
        <f t="shared" si="4"/>
        <v>420884</v>
      </c>
      <c r="Y44" s="77">
        <f t="shared" si="4"/>
        <v>197033359</v>
      </c>
      <c r="Z44" s="212">
        <f>+IF(X44&lt;&gt;0,+(Y44/X44)*100,0)</f>
        <v>46814.17183832125</v>
      </c>
      <c r="AA44" s="210">
        <f>+AA42-AA43</f>
        <v>420884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170207223</v>
      </c>
      <c r="D46" s="206">
        <f>SUM(D44:D45)</f>
        <v>0</v>
      </c>
      <c r="E46" s="207">
        <f t="shared" si="5"/>
        <v>75500</v>
      </c>
      <c r="F46" s="88">
        <f t="shared" si="5"/>
        <v>420884</v>
      </c>
      <c r="G46" s="88">
        <f t="shared" si="5"/>
        <v>221532708</v>
      </c>
      <c r="H46" s="88">
        <f t="shared" si="5"/>
        <v>-23179596</v>
      </c>
      <c r="I46" s="88">
        <f t="shared" si="5"/>
        <v>-1854555</v>
      </c>
      <c r="J46" s="88">
        <f t="shared" si="5"/>
        <v>196498557</v>
      </c>
      <c r="K46" s="88">
        <f t="shared" si="5"/>
        <v>-3298965</v>
      </c>
      <c r="L46" s="88">
        <f t="shared" si="5"/>
        <v>4028971</v>
      </c>
      <c r="M46" s="88">
        <f t="shared" si="5"/>
        <v>29473451</v>
      </c>
      <c r="N46" s="88">
        <f t="shared" si="5"/>
        <v>30203457</v>
      </c>
      <c r="O46" s="88">
        <f t="shared" si="5"/>
        <v>9929376</v>
      </c>
      <c r="P46" s="88">
        <f t="shared" si="5"/>
        <v>-18297188</v>
      </c>
      <c r="Q46" s="88">
        <f t="shared" si="5"/>
        <v>36087244</v>
      </c>
      <c r="R46" s="88">
        <f t="shared" si="5"/>
        <v>27719432</v>
      </c>
      <c r="S46" s="88">
        <f t="shared" si="5"/>
        <v>-11517052</v>
      </c>
      <c r="T46" s="88">
        <f t="shared" si="5"/>
        <v>-14979904</v>
      </c>
      <c r="U46" s="88">
        <f t="shared" si="5"/>
        <v>-30470247</v>
      </c>
      <c r="V46" s="88">
        <f t="shared" si="5"/>
        <v>-56967203</v>
      </c>
      <c r="W46" s="88">
        <f t="shared" si="5"/>
        <v>197454243</v>
      </c>
      <c r="X46" s="88">
        <f t="shared" si="5"/>
        <v>420884</v>
      </c>
      <c r="Y46" s="88">
        <f t="shared" si="5"/>
        <v>197033359</v>
      </c>
      <c r="Z46" s="208">
        <f>+IF(X46&lt;&gt;0,+(Y46/X46)*100,0)</f>
        <v>46814.17183832125</v>
      </c>
      <c r="AA46" s="206">
        <f>SUM(AA44:AA45)</f>
        <v>420884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170207223</v>
      </c>
      <c r="D48" s="217">
        <f>SUM(D46:D47)</f>
        <v>0</v>
      </c>
      <c r="E48" s="218">
        <f t="shared" si="6"/>
        <v>75500</v>
      </c>
      <c r="F48" s="219">
        <f t="shared" si="6"/>
        <v>420884</v>
      </c>
      <c r="G48" s="219">
        <f t="shared" si="6"/>
        <v>221532708</v>
      </c>
      <c r="H48" s="220">
        <f t="shared" si="6"/>
        <v>-23179596</v>
      </c>
      <c r="I48" s="220">
        <f t="shared" si="6"/>
        <v>-1854555</v>
      </c>
      <c r="J48" s="220">
        <f t="shared" si="6"/>
        <v>196498557</v>
      </c>
      <c r="K48" s="220">
        <f t="shared" si="6"/>
        <v>-3298965</v>
      </c>
      <c r="L48" s="220">
        <f t="shared" si="6"/>
        <v>4028971</v>
      </c>
      <c r="M48" s="219">
        <f t="shared" si="6"/>
        <v>29473451</v>
      </c>
      <c r="N48" s="219">
        <f t="shared" si="6"/>
        <v>30203457</v>
      </c>
      <c r="O48" s="220">
        <f t="shared" si="6"/>
        <v>9929376</v>
      </c>
      <c r="P48" s="220">
        <f t="shared" si="6"/>
        <v>-18297188</v>
      </c>
      <c r="Q48" s="220">
        <f t="shared" si="6"/>
        <v>36087244</v>
      </c>
      <c r="R48" s="220">
        <f t="shared" si="6"/>
        <v>27719432</v>
      </c>
      <c r="S48" s="220">
        <f t="shared" si="6"/>
        <v>-11517052</v>
      </c>
      <c r="T48" s="219">
        <f t="shared" si="6"/>
        <v>-14979904</v>
      </c>
      <c r="U48" s="219">
        <f t="shared" si="6"/>
        <v>-30470247</v>
      </c>
      <c r="V48" s="220">
        <f t="shared" si="6"/>
        <v>-56967203</v>
      </c>
      <c r="W48" s="220">
        <f t="shared" si="6"/>
        <v>197454243</v>
      </c>
      <c r="X48" s="220">
        <f t="shared" si="6"/>
        <v>420884</v>
      </c>
      <c r="Y48" s="220">
        <f t="shared" si="6"/>
        <v>197033359</v>
      </c>
      <c r="Z48" s="221">
        <f>+IF(X48&lt;&gt;0,+(Y48/X48)*100,0)</f>
        <v>46814.17183832125</v>
      </c>
      <c r="AA48" s="222">
        <f>SUM(AA46:AA47)</f>
        <v>420884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7150662</v>
      </c>
      <c r="D5" s="153">
        <f>SUM(D6:D8)</f>
        <v>0</v>
      </c>
      <c r="E5" s="154">
        <f t="shared" si="0"/>
        <v>0</v>
      </c>
      <c r="F5" s="100">
        <f t="shared" si="0"/>
        <v>2900000</v>
      </c>
      <c r="G5" s="100">
        <f t="shared" si="0"/>
        <v>52685</v>
      </c>
      <c r="H5" s="100">
        <f t="shared" si="0"/>
        <v>10164</v>
      </c>
      <c r="I5" s="100">
        <f t="shared" si="0"/>
        <v>146426</v>
      </c>
      <c r="J5" s="100">
        <f t="shared" si="0"/>
        <v>209275</v>
      </c>
      <c r="K5" s="100">
        <f t="shared" si="0"/>
        <v>358843</v>
      </c>
      <c r="L5" s="100">
        <f t="shared" si="0"/>
        <v>186031</v>
      </c>
      <c r="M5" s="100">
        <f t="shared" si="0"/>
        <v>21400</v>
      </c>
      <c r="N5" s="100">
        <f t="shared" si="0"/>
        <v>566274</v>
      </c>
      <c r="O5" s="100">
        <f t="shared" si="0"/>
        <v>33687</v>
      </c>
      <c r="P5" s="100">
        <f t="shared" si="0"/>
        <v>104189</v>
      </c>
      <c r="Q5" s="100">
        <f t="shared" si="0"/>
        <v>75195</v>
      </c>
      <c r="R5" s="100">
        <f t="shared" si="0"/>
        <v>213071</v>
      </c>
      <c r="S5" s="100">
        <f t="shared" si="0"/>
        <v>65083</v>
      </c>
      <c r="T5" s="100">
        <f t="shared" si="0"/>
        <v>80892</v>
      </c>
      <c r="U5" s="100">
        <f t="shared" si="0"/>
        <v>61234</v>
      </c>
      <c r="V5" s="100">
        <f t="shared" si="0"/>
        <v>207209</v>
      </c>
      <c r="W5" s="100">
        <f t="shared" si="0"/>
        <v>1195829</v>
      </c>
      <c r="X5" s="100">
        <f t="shared" si="0"/>
        <v>2900000</v>
      </c>
      <c r="Y5" s="100">
        <f t="shared" si="0"/>
        <v>-1704171</v>
      </c>
      <c r="Z5" s="137">
        <f>+IF(X5&lt;&gt;0,+(Y5/X5)*100,0)</f>
        <v>-58.76451724137931</v>
      </c>
      <c r="AA5" s="153">
        <f>SUM(AA6:AA8)</f>
        <v>2900000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7150662</v>
      </c>
      <c r="D7" s="157"/>
      <c r="E7" s="158"/>
      <c r="F7" s="159">
        <v>2900000</v>
      </c>
      <c r="G7" s="159">
        <v>52685</v>
      </c>
      <c r="H7" s="159">
        <v>10164</v>
      </c>
      <c r="I7" s="159">
        <v>146426</v>
      </c>
      <c r="J7" s="159">
        <v>209275</v>
      </c>
      <c r="K7" s="159">
        <v>358843</v>
      </c>
      <c r="L7" s="159">
        <v>186031</v>
      </c>
      <c r="M7" s="159">
        <v>21400</v>
      </c>
      <c r="N7" s="159">
        <v>566274</v>
      </c>
      <c r="O7" s="159">
        <v>33687</v>
      </c>
      <c r="P7" s="159">
        <v>104189</v>
      </c>
      <c r="Q7" s="159">
        <v>75195</v>
      </c>
      <c r="R7" s="159">
        <v>213071</v>
      </c>
      <c r="S7" s="159">
        <v>65083</v>
      </c>
      <c r="T7" s="159">
        <v>80892</v>
      </c>
      <c r="U7" s="159">
        <v>61234</v>
      </c>
      <c r="V7" s="159">
        <v>207209</v>
      </c>
      <c r="W7" s="159">
        <v>1195829</v>
      </c>
      <c r="X7" s="159">
        <v>2900000</v>
      </c>
      <c r="Y7" s="159">
        <v>-1704171</v>
      </c>
      <c r="Z7" s="141">
        <v>-58.76</v>
      </c>
      <c r="AA7" s="225">
        <v>2900000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3178808</v>
      </c>
      <c r="D9" s="153">
        <f>SUM(D10:D14)</f>
        <v>0</v>
      </c>
      <c r="E9" s="154">
        <f t="shared" si="1"/>
        <v>18400000</v>
      </c>
      <c r="F9" s="100">
        <f t="shared" si="1"/>
        <v>16814516</v>
      </c>
      <c r="G9" s="100">
        <f t="shared" si="1"/>
        <v>0</v>
      </c>
      <c r="H9" s="100">
        <f t="shared" si="1"/>
        <v>237436</v>
      </c>
      <c r="I9" s="100">
        <f t="shared" si="1"/>
        <v>1355268</v>
      </c>
      <c r="J9" s="100">
        <f t="shared" si="1"/>
        <v>1592704</v>
      </c>
      <c r="K9" s="100">
        <f t="shared" si="1"/>
        <v>0</v>
      </c>
      <c r="L9" s="100">
        <f t="shared" si="1"/>
        <v>838354</v>
      </c>
      <c r="M9" s="100">
        <f t="shared" si="1"/>
        <v>1504407</v>
      </c>
      <c r="N9" s="100">
        <f t="shared" si="1"/>
        <v>2342761</v>
      </c>
      <c r="O9" s="100">
        <f t="shared" si="1"/>
        <v>0</v>
      </c>
      <c r="P9" s="100">
        <f t="shared" si="1"/>
        <v>958436</v>
      </c>
      <c r="Q9" s="100">
        <f t="shared" si="1"/>
        <v>225365</v>
      </c>
      <c r="R9" s="100">
        <f t="shared" si="1"/>
        <v>1183801</v>
      </c>
      <c r="S9" s="100">
        <f t="shared" si="1"/>
        <v>575167</v>
      </c>
      <c r="T9" s="100">
        <f t="shared" si="1"/>
        <v>1285460</v>
      </c>
      <c r="U9" s="100">
        <f t="shared" si="1"/>
        <v>1814398</v>
      </c>
      <c r="V9" s="100">
        <f t="shared" si="1"/>
        <v>3675025</v>
      </c>
      <c r="W9" s="100">
        <f t="shared" si="1"/>
        <v>8794291</v>
      </c>
      <c r="X9" s="100">
        <f t="shared" si="1"/>
        <v>16814516</v>
      </c>
      <c r="Y9" s="100">
        <f t="shared" si="1"/>
        <v>-8020225</v>
      </c>
      <c r="Z9" s="137">
        <f>+IF(X9&lt;&gt;0,+(Y9/X9)*100,0)</f>
        <v>-47.69822098953072</v>
      </c>
      <c r="AA9" s="102">
        <f>SUM(AA10:AA14)</f>
        <v>16814516</v>
      </c>
    </row>
    <row r="10" spans="1:27" ht="13.5">
      <c r="A10" s="138" t="s">
        <v>79</v>
      </c>
      <c r="B10" s="136"/>
      <c r="C10" s="155">
        <v>2038071</v>
      </c>
      <c r="D10" s="155"/>
      <c r="E10" s="156"/>
      <c r="F10" s="60">
        <v>8109674</v>
      </c>
      <c r="G10" s="60"/>
      <c r="H10" s="60">
        <v>237436</v>
      </c>
      <c r="I10" s="60">
        <v>683471</v>
      </c>
      <c r="J10" s="60">
        <v>920907</v>
      </c>
      <c r="K10" s="60"/>
      <c r="L10" s="60">
        <v>838354</v>
      </c>
      <c r="M10" s="60">
        <v>687850</v>
      </c>
      <c r="N10" s="60">
        <v>1526204</v>
      </c>
      <c r="O10" s="60"/>
      <c r="P10" s="60">
        <v>790983</v>
      </c>
      <c r="Q10" s="60">
        <v>225365</v>
      </c>
      <c r="R10" s="60">
        <v>1016348</v>
      </c>
      <c r="S10" s="60">
        <v>575167</v>
      </c>
      <c r="T10" s="60">
        <v>543556</v>
      </c>
      <c r="U10" s="60">
        <v>1814398</v>
      </c>
      <c r="V10" s="60">
        <v>2933121</v>
      </c>
      <c r="W10" s="60">
        <v>6396580</v>
      </c>
      <c r="X10" s="60">
        <v>8109674</v>
      </c>
      <c r="Y10" s="60">
        <v>-1713094</v>
      </c>
      <c r="Z10" s="140">
        <v>-21.12</v>
      </c>
      <c r="AA10" s="62">
        <v>8109674</v>
      </c>
    </row>
    <row r="11" spans="1:27" ht="13.5">
      <c r="A11" s="138" t="s">
        <v>80</v>
      </c>
      <c r="B11" s="136"/>
      <c r="C11" s="155"/>
      <c r="D11" s="155"/>
      <c r="E11" s="156">
        <v>18400000</v>
      </c>
      <c r="F11" s="60">
        <v>3900000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>
        <v>237293</v>
      </c>
      <c r="U11" s="60"/>
      <c r="V11" s="60">
        <v>237293</v>
      </c>
      <c r="W11" s="60">
        <v>237293</v>
      </c>
      <c r="X11" s="60">
        <v>3900000</v>
      </c>
      <c r="Y11" s="60">
        <v>-3662707</v>
      </c>
      <c r="Z11" s="140">
        <v>-93.92</v>
      </c>
      <c r="AA11" s="62">
        <v>3900000</v>
      </c>
    </row>
    <row r="12" spans="1:27" ht="13.5">
      <c r="A12" s="138" t="s">
        <v>81</v>
      </c>
      <c r="B12" s="136"/>
      <c r="C12" s="155">
        <v>1140737</v>
      </c>
      <c r="D12" s="155"/>
      <c r="E12" s="156"/>
      <c r="F12" s="60">
        <v>4804842</v>
      </c>
      <c r="G12" s="60"/>
      <c r="H12" s="60"/>
      <c r="I12" s="60">
        <v>671797</v>
      </c>
      <c r="J12" s="60">
        <v>671797</v>
      </c>
      <c r="K12" s="60"/>
      <c r="L12" s="60"/>
      <c r="M12" s="60">
        <v>816557</v>
      </c>
      <c r="N12" s="60">
        <v>816557</v>
      </c>
      <c r="O12" s="60"/>
      <c r="P12" s="60">
        <v>167453</v>
      </c>
      <c r="Q12" s="60"/>
      <c r="R12" s="60">
        <v>167453</v>
      </c>
      <c r="S12" s="60"/>
      <c r="T12" s="60">
        <v>504611</v>
      </c>
      <c r="U12" s="60"/>
      <c r="V12" s="60">
        <v>504611</v>
      </c>
      <c r="W12" s="60">
        <v>2160418</v>
      </c>
      <c r="X12" s="60">
        <v>4804842</v>
      </c>
      <c r="Y12" s="60">
        <v>-2644424</v>
      </c>
      <c r="Z12" s="140">
        <v>-55.04</v>
      </c>
      <c r="AA12" s="62">
        <v>4804842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108893356</v>
      </c>
      <c r="D15" s="153">
        <f>SUM(D16:D18)</f>
        <v>0</v>
      </c>
      <c r="E15" s="154">
        <f t="shared" si="2"/>
        <v>74500000</v>
      </c>
      <c r="F15" s="100">
        <f t="shared" si="2"/>
        <v>82728279</v>
      </c>
      <c r="G15" s="100">
        <f t="shared" si="2"/>
        <v>0</v>
      </c>
      <c r="H15" s="100">
        <f t="shared" si="2"/>
        <v>6237528</v>
      </c>
      <c r="I15" s="100">
        <f t="shared" si="2"/>
        <v>1834803</v>
      </c>
      <c r="J15" s="100">
        <f t="shared" si="2"/>
        <v>8072331</v>
      </c>
      <c r="K15" s="100">
        <f t="shared" si="2"/>
        <v>3658290</v>
      </c>
      <c r="L15" s="100">
        <f t="shared" si="2"/>
        <v>495410</v>
      </c>
      <c r="M15" s="100">
        <f t="shared" si="2"/>
        <v>9902095</v>
      </c>
      <c r="N15" s="100">
        <f t="shared" si="2"/>
        <v>14055795</v>
      </c>
      <c r="O15" s="100">
        <f t="shared" si="2"/>
        <v>1774488</v>
      </c>
      <c r="P15" s="100">
        <f t="shared" si="2"/>
        <v>5620225</v>
      </c>
      <c r="Q15" s="100">
        <f t="shared" si="2"/>
        <v>15020289</v>
      </c>
      <c r="R15" s="100">
        <f t="shared" si="2"/>
        <v>22415002</v>
      </c>
      <c r="S15" s="100">
        <f t="shared" si="2"/>
        <v>5833567</v>
      </c>
      <c r="T15" s="100">
        <f t="shared" si="2"/>
        <v>6332147</v>
      </c>
      <c r="U15" s="100">
        <f t="shared" si="2"/>
        <v>4128933</v>
      </c>
      <c r="V15" s="100">
        <f t="shared" si="2"/>
        <v>16294647</v>
      </c>
      <c r="W15" s="100">
        <f t="shared" si="2"/>
        <v>60837775</v>
      </c>
      <c r="X15" s="100">
        <f t="shared" si="2"/>
        <v>82728279</v>
      </c>
      <c r="Y15" s="100">
        <f t="shared" si="2"/>
        <v>-21890504</v>
      </c>
      <c r="Z15" s="137">
        <f>+IF(X15&lt;&gt;0,+(Y15/X15)*100,0)</f>
        <v>-26.46072692990507</v>
      </c>
      <c r="AA15" s="102">
        <f>SUM(AA16:AA18)</f>
        <v>82728279</v>
      </c>
    </row>
    <row r="16" spans="1:27" ht="13.5">
      <c r="A16" s="138" t="s">
        <v>85</v>
      </c>
      <c r="B16" s="136"/>
      <c r="C16" s="155">
        <v>10264729</v>
      </c>
      <c r="D16" s="155"/>
      <c r="E16" s="156"/>
      <c r="F16" s="60">
        <v>4112879</v>
      </c>
      <c r="G16" s="60"/>
      <c r="H16" s="60"/>
      <c r="I16" s="60"/>
      <c r="J16" s="60"/>
      <c r="K16" s="60">
        <v>637322</v>
      </c>
      <c r="L16" s="60">
        <v>21138</v>
      </c>
      <c r="M16" s="60">
        <v>868848</v>
      </c>
      <c r="N16" s="60">
        <v>1527308</v>
      </c>
      <c r="O16" s="60"/>
      <c r="P16" s="60"/>
      <c r="Q16" s="60"/>
      <c r="R16" s="60"/>
      <c r="S16" s="60"/>
      <c r="T16" s="60"/>
      <c r="U16" s="60"/>
      <c r="V16" s="60"/>
      <c r="W16" s="60">
        <v>1527308</v>
      </c>
      <c r="X16" s="60">
        <v>4112879</v>
      </c>
      <c r="Y16" s="60">
        <v>-2585571</v>
      </c>
      <c r="Z16" s="140">
        <v>-62.87</v>
      </c>
      <c r="AA16" s="62">
        <v>4112879</v>
      </c>
    </row>
    <row r="17" spans="1:27" ht="13.5">
      <c r="A17" s="138" t="s">
        <v>86</v>
      </c>
      <c r="B17" s="136"/>
      <c r="C17" s="155">
        <v>98628627</v>
      </c>
      <c r="D17" s="155"/>
      <c r="E17" s="156">
        <v>74500000</v>
      </c>
      <c r="F17" s="60">
        <v>78615400</v>
      </c>
      <c r="G17" s="60"/>
      <c r="H17" s="60">
        <v>6237528</v>
      </c>
      <c r="I17" s="60">
        <v>1834803</v>
      </c>
      <c r="J17" s="60">
        <v>8072331</v>
      </c>
      <c r="K17" s="60">
        <v>3020968</v>
      </c>
      <c r="L17" s="60">
        <v>474272</v>
      </c>
      <c r="M17" s="60">
        <v>9033247</v>
      </c>
      <c r="N17" s="60">
        <v>12528487</v>
      </c>
      <c r="O17" s="60">
        <v>1774488</v>
      </c>
      <c r="P17" s="60">
        <v>5620225</v>
      </c>
      <c r="Q17" s="60">
        <v>15020289</v>
      </c>
      <c r="R17" s="60">
        <v>22415002</v>
      </c>
      <c r="S17" s="60">
        <v>5833567</v>
      </c>
      <c r="T17" s="60">
        <v>6332147</v>
      </c>
      <c r="U17" s="60">
        <v>4128933</v>
      </c>
      <c r="V17" s="60">
        <v>16294647</v>
      </c>
      <c r="W17" s="60">
        <v>59310467</v>
      </c>
      <c r="X17" s="60">
        <v>78615400</v>
      </c>
      <c r="Y17" s="60">
        <v>-19304933</v>
      </c>
      <c r="Z17" s="140">
        <v>-24.56</v>
      </c>
      <c r="AA17" s="62">
        <v>78615400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109493338</v>
      </c>
      <c r="D19" s="153">
        <f>SUM(D20:D23)</f>
        <v>0</v>
      </c>
      <c r="E19" s="154">
        <f t="shared" si="3"/>
        <v>117600000</v>
      </c>
      <c r="F19" s="100">
        <f t="shared" si="3"/>
        <v>176364589</v>
      </c>
      <c r="G19" s="100">
        <f t="shared" si="3"/>
        <v>1931632</v>
      </c>
      <c r="H19" s="100">
        <f t="shared" si="3"/>
        <v>19108829</v>
      </c>
      <c r="I19" s="100">
        <f t="shared" si="3"/>
        <v>12829975</v>
      </c>
      <c r="J19" s="100">
        <f t="shared" si="3"/>
        <v>33870436</v>
      </c>
      <c r="K19" s="100">
        <f t="shared" si="3"/>
        <v>2048643</v>
      </c>
      <c r="L19" s="100">
        <f t="shared" si="3"/>
        <v>9659821</v>
      </c>
      <c r="M19" s="100">
        <f t="shared" si="3"/>
        <v>20804041</v>
      </c>
      <c r="N19" s="100">
        <f t="shared" si="3"/>
        <v>32512505</v>
      </c>
      <c r="O19" s="100">
        <f t="shared" si="3"/>
        <v>11010886</v>
      </c>
      <c r="P19" s="100">
        <f t="shared" si="3"/>
        <v>4240306</v>
      </c>
      <c r="Q19" s="100">
        <f t="shared" si="3"/>
        <v>27066227</v>
      </c>
      <c r="R19" s="100">
        <f t="shared" si="3"/>
        <v>42317419</v>
      </c>
      <c r="S19" s="100">
        <f t="shared" si="3"/>
        <v>8435993</v>
      </c>
      <c r="T19" s="100">
        <f t="shared" si="3"/>
        <v>14212594</v>
      </c>
      <c r="U19" s="100">
        <f t="shared" si="3"/>
        <v>41357988</v>
      </c>
      <c r="V19" s="100">
        <f t="shared" si="3"/>
        <v>64006575</v>
      </c>
      <c r="W19" s="100">
        <f t="shared" si="3"/>
        <v>172706935</v>
      </c>
      <c r="X19" s="100">
        <f t="shared" si="3"/>
        <v>176364589</v>
      </c>
      <c r="Y19" s="100">
        <f t="shared" si="3"/>
        <v>-3657654</v>
      </c>
      <c r="Z19" s="137">
        <f>+IF(X19&lt;&gt;0,+(Y19/X19)*100,0)</f>
        <v>-2.0739163234179623</v>
      </c>
      <c r="AA19" s="102">
        <f>SUM(AA20:AA23)</f>
        <v>176364589</v>
      </c>
    </row>
    <row r="20" spans="1:27" ht="13.5">
      <c r="A20" s="138" t="s">
        <v>89</v>
      </c>
      <c r="B20" s="136"/>
      <c r="C20" s="155"/>
      <c r="D20" s="155"/>
      <c r="E20" s="156">
        <v>7600000</v>
      </c>
      <c r="F20" s="60">
        <v>18430874</v>
      </c>
      <c r="G20" s="60">
        <v>921554</v>
      </c>
      <c r="H20" s="60">
        <v>2400526</v>
      </c>
      <c r="I20" s="60">
        <v>524896</v>
      </c>
      <c r="J20" s="60">
        <v>3846976</v>
      </c>
      <c r="K20" s="60">
        <v>-940578</v>
      </c>
      <c r="L20" s="60">
        <v>673410</v>
      </c>
      <c r="M20" s="60">
        <v>1331480</v>
      </c>
      <c r="N20" s="60">
        <v>1064312</v>
      </c>
      <c r="O20" s="60">
        <v>1292580</v>
      </c>
      <c r="P20" s="60">
        <v>1513437</v>
      </c>
      <c r="Q20" s="60">
        <v>649405</v>
      </c>
      <c r="R20" s="60">
        <v>3455422</v>
      </c>
      <c r="S20" s="60">
        <v>902089</v>
      </c>
      <c r="T20" s="60"/>
      <c r="U20" s="60">
        <v>663000</v>
      </c>
      <c r="V20" s="60">
        <v>1565089</v>
      </c>
      <c r="W20" s="60">
        <v>9931799</v>
      </c>
      <c r="X20" s="60">
        <v>18430874</v>
      </c>
      <c r="Y20" s="60">
        <v>-8499075</v>
      </c>
      <c r="Z20" s="140">
        <v>-46.11</v>
      </c>
      <c r="AA20" s="62">
        <v>18430874</v>
      </c>
    </row>
    <row r="21" spans="1:27" ht="13.5">
      <c r="A21" s="138" t="s">
        <v>90</v>
      </c>
      <c r="B21" s="136"/>
      <c r="C21" s="155">
        <v>109493338</v>
      </c>
      <c r="D21" s="155"/>
      <c r="E21" s="156">
        <v>80500000</v>
      </c>
      <c r="F21" s="60">
        <v>124621382</v>
      </c>
      <c r="G21" s="60">
        <v>1010078</v>
      </c>
      <c r="H21" s="60">
        <v>15814937</v>
      </c>
      <c r="I21" s="60">
        <v>11629087</v>
      </c>
      <c r="J21" s="60">
        <v>28454102</v>
      </c>
      <c r="K21" s="60">
        <v>2253665</v>
      </c>
      <c r="L21" s="60">
        <v>7560103</v>
      </c>
      <c r="M21" s="60">
        <v>17721889</v>
      </c>
      <c r="N21" s="60">
        <v>27535657</v>
      </c>
      <c r="O21" s="60">
        <v>9344313</v>
      </c>
      <c r="P21" s="60">
        <v>1844311</v>
      </c>
      <c r="Q21" s="60">
        <v>23118786</v>
      </c>
      <c r="R21" s="60">
        <v>34307410</v>
      </c>
      <c r="S21" s="60">
        <v>6048136</v>
      </c>
      <c r="T21" s="60">
        <v>11008810</v>
      </c>
      <c r="U21" s="60">
        <v>36921214</v>
      </c>
      <c r="V21" s="60">
        <v>53978160</v>
      </c>
      <c r="W21" s="60">
        <v>144275329</v>
      </c>
      <c r="X21" s="60">
        <v>124621382</v>
      </c>
      <c r="Y21" s="60">
        <v>19653947</v>
      </c>
      <c r="Z21" s="140">
        <v>15.77</v>
      </c>
      <c r="AA21" s="62">
        <v>124621382</v>
      </c>
    </row>
    <row r="22" spans="1:27" ht="13.5">
      <c r="A22" s="138" t="s">
        <v>91</v>
      </c>
      <c r="B22" s="136"/>
      <c r="C22" s="157"/>
      <c r="D22" s="157"/>
      <c r="E22" s="158">
        <v>19500000</v>
      </c>
      <c r="F22" s="159">
        <v>26502573</v>
      </c>
      <c r="G22" s="159"/>
      <c r="H22" s="159">
        <v>893366</v>
      </c>
      <c r="I22" s="159">
        <v>675992</v>
      </c>
      <c r="J22" s="159">
        <v>1569358</v>
      </c>
      <c r="K22" s="159">
        <v>735556</v>
      </c>
      <c r="L22" s="159">
        <v>1426308</v>
      </c>
      <c r="M22" s="159">
        <v>1750672</v>
      </c>
      <c r="N22" s="159">
        <v>3912536</v>
      </c>
      <c r="O22" s="159">
        <v>373993</v>
      </c>
      <c r="P22" s="159">
        <v>882558</v>
      </c>
      <c r="Q22" s="159">
        <v>3019634</v>
      </c>
      <c r="R22" s="159">
        <v>4276185</v>
      </c>
      <c r="S22" s="159">
        <v>1485768</v>
      </c>
      <c r="T22" s="159">
        <v>2556348</v>
      </c>
      <c r="U22" s="159">
        <v>3668438</v>
      </c>
      <c r="V22" s="159">
        <v>7710554</v>
      </c>
      <c r="W22" s="159">
        <v>17468633</v>
      </c>
      <c r="X22" s="159">
        <v>26502573</v>
      </c>
      <c r="Y22" s="159">
        <v>-9033940</v>
      </c>
      <c r="Z22" s="141">
        <v>-34.09</v>
      </c>
      <c r="AA22" s="225">
        <v>26502573</v>
      </c>
    </row>
    <row r="23" spans="1:27" ht="13.5">
      <c r="A23" s="138" t="s">
        <v>92</v>
      </c>
      <c r="B23" s="136"/>
      <c r="C23" s="155"/>
      <c r="D23" s="155"/>
      <c r="E23" s="156">
        <v>10000000</v>
      </c>
      <c r="F23" s="60">
        <v>6809760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278402</v>
      </c>
      <c r="R23" s="60">
        <v>278402</v>
      </c>
      <c r="S23" s="60"/>
      <c r="T23" s="60">
        <v>647436</v>
      </c>
      <c r="U23" s="60">
        <v>105336</v>
      </c>
      <c r="V23" s="60">
        <v>752772</v>
      </c>
      <c r="W23" s="60">
        <v>1031174</v>
      </c>
      <c r="X23" s="60">
        <v>6809760</v>
      </c>
      <c r="Y23" s="60">
        <v>-5778586</v>
      </c>
      <c r="Z23" s="140">
        <v>-84.86</v>
      </c>
      <c r="AA23" s="62">
        <v>6809760</v>
      </c>
    </row>
    <row r="24" spans="1:27" ht="13.5">
      <c r="A24" s="135" t="s">
        <v>93</v>
      </c>
      <c r="B24" s="142"/>
      <c r="C24" s="153">
        <v>61474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228777638</v>
      </c>
      <c r="D25" s="217">
        <f>+D5+D9+D15+D19+D24</f>
        <v>0</v>
      </c>
      <c r="E25" s="230">
        <f t="shared" si="4"/>
        <v>210500000</v>
      </c>
      <c r="F25" s="219">
        <f t="shared" si="4"/>
        <v>278807384</v>
      </c>
      <c r="G25" s="219">
        <f t="shared" si="4"/>
        <v>1984317</v>
      </c>
      <c r="H25" s="219">
        <f t="shared" si="4"/>
        <v>25593957</v>
      </c>
      <c r="I25" s="219">
        <f t="shared" si="4"/>
        <v>16166472</v>
      </c>
      <c r="J25" s="219">
        <f t="shared" si="4"/>
        <v>43744746</v>
      </c>
      <c r="K25" s="219">
        <f t="shared" si="4"/>
        <v>6065776</v>
      </c>
      <c r="L25" s="219">
        <f t="shared" si="4"/>
        <v>11179616</v>
      </c>
      <c r="M25" s="219">
        <f t="shared" si="4"/>
        <v>32231943</v>
      </c>
      <c r="N25" s="219">
        <f t="shared" si="4"/>
        <v>49477335</v>
      </c>
      <c r="O25" s="219">
        <f t="shared" si="4"/>
        <v>12819061</v>
      </c>
      <c r="P25" s="219">
        <f t="shared" si="4"/>
        <v>10923156</v>
      </c>
      <c r="Q25" s="219">
        <f t="shared" si="4"/>
        <v>42387076</v>
      </c>
      <c r="R25" s="219">
        <f t="shared" si="4"/>
        <v>66129293</v>
      </c>
      <c r="S25" s="219">
        <f t="shared" si="4"/>
        <v>14909810</v>
      </c>
      <c r="T25" s="219">
        <f t="shared" si="4"/>
        <v>21911093</v>
      </c>
      <c r="U25" s="219">
        <f t="shared" si="4"/>
        <v>47362553</v>
      </c>
      <c r="V25" s="219">
        <f t="shared" si="4"/>
        <v>84183456</v>
      </c>
      <c r="W25" s="219">
        <f t="shared" si="4"/>
        <v>243534830</v>
      </c>
      <c r="X25" s="219">
        <f t="shared" si="4"/>
        <v>278807384</v>
      </c>
      <c r="Y25" s="219">
        <f t="shared" si="4"/>
        <v>-35272554</v>
      </c>
      <c r="Z25" s="231">
        <f>+IF(X25&lt;&gt;0,+(Y25/X25)*100,0)</f>
        <v>-12.651226626049475</v>
      </c>
      <c r="AA25" s="232">
        <f>+AA5+AA9+AA15+AA19+AA24</f>
        <v>278807384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205000000</v>
      </c>
      <c r="F28" s="60">
        <v>208780000</v>
      </c>
      <c r="G28" s="60"/>
      <c r="H28" s="60">
        <v>25583793</v>
      </c>
      <c r="I28" s="60"/>
      <c r="J28" s="60">
        <v>25583793</v>
      </c>
      <c r="K28" s="60">
        <v>5706933</v>
      </c>
      <c r="L28" s="60">
        <v>10993585</v>
      </c>
      <c r="M28" s="60">
        <v>32210543</v>
      </c>
      <c r="N28" s="60">
        <v>48911061</v>
      </c>
      <c r="O28" s="60">
        <v>12785374</v>
      </c>
      <c r="P28" s="60">
        <v>10818967</v>
      </c>
      <c r="Q28" s="60">
        <v>42311881</v>
      </c>
      <c r="R28" s="60">
        <v>65916222</v>
      </c>
      <c r="S28" s="60">
        <v>14452843</v>
      </c>
      <c r="T28" s="60">
        <v>21830201</v>
      </c>
      <c r="U28" s="60">
        <v>47301319</v>
      </c>
      <c r="V28" s="60">
        <v>83584363</v>
      </c>
      <c r="W28" s="60">
        <v>223995439</v>
      </c>
      <c r="X28" s="60">
        <v>208780000</v>
      </c>
      <c r="Y28" s="60">
        <v>15215439</v>
      </c>
      <c r="Z28" s="140">
        <v>7.29</v>
      </c>
      <c r="AA28" s="155">
        <v>208780000</v>
      </c>
    </row>
    <row r="29" spans="1:27" ht="13.5">
      <c r="A29" s="234" t="s">
        <v>134</v>
      </c>
      <c r="B29" s="136"/>
      <c r="C29" s="155"/>
      <c r="D29" s="155"/>
      <c r="E29" s="156"/>
      <c r="F29" s="60">
        <v>400000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400000</v>
      </c>
      <c r="Y29" s="60">
        <v>-400000</v>
      </c>
      <c r="Z29" s="140">
        <v>-100</v>
      </c>
      <c r="AA29" s="62">
        <v>400000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205000000</v>
      </c>
      <c r="F32" s="77">
        <f t="shared" si="5"/>
        <v>209180000</v>
      </c>
      <c r="G32" s="77">
        <f t="shared" si="5"/>
        <v>0</v>
      </c>
      <c r="H32" s="77">
        <f t="shared" si="5"/>
        <v>25583793</v>
      </c>
      <c r="I32" s="77">
        <f t="shared" si="5"/>
        <v>0</v>
      </c>
      <c r="J32" s="77">
        <f t="shared" si="5"/>
        <v>25583793</v>
      </c>
      <c r="K32" s="77">
        <f t="shared" si="5"/>
        <v>5706933</v>
      </c>
      <c r="L32" s="77">
        <f t="shared" si="5"/>
        <v>10993585</v>
      </c>
      <c r="M32" s="77">
        <f t="shared" si="5"/>
        <v>32210543</v>
      </c>
      <c r="N32" s="77">
        <f t="shared" si="5"/>
        <v>48911061</v>
      </c>
      <c r="O32" s="77">
        <f t="shared" si="5"/>
        <v>12785374</v>
      </c>
      <c r="P32" s="77">
        <f t="shared" si="5"/>
        <v>10818967</v>
      </c>
      <c r="Q32" s="77">
        <f t="shared" si="5"/>
        <v>42311881</v>
      </c>
      <c r="R32" s="77">
        <f t="shared" si="5"/>
        <v>65916222</v>
      </c>
      <c r="S32" s="77">
        <f t="shared" si="5"/>
        <v>14452843</v>
      </c>
      <c r="T32" s="77">
        <f t="shared" si="5"/>
        <v>21830201</v>
      </c>
      <c r="U32" s="77">
        <f t="shared" si="5"/>
        <v>47301319</v>
      </c>
      <c r="V32" s="77">
        <f t="shared" si="5"/>
        <v>83584363</v>
      </c>
      <c r="W32" s="77">
        <f t="shared" si="5"/>
        <v>223995439</v>
      </c>
      <c r="X32" s="77">
        <f t="shared" si="5"/>
        <v>209180000</v>
      </c>
      <c r="Y32" s="77">
        <f t="shared" si="5"/>
        <v>14815439</v>
      </c>
      <c r="Z32" s="212">
        <f>+IF(X32&lt;&gt;0,+(Y32/X32)*100,0)</f>
        <v>7.082626924180133</v>
      </c>
      <c r="AA32" s="79">
        <f>SUM(AA28:AA31)</f>
        <v>209180000</v>
      </c>
    </row>
    <row r="33" spans="1:27" ht="13.5">
      <c r="A33" s="237" t="s">
        <v>51</v>
      </c>
      <c r="B33" s="136" t="s">
        <v>137</v>
      </c>
      <c r="C33" s="155">
        <v>228777638</v>
      </c>
      <c r="D33" s="155"/>
      <c r="E33" s="156"/>
      <c r="F33" s="60"/>
      <c r="G33" s="60">
        <v>1931632</v>
      </c>
      <c r="H33" s="60"/>
      <c r="I33" s="60">
        <v>16020046</v>
      </c>
      <c r="J33" s="60">
        <v>17951678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17951678</v>
      </c>
      <c r="X33" s="60"/>
      <c r="Y33" s="60">
        <v>17951678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5500000</v>
      </c>
      <c r="F35" s="60">
        <v>69627384</v>
      </c>
      <c r="G35" s="60">
        <v>52685</v>
      </c>
      <c r="H35" s="60">
        <v>10164</v>
      </c>
      <c r="I35" s="60">
        <v>146426</v>
      </c>
      <c r="J35" s="60">
        <v>209275</v>
      </c>
      <c r="K35" s="60">
        <v>358843</v>
      </c>
      <c r="L35" s="60">
        <v>186031</v>
      </c>
      <c r="M35" s="60">
        <v>21400</v>
      </c>
      <c r="N35" s="60">
        <v>566274</v>
      </c>
      <c r="O35" s="60">
        <v>33687</v>
      </c>
      <c r="P35" s="60">
        <v>104189</v>
      </c>
      <c r="Q35" s="60">
        <v>75195</v>
      </c>
      <c r="R35" s="60">
        <v>213071</v>
      </c>
      <c r="S35" s="60">
        <v>456967</v>
      </c>
      <c r="T35" s="60">
        <v>80892</v>
      </c>
      <c r="U35" s="60">
        <v>61234</v>
      </c>
      <c r="V35" s="60">
        <v>599093</v>
      </c>
      <c r="W35" s="60">
        <v>1587713</v>
      </c>
      <c r="X35" s="60">
        <v>69627384</v>
      </c>
      <c r="Y35" s="60">
        <v>-68039671</v>
      </c>
      <c r="Z35" s="140">
        <v>-97.72</v>
      </c>
      <c r="AA35" s="62">
        <v>69627384</v>
      </c>
    </row>
    <row r="36" spans="1:27" ht="13.5">
      <c r="A36" s="238" t="s">
        <v>139</v>
      </c>
      <c r="B36" s="149"/>
      <c r="C36" s="222">
        <f aca="true" t="shared" si="6" ref="C36:Y36">SUM(C32:C35)</f>
        <v>228777638</v>
      </c>
      <c r="D36" s="222">
        <f>SUM(D32:D35)</f>
        <v>0</v>
      </c>
      <c r="E36" s="218">
        <f t="shared" si="6"/>
        <v>210500000</v>
      </c>
      <c r="F36" s="220">
        <f t="shared" si="6"/>
        <v>278807384</v>
      </c>
      <c r="G36" s="220">
        <f t="shared" si="6"/>
        <v>1984317</v>
      </c>
      <c r="H36" s="220">
        <f t="shared" si="6"/>
        <v>25593957</v>
      </c>
      <c r="I36" s="220">
        <f t="shared" si="6"/>
        <v>16166472</v>
      </c>
      <c r="J36" s="220">
        <f t="shared" si="6"/>
        <v>43744746</v>
      </c>
      <c r="K36" s="220">
        <f t="shared" si="6"/>
        <v>6065776</v>
      </c>
      <c r="L36" s="220">
        <f t="shared" si="6"/>
        <v>11179616</v>
      </c>
      <c r="M36" s="220">
        <f t="shared" si="6"/>
        <v>32231943</v>
      </c>
      <c r="N36" s="220">
        <f t="shared" si="6"/>
        <v>49477335</v>
      </c>
      <c r="O36" s="220">
        <f t="shared" si="6"/>
        <v>12819061</v>
      </c>
      <c r="P36" s="220">
        <f t="shared" si="6"/>
        <v>10923156</v>
      </c>
      <c r="Q36" s="220">
        <f t="shared" si="6"/>
        <v>42387076</v>
      </c>
      <c r="R36" s="220">
        <f t="shared" si="6"/>
        <v>66129293</v>
      </c>
      <c r="S36" s="220">
        <f t="shared" si="6"/>
        <v>14909810</v>
      </c>
      <c r="T36" s="220">
        <f t="shared" si="6"/>
        <v>21911093</v>
      </c>
      <c r="U36" s="220">
        <f t="shared" si="6"/>
        <v>47362553</v>
      </c>
      <c r="V36" s="220">
        <f t="shared" si="6"/>
        <v>84183456</v>
      </c>
      <c r="W36" s="220">
        <f t="shared" si="6"/>
        <v>243534830</v>
      </c>
      <c r="X36" s="220">
        <f t="shared" si="6"/>
        <v>278807384</v>
      </c>
      <c r="Y36" s="220">
        <f t="shared" si="6"/>
        <v>-35272554</v>
      </c>
      <c r="Z36" s="221">
        <f>+IF(X36&lt;&gt;0,+(Y36/X36)*100,0)</f>
        <v>-12.651226626049475</v>
      </c>
      <c r="AA36" s="239">
        <f>SUM(AA32:AA35)</f>
        <v>278807384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39368849</v>
      </c>
      <c r="D6" s="155"/>
      <c r="E6" s="59">
        <v>50000000</v>
      </c>
      <c r="F6" s="60">
        <v>50000000</v>
      </c>
      <c r="G6" s="60">
        <v>80423113</v>
      </c>
      <c r="H6" s="60">
        <v>10102619</v>
      </c>
      <c r="I6" s="60">
        <v>24989737</v>
      </c>
      <c r="J6" s="60">
        <v>24989737</v>
      </c>
      <c r="K6" s="60">
        <v>13998173</v>
      </c>
      <c r="L6" s="60">
        <v>32842028</v>
      </c>
      <c r="M6" s="60">
        <v>12853156</v>
      </c>
      <c r="N6" s="60">
        <v>12853156</v>
      </c>
      <c r="O6" s="60">
        <v>3740399</v>
      </c>
      <c r="P6" s="60">
        <v>45634655</v>
      </c>
      <c r="Q6" s="60">
        <v>32887000</v>
      </c>
      <c r="R6" s="60">
        <v>32887000</v>
      </c>
      <c r="S6" s="60">
        <v>5007486</v>
      </c>
      <c r="T6" s="60">
        <v>18094852</v>
      </c>
      <c r="U6" s="60">
        <v>8230655</v>
      </c>
      <c r="V6" s="60">
        <v>8230655</v>
      </c>
      <c r="W6" s="60">
        <v>8230655</v>
      </c>
      <c r="X6" s="60">
        <v>50000000</v>
      </c>
      <c r="Y6" s="60">
        <v>-41769345</v>
      </c>
      <c r="Z6" s="140">
        <v>-83.54</v>
      </c>
      <c r="AA6" s="62">
        <v>50000000</v>
      </c>
    </row>
    <row r="7" spans="1:27" ht="13.5">
      <c r="A7" s="249" t="s">
        <v>144</v>
      </c>
      <c r="B7" s="182"/>
      <c r="C7" s="155">
        <v>61747944</v>
      </c>
      <c r="D7" s="155"/>
      <c r="E7" s="59">
        <v>189533407</v>
      </c>
      <c r="F7" s="60">
        <v>61747944</v>
      </c>
      <c r="G7" s="60">
        <v>81747944</v>
      </c>
      <c r="H7" s="60">
        <v>216282958</v>
      </c>
      <c r="I7" s="60">
        <v>188087146</v>
      </c>
      <c r="J7" s="60">
        <v>188087146</v>
      </c>
      <c r="K7" s="60">
        <v>175399583</v>
      </c>
      <c r="L7" s="60">
        <v>86270265</v>
      </c>
      <c r="M7" s="60">
        <v>178562956</v>
      </c>
      <c r="N7" s="60">
        <v>178562956</v>
      </c>
      <c r="O7" s="60">
        <v>48274801</v>
      </c>
      <c r="P7" s="60">
        <v>23932384</v>
      </c>
      <c r="Q7" s="60">
        <v>44907551</v>
      </c>
      <c r="R7" s="60">
        <v>44907551</v>
      </c>
      <c r="S7" s="60">
        <v>149479695</v>
      </c>
      <c r="T7" s="60">
        <v>95398329</v>
      </c>
      <c r="U7" s="60">
        <v>38407731</v>
      </c>
      <c r="V7" s="60">
        <v>38407731</v>
      </c>
      <c r="W7" s="60">
        <v>38407731</v>
      </c>
      <c r="X7" s="60">
        <v>61747944</v>
      </c>
      <c r="Y7" s="60">
        <v>-23340213</v>
      </c>
      <c r="Z7" s="140">
        <v>-37.8</v>
      </c>
      <c r="AA7" s="62">
        <v>61747944</v>
      </c>
    </row>
    <row r="8" spans="1:27" ht="13.5">
      <c r="A8" s="249" t="s">
        <v>145</v>
      </c>
      <c r="B8" s="182"/>
      <c r="C8" s="155">
        <v>250459890</v>
      </c>
      <c r="D8" s="155"/>
      <c r="E8" s="59">
        <v>210000000</v>
      </c>
      <c r="F8" s="60">
        <v>234858579</v>
      </c>
      <c r="G8" s="60">
        <v>252656086</v>
      </c>
      <c r="H8" s="60">
        <v>264197831</v>
      </c>
      <c r="I8" s="60">
        <v>280319678</v>
      </c>
      <c r="J8" s="60">
        <v>280319678</v>
      </c>
      <c r="K8" s="60">
        <v>292013756</v>
      </c>
      <c r="L8" s="60">
        <v>304297508</v>
      </c>
      <c r="M8" s="60">
        <v>321769436</v>
      </c>
      <c r="N8" s="60">
        <v>321769436</v>
      </c>
      <c r="O8" s="60">
        <v>244603295</v>
      </c>
      <c r="P8" s="60">
        <v>300718285</v>
      </c>
      <c r="Q8" s="60">
        <v>314575000</v>
      </c>
      <c r="R8" s="60">
        <v>314575000</v>
      </c>
      <c r="S8" s="60">
        <v>309073220</v>
      </c>
      <c r="T8" s="60">
        <v>321127524</v>
      </c>
      <c r="U8" s="60">
        <v>210127524</v>
      </c>
      <c r="V8" s="60">
        <v>210127524</v>
      </c>
      <c r="W8" s="60">
        <v>210127524</v>
      </c>
      <c r="X8" s="60">
        <v>234858579</v>
      </c>
      <c r="Y8" s="60">
        <v>-24731055</v>
      </c>
      <c r="Z8" s="140">
        <v>-10.53</v>
      </c>
      <c r="AA8" s="62">
        <v>234858579</v>
      </c>
    </row>
    <row r="9" spans="1:27" ht="13.5">
      <c r="A9" s="249" t="s">
        <v>146</v>
      </c>
      <c r="B9" s="182"/>
      <c r="C9" s="155">
        <v>123197</v>
      </c>
      <c r="D9" s="155"/>
      <c r="E9" s="59">
        <v>7000000</v>
      </c>
      <c r="F9" s="60">
        <v>7000000</v>
      </c>
      <c r="G9" s="60"/>
      <c r="H9" s="60"/>
      <c r="I9" s="60"/>
      <c r="J9" s="60"/>
      <c r="K9" s="60"/>
      <c r="L9" s="60"/>
      <c r="M9" s="60"/>
      <c r="N9" s="60"/>
      <c r="O9" s="60">
        <v>16921609</v>
      </c>
      <c r="P9" s="60">
        <v>17151730</v>
      </c>
      <c r="Q9" s="60">
        <v>13127898</v>
      </c>
      <c r="R9" s="60">
        <v>13127898</v>
      </c>
      <c r="S9" s="60">
        <v>13958981</v>
      </c>
      <c r="T9" s="60">
        <v>17061300</v>
      </c>
      <c r="U9" s="60">
        <v>17061300</v>
      </c>
      <c r="V9" s="60">
        <v>17061300</v>
      </c>
      <c r="W9" s="60">
        <v>17061300</v>
      </c>
      <c r="X9" s="60">
        <v>7000000</v>
      </c>
      <c r="Y9" s="60">
        <v>10061300</v>
      </c>
      <c r="Z9" s="140">
        <v>143.73</v>
      </c>
      <c r="AA9" s="62">
        <v>7000000</v>
      </c>
    </row>
    <row r="10" spans="1:27" ht="13.5">
      <c r="A10" s="249" t="s">
        <v>147</v>
      </c>
      <c r="B10" s="182"/>
      <c r="C10" s="155">
        <v>1689092</v>
      </c>
      <c r="D10" s="155"/>
      <c r="E10" s="59"/>
      <c r="F10" s="60"/>
      <c r="G10" s="159">
        <v>123197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4916835</v>
      </c>
      <c r="D11" s="155"/>
      <c r="E11" s="59">
        <v>6000000</v>
      </c>
      <c r="F11" s="60">
        <v>6000000</v>
      </c>
      <c r="G11" s="60">
        <v>61747944</v>
      </c>
      <c r="H11" s="60">
        <v>48968849</v>
      </c>
      <c r="I11" s="60">
        <v>63798658</v>
      </c>
      <c r="J11" s="60">
        <v>63798658</v>
      </c>
      <c r="K11" s="60">
        <v>55798658</v>
      </c>
      <c r="L11" s="60">
        <v>63798658</v>
      </c>
      <c r="M11" s="60">
        <v>49798658</v>
      </c>
      <c r="N11" s="60">
        <v>49798658</v>
      </c>
      <c r="O11" s="60">
        <v>49798658</v>
      </c>
      <c r="P11" s="60">
        <v>49798658</v>
      </c>
      <c r="Q11" s="60">
        <v>4659471</v>
      </c>
      <c r="R11" s="60">
        <v>4659471</v>
      </c>
      <c r="S11" s="60">
        <v>4826780</v>
      </c>
      <c r="T11" s="60">
        <v>4768868</v>
      </c>
      <c r="U11" s="60">
        <v>4943748</v>
      </c>
      <c r="V11" s="60">
        <v>4943748</v>
      </c>
      <c r="W11" s="60">
        <v>4943748</v>
      </c>
      <c r="X11" s="60">
        <v>6000000</v>
      </c>
      <c r="Y11" s="60">
        <v>-1056252</v>
      </c>
      <c r="Z11" s="140">
        <v>-17.6</v>
      </c>
      <c r="AA11" s="62">
        <v>6000000</v>
      </c>
    </row>
    <row r="12" spans="1:27" ht="13.5">
      <c r="A12" s="250" t="s">
        <v>56</v>
      </c>
      <c r="B12" s="251"/>
      <c r="C12" s="168">
        <f aca="true" t="shared" si="0" ref="C12:Y12">SUM(C6:C11)</f>
        <v>358305807</v>
      </c>
      <c r="D12" s="168">
        <f>SUM(D6:D11)</f>
        <v>0</v>
      </c>
      <c r="E12" s="72">
        <f t="shared" si="0"/>
        <v>462533407</v>
      </c>
      <c r="F12" s="73">
        <f t="shared" si="0"/>
        <v>359606523</v>
      </c>
      <c r="G12" s="73">
        <f t="shared" si="0"/>
        <v>476698284</v>
      </c>
      <c r="H12" s="73">
        <f t="shared" si="0"/>
        <v>539552257</v>
      </c>
      <c r="I12" s="73">
        <f t="shared" si="0"/>
        <v>557195219</v>
      </c>
      <c r="J12" s="73">
        <f t="shared" si="0"/>
        <v>557195219</v>
      </c>
      <c r="K12" s="73">
        <f t="shared" si="0"/>
        <v>537210170</v>
      </c>
      <c r="L12" s="73">
        <f t="shared" si="0"/>
        <v>487208459</v>
      </c>
      <c r="M12" s="73">
        <f t="shared" si="0"/>
        <v>562984206</v>
      </c>
      <c r="N12" s="73">
        <f t="shared" si="0"/>
        <v>562984206</v>
      </c>
      <c r="O12" s="73">
        <f t="shared" si="0"/>
        <v>363338762</v>
      </c>
      <c r="P12" s="73">
        <f t="shared" si="0"/>
        <v>437235712</v>
      </c>
      <c r="Q12" s="73">
        <f t="shared" si="0"/>
        <v>410156920</v>
      </c>
      <c r="R12" s="73">
        <f t="shared" si="0"/>
        <v>410156920</v>
      </c>
      <c r="S12" s="73">
        <f t="shared" si="0"/>
        <v>482346162</v>
      </c>
      <c r="T12" s="73">
        <f t="shared" si="0"/>
        <v>456450873</v>
      </c>
      <c r="U12" s="73">
        <f t="shared" si="0"/>
        <v>278770958</v>
      </c>
      <c r="V12" s="73">
        <f t="shared" si="0"/>
        <v>278770958</v>
      </c>
      <c r="W12" s="73">
        <f t="shared" si="0"/>
        <v>278770958</v>
      </c>
      <c r="X12" s="73">
        <f t="shared" si="0"/>
        <v>359606523</v>
      </c>
      <c r="Y12" s="73">
        <f t="shared" si="0"/>
        <v>-80835565</v>
      </c>
      <c r="Z12" s="170">
        <f>+IF(X12&lt;&gt;0,+(Y12/X12)*100,0)</f>
        <v>-22.478892853676072</v>
      </c>
      <c r="AA12" s="74">
        <f>SUM(AA6:AA11)</f>
        <v>359606523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12103597</v>
      </c>
      <c r="D15" s="155"/>
      <c r="E15" s="59"/>
      <c r="F15" s="60"/>
      <c r="G15" s="60">
        <v>12887265</v>
      </c>
      <c r="H15" s="60">
        <v>12887265</v>
      </c>
      <c r="I15" s="60">
        <v>12887276</v>
      </c>
      <c r="J15" s="60">
        <v>12887276</v>
      </c>
      <c r="K15" s="60">
        <v>12887276</v>
      </c>
      <c r="L15" s="60">
        <v>12887276</v>
      </c>
      <c r="M15" s="60">
        <v>12887276</v>
      </c>
      <c r="N15" s="60">
        <v>12887276</v>
      </c>
      <c r="O15" s="60">
        <v>12887276</v>
      </c>
      <c r="P15" s="60">
        <v>12887276</v>
      </c>
      <c r="Q15" s="60">
        <v>12887276</v>
      </c>
      <c r="R15" s="60">
        <v>12887276</v>
      </c>
      <c r="S15" s="60">
        <v>12103597</v>
      </c>
      <c r="T15" s="60">
        <v>12088256</v>
      </c>
      <c r="U15" s="60">
        <v>12088256</v>
      </c>
      <c r="V15" s="60">
        <v>12088256</v>
      </c>
      <c r="W15" s="60">
        <v>12088256</v>
      </c>
      <c r="X15" s="60"/>
      <c r="Y15" s="60">
        <v>12088256</v>
      </c>
      <c r="Z15" s="140"/>
      <c r="AA15" s="62"/>
    </row>
    <row r="16" spans="1:27" ht="13.5">
      <c r="A16" s="249" t="s">
        <v>151</v>
      </c>
      <c r="B16" s="182"/>
      <c r="C16" s="155">
        <v>22852108</v>
      </c>
      <c r="D16" s="155"/>
      <c r="E16" s="59">
        <v>38407731</v>
      </c>
      <c r="F16" s="60">
        <v>38407731</v>
      </c>
      <c r="G16" s="159">
        <v>48274801</v>
      </c>
      <c r="H16" s="159"/>
      <c r="I16" s="159">
        <v>48274801</v>
      </c>
      <c r="J16" s="60">
        <v>48274801</v>
      </c>
      <c r="K16" s="159">
        <v>48274801</v>
      </c>
      <c r="L16" s="159">
        <v>48274801</v>
      </c>
      <c r="M16" s="60">
        <v>48274801</v>
      </c>
      <c r="N16" s="159">
        <v>48274801</v>
      </c>
      <c r="O16" s="159">
        <v>115790815</v>
      </c>
      <c r="P16" s="159">
        <v>114304622</v>
      </c>
      <c r="Q16" s="60">
        <v>113393785</v>
      </c>
      <c r="R16" s="159">
        <v>113393785</v>
      </c>
      <c r="S16" s="159">
        <v>10165348</v>
      </c>
      <c r="T16" s="60">
        <v>12086233</v>
      </c>
      <c r="U16" s="159">
        <v>11118267</v>
      </c>
      <c r="V16" s="159">
        <v>11118267</v>
      </c>
      <c r="W16" s="159">
        <v>11118267</v>
      </c>
      <c r="X16" s="60">
        <v>38407731</v>
      </c>
      <c r="Y16" s="159">
        <v>-27289464</v>
      </c>
      <c r="Z16" s="141">
        <v>-71.05</v>
      </c>
      <c r="AA16" s="225">
        <v>38407731</v>
      </c>
    </row>
    <row r="17" spans="1:27" ht="13.5">
      <c r="A17" s="249" t="s">
        <v>152</v>
      </c>
      <c r="B17" s="182"/>
      <c r="C17" s="155">
        <v>91249000</v>
      </c>
      <c r="D17" s="155"/>
      <c r="E17" s="59"/>
      <c r="F17" s="60"/>
      <c r="G17" s="60">
        <v>91249000</v>
      </c>
      <c r="H17" s="60">
        <v>91249000</v>
      </c>
      <c r="I17" s="60">
        <v>91249000</v>
      </c>
      <c r="J17" s="60">
        <v>91249000</v>
      </c>
      <c r="K17" s="60">
        <v>91249000</v>
      </c>
      <c r="L17" s="60">
        <v>91249000</v>
      </c>
      <c r="M17" s="60">
        <v>91249000</v>
      </c>
      <c r="N17" s="60">
        <v>91249000</v>
      </c>
      <c r="O17" s="60">
        <v>91249000</v>
      </c>
      <c r="P17" s="60">
        <v>91249000</v>
      </c>
      <c r="Q17" s="60">
        <v>91249000</v>
      </c>
      <c r="R17" s="60">
        <v>91249000</v>
      </c>
      <c r="S17" s="60">
        <v>91249000</v>
      </c>
      <c r="T17" s="60">
        <v>91249000</v>
      </c>
      <c r="U17" s="60">
        <v>91249000</v>
      </c>
      <c r="V17" s="60">
        <v>91249000</v>
      </c>
      <c r="W17" s="60">
        <v>91249000</v>
      </c>
      <c r="X17" s="60"/>
      <c r="Y17" s="60">
        <v>91249000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1598080209</v>
      </c>
      <c r="D19" s="155"/>
      <c r="E19" s="59">
        <v>1608000000</v>
      </c>
      <c r="F19" s="60">
        <v>1598080209</v>
      </c>
      <c r="G19" s="60">
        <v>1618572345</v>
      </c>
      <c r="H19" s="60">
        <v>1642174872</v>
      </c>
      <c r="I19" s="60">
        <v>1650004519</v>
      </c>
      <c r="J19" s="60">
        <v>1650004519</v>
      </c>
      <c r="K19" s="60">
        <v>1655246966</v>
      </c>
      <c r="L19" s="60">
        <v>1655246966</v>
      </c>
      <c r="M19" s="60">
        <v>1655246966</v>
      </c>
      <c r="N19" s="60">
        <v>1655246966</v>
      </c>
      <c r="O19" s="60">
        <v>1666735400</v>
      </c>
      <c r="P19" s="60">
        <v>1705292735</v>
      </c>
      <c r="Q19" s="60">
        <v>1720678510</v>
      </c>
      <c r="R19" s="60">
        <v>1720678510</v>
      </c>
      <c r="S19" s="60">
        <v>1720678510</v>
      </c>
      <c r="T19" s="60">
        <v>1123773891</v>
      </c>
      <c r="U19" s="60">
        <v>1577967150</v>
      </c>
      <c r="V19" s="60">
        <v>1577967150</v>
      </c>
      <c r="W19" s="60">
        <v>1577967150</v>
      </c>
      <c r="X19" s="60">
        <v>1598080209</v>
      </c>
      <c r="Y19" s="60">
        <v>-20113059</v>
      </c>
      <c r="Z19" s="140">
        <v>-1.26</v>
      </c>
      <c r="AA19" s="62">
        <v>1598080209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12103597</v>
      </c>
      <c r="H23" s="159">
        <v>12103597</v>
      </c>
      <c r="I23" s="159">
        <v>12103597</v>
      </c>
      <c r="J23" s="60">
        <v>12103597</v>
      </c>
      <c r="K23" s="159">
        <v>12103597</v>
      </c>
      <c r="L23" s="159">
        <v>12103597</v>
      </c>
      <c r="M23" s="60">
        <v>12103597</v>
      </c>
      <c r="N23" s="159">
        <v>12103597</v>
      </c>
      <c r="O23" s="159">
        <v>12103597</v>
      </c>
      <c r="P23" s="159">
        <v>12103597</v>
      </c>
      <c r="Q23" s="60">
        <v>12103597</v>
      </c>
      <c r="R23" s="159">
        <v>12103597</v>
      </c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1724284914</v>
      </c>
      <c r="D24" s="168">
        <f>SUM(D15:D23)</f>
        <v>0</v>
      </c>
      <c r="E24" s="76">
        <f t="shared" si="1"/>
        <v>1646407731</v>
      </c>
      <c r="F24" s="77">
        <f t="shared" si="1"/>
        <v>1636487940</v>
      </c>
      <c r="G24" s="77">
        <f t="shared" si="1"/>
        <v>1783087008</v>
      </c>
      <c r="H24" s="77">
        <f t="shared" si="1"/>
        <v>1758414734</v>
      </c>
      <c r="I24" s="77">
        <f t="shared" si="1"/>
        <v>1814519193</v>
      </c>
      <c r="J24" s="77">
        <f t="shared" si="1"/>
        <v>1814519193</v>
      </c>
      <c r="K24" s="77">
        <f t="shared" si="1"/>
        <v>1819761640</v>
      </c>
      <c r="L24" s="77">
        <f t="shared" si="1"/>
        <v>1819761640</v>
      </c>
      <c r="M24" s="77">
        <f t="shared" si="1"/>
        <v>1819761640</v>
      </c>
      <c r="N24" s="77">
        <f t="shared" si="1"/>
        <v>1819761640</v>
      </c>
      <c r="O24" s="77">
        <f t="shared" si="1"/>
        <v>1898766088</v>
      </c>
      <c r="P24" s="77">
        <f t="shared" si="1"/>
        <v>1935837230</v>
      </c>
      <c r="Q24" s="77">
        <f t="shared" si="1"/>
        <v>1950312168</v>
      </c>
      <c r="R24" s="77">
        <f t="shared" si="1"/>
        <v>1950312168</v>
      </c>
      <c r="S24" s="77">
        <f t="shared" si="1"/>
        <v>1834196455</v>
      </c>
      <c r="T24" s="77">
        <f t="shared" si="1"/>
        <v>1239197380</v>
      </c>
      <c r="U24" s="77">
        <f t="shared" si="1"/>
        <v>1692422673</v>
      </c>
      <c r="V24" s="77">
        <f t="shared" si="1"/>
        <v>1692422673</v>
      </c>
      <c r="W24" s="77">
        <f t="shared" si="1"/>
        <v>1692422673</v>
      </c>
      <c r="X24" s="77">
        <f t="shared" si="1"/>
        <v>1636487940</v>
      </c>
      <c r="Y24" s="77">
        <f t="shared" si="1"/>
        <v>55934733</v>
      </c>
      <c r="Z24" s="212">
        <f>+IF(X24&lt;&gt;0,+(Y24/X24)*100,0)</f>
        <v>3.4179740426318084</v>
      </c>
      <c r="AA24" s="79">
        <f>SUM(AA15:AA23)</f>
        <v>1636487940</v>
      </c>
    </row>
    <row r="25" spans="1:27" ht="13.5">
      <c r="A25" s="250" t="s">
        <v>159</v>
      </c>
      <c r="B25" s="251"/>
      <c r="C25" s="168">
        <f aca="true" t="shared" si="2" ref="C25:Y25">+C12+C24</f>
        <v>2082590721</v>
      </c>
      <c r="D25" s="168">
        <f>+D12+D24</f>
        <v>0</v>
      </c>
      <c r="E25" s="72">
        <f t="shared" si="2"/>
        <v>2108941138</v>
      </c>
      <c r="F25" s="73">
        <f t="shared" si="2"/>
        <v>1996094463</v>
      </c>
      <c r="G25" s="73">
        <f t="shared" si="2"/>
        <v>2259785292</v>
      </c>
      <c r="H25" s="73">
        <f t="shared" si="2"/>
        <v>2297966991</v>
      </c>
      <c r="I25" s="73">
        <f t="shared" si="2"/>
        <v>2371714412</v>
      </c>
      <c r="J25" s="73">
        <f t="shared" si="2"/>
        <v>2371714412</v>
      </c>
      <c r="K25" s="73">
        <f t="shared" si="2"/>
        <v>2356971810</v>
      </c>
      <c r="L25" s="73">
        <f t="shared" si="2"/>
        <v>2306970099</v>
      </c>
      <c r="M25" s="73">
        <f t="shared" si="2"/>
        <v>2382745846</v>
      </c>
      <c r="N25" s="73">
        <f t="shared" si="2"/>
        <v>2382745846</v>
      </c>
      <c r="O25" s="73">
        <f t="shared" si="2"/>
        <v>2262104850</v>
      </c>
      <c r="P25" s="73">
        <f t="shared" si="2"/>
        <v>2373072942</v>
      </c>
      <c r="Q25" s="73">
        <f t="shared" si="2"/>
        <v>2360469088</v>
      </c>
      <c r="R25" s="73">
        <f t="shared" si="2"/>
        <v>2360469088</v>
      </c>
      <c r="S25" s="73">
        <f t="shared" si="2"/>
        <v>2316542617</v>
      </c>
      <c r="T25" s="73">
        <f t="shared" si="2"/>
        <v>1695648253</v>
      </c>
      <c r="U25" s="73">
        <f t="shared" si="2"/>
        <v>1971193631</v>
      </c>
      <c r="V25" s="73">
        <f t="shared" si="2"/>
        <v>1971193631</v>
      </c>
      <c r="W25" s="73">
        <f t="shared" si="2"/>
        <v>1971193631</v>
      </c>
      <c r="X25" s="73">
        <f t="shared" si="2"/>
        <v>1996094463</v>
      </c>
      <c r="Y25" s="73">
        <f t="shared" si="2"/>
        <v>-24900832</v>
      </c>
      <c r="Z25" s="170">
        <f>+IF(X25&lt;&gt;0,+(Y25/X25)*100,0)</f>
        <v>-1.2474776350301413</v>
      </c>
      <c r="AA25" s="74">
        <f>+AA12+AA24</f>
        <v>1996094463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6199949</v>
      </c>
      <c r="D30" s="155"/>
      <c r="E30" s="59">
        <v>7000000</v>
      </c>
      <c r="F30" s="60">
        <v>5619231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5619231</v>
      </c>
      <c r="Y30" s="60">
        <v>-5619231</v>
      </c>
      <c r="Z30" s="140">
        <v>-100</v>
      </c>
      <c r="AA30" s="62">
        <v>5619231</v>
      </c>
    </row>
    <row r="31" spans="1:27" ht="13.5">
      <c r="A31" s="249" t="s">
        <v>163</v>
      </c>
      <c r="B31" s="182"/>
      <c r="C31" s="155">
        <v>12887265</v>
      </c>
      <c r="D31" s="155"/>
      <c r="E31" s="59">
        <v>10000000</v>
      </c>
      <c r="F31" s="60">
        <v>10000000</v>
      </c>
      <c r="G31" s="60">
        <v>12936266</v>
      </c>
      <c r="H31" s="60">
        <v>12985267</v>
      </c>
      <c r="I31" s="60">
        <v>12985267</v>
      </c>
      <c r="J31" s="60">
        <v>12985267</v>
      </c>
      <c r="K31" s="60">
        <v>12985267</v>
      </c>
      <c r="L31" s="60">
        <v>12985267</v>
      </c>
      <c r="M31" s="60">
        <v>133668837</v>
      </c>
      <c r="N31" s="60">
        <v>133668837</v>
      </c>
      <c r="O31" s="60">
        <v>12793037</v>
      </c>
      <c r="P31" s="60">
        <v>11738001</v>
      </c>
      <c r="Q31" s="60">
        <v>12796772</v>
      </c>
      <c r="R31" s="60">
        <v>12796772</v>
      </c>
      <c r="S31" s="60">
        <v>12961755</v>
      </c>
      <c r="T31" s="60">
        <v>13974511</v>
      </c>
      <c r="U31" s="60">
        <v>12954776</v>
      </c>
      <c r="V31" s="60">
        <v>12954776</v>
      </c>
      <c r="W31" s="60">
        <v>12954776</v>
      </c>
      <c r="X31" s="60">
        <v>10000000</v>
      </c>
      <c r="Y31" s="60">
        <v>2954776</v>
      </c>
      <c r="Z31" s="140">
        <v>29.55</v>
      </c>
      <c r="AA31" s="62">
        <v>10000000</v>
      </c>
    </row>
    <row r="32" spans="1:27" ht="13.5">
      <c r="A32" s="249" t="s">
        <v>164</v>
      </c>
      <c r="B32" s="182"/>
      <c r="C32" s="155">
        <v>308284832</v>
      </c>
      <c r="D32" s="155"/>
      <c r="E32" s="59">
        <v>50000000</v>
      </c>
      <c r="F32" s="60">
        <v>308865550</v>
      </c>
      <c r="G32" s="60">
        <v>355777815</v>
      </c>
      <c r="H32" s="60">
        <v>349581156</v>
      </c>
      <c r="I32" s="60">
        <v>280035570</v>
      </c>
      <c r="J32" s="60">
        <v>280035570</v>
      </c>
      <c r="K32" s="60">
        <v>293638198</v>
      </c>
      <c r="L32" s="60">
        <v>291063357</v>
      </c>
      <c r="M32" s="60">
        <v>311394008</v>
      </c>
      <c r="N32" s="60">
        <v>311394008</v>
      </c>
      <c r="O32" s="60">
        <v>314690239</v>
      </c>
      <c r="P32" s="60">
        <v>322809691</v>
      </c>
      <c r="Q32" s="60">
        <v>227522051</v>
      </c>
      <c r="R32" s="60">
        <v>227522051</v>
      </c>
      <c r="S32" s="60">
        <v>264594171</v>
      </c>
      <c r="T32" s="60">
        <v>170613153</v>
      </c>
      <c r="U32" s="60">
        <v>99964439</v>
      </c>
      <c r="V32" s="60">
        <v>99964439</v>
      </c>
      <c r="W32" s="60">
        <v>99964439</v>
      </c>
      <c r="X32" s="60">
        <v>308865550</v>
      </c>
      <c r="Y32" s="60">
        <v>-208901111</v>
      </c>
      <c r="Z32" s="140">
        <v>-67.63</v>
      </c>
      <c r="AA32" s="62">
        <v>308865550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>
        <v>101442882</v>
      </c>
      <c r="I33" s="60">
        <v>101442882</v>
      </c>
      <c r="J33" s="60">
        <v>101442882</v>
      </c>
      <c r="K33" s="60">
        <v>101442882</v>
      </c>
      <c r="L33" s="60">
        <v>101442882</v>
      </c>
      <c r="M33" s="60">
        <v>101442882</v>
      </c>
      <c r="N33" s="60">
        <v>101442882</v>
      </c>
      <c r="O33" s="60">
        <v>101442882</v>
      </c>
      <c r="P33" s="60"/>
      <c r="Q33" s="60"/>
      <c r="R33" s="60"/>
      <c r="S33" s="60">
        <v>5445495</v>
      </c>
      <c r="T33" s="60">
        <v>35482370</v>
      </c>
      <c r="U33" s="60">
        <v>35482370</v>
      </c>
      <c r="V33" s="60">
        <v>35482370</v>
      </c>
      <c r="W33" s="60">
        <v>35482370</v>
      </c>
      <c r="X33" s="60"/>
      <c r="Y33" s="60">
        <v>35482370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327372046</v>
      </c>
      <c r="D34" s="168">
        <f>SUM(D29:D33)</f>
        <v>0</v>
      </c>
      <c r="E34" s="72">
        <f t="shared" si="3"/>
        <v>67000000</v>
      </c>
      <c r="F34" s="73">
        <f t="shared" si="3"/>
        <v>324484781</v>
      </c>
      <c r="G34" s="73">
        <f t="shared" si="3"/>
        <v>368714081</v>
      </c>
      <c r="H34" s="73">
        <f t="shared" si="3"/>
        <v>464009305</v>
      </c>
      <c r="I34" s="73">
        <f t="shared" si="3"/>
        <v>394463719</v>
      </c>
      <c r="J34" s="73">
        <f t="shared" si="3"/>
        <v>394463719</v>
      </c>
      <c r="K34" s="73">
        <f t="shared" si="3"/>
        <v>408066347</v>
      </c>
      <c r="L34" s="73">
        <f t="shared" si="3"/>
        <v>405491506</v>
      </c>
      <c r="M34" s="73">
        <f t="shared" si="3"/>
        <v>546505727</v>
      </c>
      <c r="N34" s="73">
        <f t="shared" si="3"/>
        <v>546505727</v>
      </c>
      <c r="O34" s="73">
        <f t="shared" si="3"/>
        <v>428926158</v>
      </c>
      <c r="P34" s="73">
        <f t="shared" si="3"/>
        <v>334547692</v>
      </c>
      <c r="Q34" s="73">
        <f t="shared" si="3"/>
        <v>240318823</v>
      </c>
      <c r="R34" s="73">
        <f t="shared" si="3"/>
        <v>240318823</v>
      </c>
      <c r="S34" s="73">
        <f t="shared" si="3"/>
        <v>283001421</v>
      </c>
      <c r="T34" s="73">
        <f t="shared" si="3"/>
        <v>220070034</v>
      </c>
      <c r="U34" s="73">
        <f t="shared" si="3"/>
        <v>148401585</v>
      </c>
      <c r="V34" s="73">
        <f t="shared" si="3"/>
        <v>148401585</v>
      </c>
      <c r="W34" s="73">
        <f t="shared" si="3"/>
        <v>148401585</v>
      </c>
      <c r="X34" s="73">
        <f t="shared" si="3"/>
        <v>324484781</v>
      </c>
      <c r="Y34" s="73">
        <f t="shared" si="3"/>
        <v>-176083196</v>
      </c>
      <c r="Z34" s="170">
        <f>+IF(X34&lt;&gt;0,+(Y34/X34)*100,0)</f>
        <v>-54.265471390474865</v>
      </c>
      <c r="AA34" s="74">
        <f>SUM(AA29:AA33)</f>
        <v>324484781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540885270</v>
      </c>
      <c r="D37" s="155"/>
      <c r="E37" s="59">
        <v>541000000</v>
      </c>
      <c r="F37" s="60">
        <v>540885270</v>
      </c>
      <c r="G37" s="60">
        <v>540164376</v>
      </c>
      <c r="H37" s="60">
        <v>545783668</v>
      </c>
      <c r="I37" s="60">
        <v>558831979</v>
      </c>
      <c r="J37" s="60">
        <v>558831979</v>
      </c>
      <c r="K37" s="60">
        <v>564603779</v>
      </c>
      <c r="L37" s="60">
        <v>561571273</v>
      </c>
      <c r="M37" s="60">
        <v>572800683</v>
      </c>
      <c r="N37" s="60">
        <v>572800683</v>
      </c>
      <c r="O37" s="60">
        <v>572800683</v>
      </c>
      <c r="P37" s="60">
        <v>572800683</v>
      </c>
      <c r="Q37" s="60">
        <v>590508007</v>
      </c>
      <c r="R37" s="60">
        <v>590508007</v>
      </c>
      <c r="S37" s="60">
        <v>590508007</v>
      </c>
      <c r="T37" s="60">
        <v>590508007</v>
      </c>
      <c r="U37" s="60">
        <v>608632638</v>
      </c>
      <c r="V37" s="60">
        <v>608632638</v>
      </c>
      <c r="W37" s="60">
        <v>608632638</v>
      </c>
      <c r="X37" s="60">
        <v>540885270</v>
      </c>
      <c r="Y37" s="60">
        <v>67747368</v>
      </c>
      <c r="Z37" s="140">
        <v>12.53</v>
      </c>
      <c r="AA37" s="62">
        <v>540885270</v>
      </c>
    </row>
    <row r="38" spans="1:27" ht="13.5">
      <c r="A38" s="249" t="s">
        <v>165</v>
      </c>
      <c r="B38" s="182"/>
      <c r="C38" s="155">
        <v>101442882</v>
      </c>
      <c r="D38" s="155"/>
      <c r="E38" s="59"/>
      <c r="F38" s="60">
        <v>101442882</v>
      </c>
      <c r="G38" s="60">
        <v>101442882</v>
      </c>
      <c r="H38" s="60">
        <v>101442882</v>
      </c>
      <c r="I38" s="60">
        <v>101442882</v>
      </c>
      <c r="J38" s="60">
        <v>101442882</v>
      </c>
      <c r="K38" s="60">
        <v>101442882</v>
      </c>
      <c r="L38" s="60">
        <v>101442882</v>
      </c>
      <c r="M38" s="60">
        <v>101442882</v>
      </c>
      <c r="N38" s="60">
        <v>101442882</v>
      </c>
      <c r="O38" s="60">
        <v>101442882</v>
      </c>
      <c r="P38" s="60">
        <v>101442882</v>
      </c>
      <c r="Q38" s="60">
        <v>101442882</v>
      </c>
      <c r="R38" s="60">
        <v>101442882</v>
      </c>
      <c r="S38" s="60">
        <v>101442882</v>
      </c>
      <c r="T38" s="60">
        <v>11738000</v>
      </c>
      <c r="U38" s="60">
        <v>101442882</v>
      </c>
      <c r="V38" s="60">
        <v>101442882</v>
      </c>
      <c r="W38" s="60">
        <v>101442882</v>
      </c>
      <c r="X38" s="60">
        <v>101442882</v>
      </c>
      <c r="Y38" s="60"/>
      <c r="Z38" s="140"/>
      <c r="AA38" s="62">
        <v>101442882</v>
      </c>
    </row>
    <row r="39" spans="1:27" ht="13.5">
      <c r="A39" s="250" t="s">
        <v>59</v>
      </c>
      <c r="B39" s="253"/>
      <c r="C39" s="168">
        <f aca="true" t="shared" si="4" ref="C39:Y39">SUM(C37:C38)</f>
        <v>642328152</v>
      </c>
      <c r="D39" s="168">
        <f>SUM(D37:D38)</f>
        <v>0</v>
      </c>
      <c r="E39" s="76">
        <f t="shared" si="4"/>
        <v>541000000</v>
      </c>
      <c r="F39" s="77">
        <f t="shared" si="4"/>
        <v>642328152</v>
      </c>
      <c r="G39" s="77">
        <f t="shared" si="4"/>
        <v>641607258</v>
      </c>
      <c r="H39" s="77">
        <f t="shared" si="4"/>
        <v>647226550</v>
      </c>
      <c r="I39" s="77">
        <f t="shared" si="4"/>
        <v>660274861</v>
      </c>
      <c r="J39" s="77">
        <f t="shared" si="4"/>
        <v>660274861</v>
      </c>
      <c r="K39" s="77">
        <f t="shared" si="4"/>
        <v>666046661</v>
      </c>
      <c r="L39" s="77">
        <f t="shared" si="4"/>
        <v>663014155</v>
      </c>
      <c r="M39" s="77">
        <f t="shared" si="4"/>
        <v>674243565</v>
      </c>
      <c r="N39" s="77">
        <f t="shared" si="4"/>
        <v>674243565</v>
      </c>
      <c r="O39" s="77">
        <f t="shared" si="4"/>
        <v>674243565</v>
      </c>
      <c r="P39" s="77">
        <f t="shared" si="4"/>
        <v>674243565</v>
      </c>
      <c r="Q39" s="77">
        <f t="shared" si="4"/>
        <v>691950889</v>
      </c>
      <c r="R39" s="77">
        <f t="shared" si="4"/>
        <v>691950889</v>
      </c>
      <c r="S39" s="77">
        <f t="shared" si="4"/>
        <v>691950889</v>
      </c>
      <c r="T39" s="77">
        <f t="shared" si="4"/>
        <v>602246007</v>
      </c>
      <c r="U39" s="77">
        <f t="shared" si="4"/>
        <v>710075520</v>
      </c>
      <c r="V39" s="77">
        <f t="shared" si="4"/>
        <v>710075520</v>
      </c>
      <c r="W39" s="77">
        <f t="shared" si="4"/>
        <v>710075520</v>
      </c>
      <c r="X39" s="77">
        <f t="shared" si="4"/>
        <v>642328152</v>
      </c>
      <c r="Y39" s="77">
        <f t="shared" si="4"/>
        <v>67747368</v>
      </c>
      <c r="Z39" s="212">
        <f>+IF(X39&lt;&gt;0,+(Y39/X39)*100,0)</f>
        <v>10.547158456165565</v>
      </c>
      <c r="AA39" s="79">
        <f>SUM(AA37:AA38)</f>
        <v>642328152</v>
      </c>
    </row>
    <row r="40" spans="1:27" ht="13.5">
      <c r="A40" s="250" t="s">
        <v>167</v>
      </c>
      <c r="B40" s="251"/>
      <c r="C40" s="168">
        <f aca="true" t="shared" si="5" ref="C40:Y40">+C34+C39</f>
        <v>969700198</v>
      </c>
      <c r="D40" s="168">
        <f>+D34+D39</f>
        <v>0</v>
      </c>
      <c r="E40" s="72">
        <f t="shared" si="5"/>
        <v>608000000</v>
      </c>
      <c r="F40" s="73">
        <f t="shared" si="5"/>
        <v>966812933</v>
      </c>
      <c r="G40" s="73">
        <f t="shared" si="5"/>
        <v>1010321339</v>
      </c>
      <c r="H40" s="73">
        <f t="shared" si="5"/>
        <v>1111235855</v>
      </c>
      <c r="I40" s="73">
        <f t="shared" si="5"/>
        <v>1054738580</v>
      </c>
      <c r="J40" s="73">
        <f t="shared" si="5"/>
        <v>1054738580</v>
      </c>
      <c r="K40" s="73">
        <f t="shared" si="5"/>
        <v>1074113008</v>
      </c>
      <c r="L40" s="73">
        <f t="shared" si="5"/>
        <v>1068505661</v>
      </c>
      <c r="M40" s="73">
        <f t="shared" si="5"/>
        <v>1220749292</v>
      </c>
      <c r="N40" s="73">
        <f t="shared" si="5"/>
        <v>1220749292</v>
      </c>
      <c r="O40" s="73">
        <f t="shared" si="5"/>
        <v>1103169723</v>
      </c>
      <c r="P40" s="73">
        <f t="shared" si="5"/>
        <v>1008791257</v>
      </c>
      <c r="Q40" s="73">
        <f t="shared" si="5"/>
        <v>932269712</v>
      </c>
      <c r="R40" s="73">
        <f t="shared" si="5"/>
        <v>932269712</v>
      </c>
      <c r="S40" s="73">
        <f t="shared" si="5"/>
        <v>974952310</v>
      </c>
      <c r="T40" s="73">
        <f t="shared" si="5"/>
        <v>822316041</v>
      </c>
      <c r="U40" s="73">
        <f t="shared" si="5"/>
        <v>858477105</v>
      </c>
      <c r="V40" s="73">
        <f t="shared" si="5"/>
        <v>858477105</v>
      </c>
      <c r="W40" s="73">
        <f t="shared" si="5"/>
        <v>858477105</v>
      </c>
      <c r="X40" s="73">
        <f t="shared" si="5"/>
        <v>966812933</v>
      </c>
      <c r="Y40" s="73">
        <f t="shared" si="5"/>
        <v>-108335828</v>
      </c>
      <c r="Z40" s="170">
        <f>+IF(X40&lt;&gt;0,+(Y40/X40)*100,0)</f>
        <v>-11.205459122669804</v>
      </c>
      <c r="AA40" s="74">
        <f>+AA34+AA39</f>
        <v>966812933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1112890523</v>
      </c>
      <c r="D42" s="257">
        <f>+D25-D40</f>
        <v>0</v>
      </c>
      <c r="E42" s="258">
        <f t="shared" si="6"/>
        <v>1500941138</v>
      </c>
      <c r="F42" s="259">
        <f t="shared" si="6"/>
        <v>1029281530</v>
      </c>
      <c r="G42" s="259">
        <f t="shared" si="6"/>
        <v>1249463953</v>
      </c>
      <c r="H42" s="259">
        <f t="shared" si="6"/>
        <v>1186731136</v>
      </c>
      <c r="I42" s="259">
        <f t="shared" si="6"/>
        <v>1316975832</v>
      </c>
      <c r="J42" s="259">
        <f t="shared" si="6"/>
        <v>1316975832</v>
      </c>
      <c r="K42" s="259">
        <f t="shared" si="6"/>
        <v>1282858802</v>
      </c>
      <c r="L42" s="259">
        <f t="shared" si="6"/>
        <v>1238464438</v>
      </c>
      <c r="M42" s="259">
        <f t="shared" si="6"/>
        <v>1161996554</v>
      </c>
      <c r="N42" s="259">
        <f t="shared" si="6"/>
        <v>1161996554</v>
      </c>
      <c r="O42" s="259">
        <f t="shared" si="6"/>
        <v>1158935127</v>
      </c>
      <c r="P42" s="259">
        <f t="shared" si="6"/>
        <v>1364281685</v>
      </c>
      <c r="Q42" s="259">
        <f t="shared" si="6"/>
        <v>1428199376</v>
      </c>
      <c r="R42" s="259">
        <f t="shared" si="6"/>
        <v>1428199376</v>
      </c>
      <c r="S42" s="259">
        <f t="shared" si="6"/>
        <v>1341590307</v>
      </c>
      <c r="T42" s="259">
        <f t="shared" si="6"/>
        <v>873332212</v>
      </c>
      <c r="U42" s="259">
        <f t="shared" si="6"/>
        <v>1112716526</v>
      </c>
      <c r="V42" s="259">
        <f t="shared" si="6"/>
        <v>1112716526</v>
      </c>
      <c r="W42" s="259">
        <f t="shared" si="6"/>
        <v>1112716526</v>
      </c>
      <c r="X42" s="259">
        <f t="shared" si="6"/>
        <v>1029281530</v>
      </c>
      <c r="Y42" s="259">
        <f t="shared" si="6"/>
        <v>83434996</v>
      </c>
      <c r="Z42" s="260">
        <f>+IF(X42&lt;&gt;0,+(Y42/X42)*100,0)</f>
        <v>8.106139434951292</v>
      </c>
      <c r="AA42" s="261">
        <f>+AA25-AA40</f>
        <v>1029281530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1112890523</v>
      </c>
      <c r="D45" s="155"/>
      <c r="E45" s="59">
        <v>620941138</v>
      </c>
      <c r="F45" s="60">
        <v>1029281530</v>
      </c>
      <c r="G45" s="60">
        <v>1249463953</v>
      </c>
      <c r="H45" s="60">
        <v>1186731136</v>
      </c>
      <c r="I45" s="60">
        <v>1316975832</v>
      </c>
      <c r="J45" s="60">
        <v>1316975832</v>
      </c>
      <c r="K45" s="60">
        <v>1282858802</v>
      </c>
      <c r="L45" s="60">
        <v>1238464438</v>
      </c>
      <c r="M45" s="60">
        <v>1161996554</v>
      </c>
      <c r="N45" s="60">
        <v>1161996554</v>
      </c>
      <c r="O45" s="60">
        <v>1158935127</v>
      </c>
      <c r="P45" s="60">
        <v>1364281685</v>
      </c>
      <c r="Q45" s="60">
        <v>1428199376</v>
      </c>
      <c r="R45" s="60">
        <v>1428199376</v>
      </c>
      <c r="S45" s="60">
        <v>1341590307</v>
      </c>
      <c r="T45" s="60">
        <v>873332212</v>
      </c>
      <c r="U45" s="60">
        <v>1112716526</v>
      </c>
      <c r="V45" s="60">
        <v>1112716526</v>
      </c>
      <c r="W45" s="60">
        <v>1112716526</v>
      </c>
      <c r="X45" s="60">
        <v>1029281530</v>
      </c>
      <c r="Y45" s="60">
        <v>83434996</v>
      </c>
      <c r="Z45" s="139">
        <v>8.11</v>
      </c>
      <c r="AA45" s="62">
        <v>1029281530</v>
      </c>
    </row>
    <row r="46" spans="1:27" ht="13.5">
      <c r="A46" s="249" t="s">
        <v>171</v>
      </c>
      <c r="B46" s="182"/>
      <c r="C46" s="155"/>
      <c r="D46" s="155"/>
      <c r="E46" s="59">
        <v>880000000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1112890523</v>
      </c>
      <c r="D48" s="217">
        <f>SUM(D45:D47)</f>
        <v>0</v>
      </c>
      <c r="E48" s="264">
        <f t="shared" si="7"/>
        <v>1500941138</v>
      </c>
      <c r="F48" s="219">
        <f t="shared" si="7"/>
        <v>1029281530</v>
      </c>
      <c r="G48" s="219">
        <f t="shared" si="7"/>
        <v>1249463953</v>
      </c>
      <c r="H48" s="219">
        <f t="shared" si="7"/>
        <v>1186731136</v>
      </c>
      <c r="I48" s="219">
        <f t="shared" si="7"/>
        <v>1316975832</v>
      </c>
      <c r="J48" s="219">
        <f t="shared" si="7"/>
        <v>1316975832</v>
      </c>
      <c r="K48" s="219">
        <f t="shared" si="7"/>
        <v>1282858802</v>
      </c>
      <c r="L48" s="219">
        <f t="shared" si="7"/>
        <v>1238464438</v>
      </c>
      <c r="M48" s="219">
        <f t="shared" si="7"/>
        <v>1161996554</v>
      </c>
      <c r="N48" s="219">
        <f t="shared" si="7"/>
        <v>1161996554</v>
      </c>
      <c r="O48" s="219">
        <f t="shared" si="7"/>
        <v>1158935127</v>
      </c>
      <c r="P48" s="219">
        <f t="shared" si="7"/>
        <v>1364281685</v>
      </c>
      <c r="Q48" s="219">
        <f t="shared" si="7"/>
        <v>1428199376</v>
      </c>
      <c r="R48" s="219">
        <f t="shared" si="7"/>
        <v>1428199376</v>
      </c>
      <c r="S48" s="219">
        <f t="shared" si="7"/>
        <v>1341590307</v>
      </c>
      <c r="T48" s="219">
        <f t="shared" si="7"/>
        <v>873332212</v>
      </c>
      <c r="U48" s="219">
        <f t="shared" si="7"/>
        <v>1112716526</v>
      </c>
      <c r="V48" s="219">
        <f t="shared" si="7"/>
        <v>1112716526</v>
      </c>
      <c r="W48" s="219">
        <f t="shared" si="7"/>
        <v>1112716526</v>
      </c>
      <c r="X48" s="219">
        <f t="shared" si="7"/>
        <v>1029281530</v>
      </c>
      <c r="Y48" s="219">
        <f t="shared" si="7"/>
        <v>83434996</v>
      </c>
      <c r="Z48" s="265">
        <f>+IF(X48&lt;&gt;0,+(Y48/X48)*100,0)</f>
        <v>8.106139434951292</v>
      </c>
      <c r="AA48" s="232">
        <f>SUM(AA45:AA47)</f>
        <v>1029281530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617211199</v>
      </c>
      <c r="D6" s="155"/>
      <c r="E6" s="59">
        <v>827132688</v>
      </c>
      <c r="F6" s="60">
        <v>615000228</v>
      </c>
      <c r="G6" s="60">
        <v>51561363</v>
      </c>
      <c r="H6" s="60">
        <v>57598007</v>
      </c>
      <c r="I6" s="60">
        <v>44236709</v>
      </c>
      <c r="J6" s="60">
        <v>153396079</v>
      </c>
      <c r="K6" s="60">
        <v>57366218</v>
      </c>
      <c r="L6" s="60">
        <v>54933730</v>
      </c>
      <c r="M6" s="60">
        <v>57202764</v>
      </c>
      <c r="N6" s="60">
        <v>169502712</v>
      </c>
      <c r="O6" s="60">
        <v>70097868</v>
      </c>
      <c r="P6" s="60">
        <v>48606004</v>
      </c>
      <c r="Q6" s="60">
        <v>55385542</v>
      </c>
      <c r="R6" s="60">
        <v>174089414</v>
      </c>
      <c r="S6" s="60">
        <v>58610279</v>
      </c>
      <c r="T6" s="60">
        <v>56209451</v>
      </c>
      <c r="U6" s="60">
        <v>62813933</v>
      </c>
      <c r="V6" s="60">
        <v>177633663</v>
      </c>
      <c r="W6" s="60">
        <v>674621868</v>
      </c>
      <c r="X6" s="60">
        <v>615000228</v>
      </c>
      <c r="Y6" s="60">
        <v>59621640</v>
      </c>
      <c r="Z6" s="140">
        <v>9.69</v>
      </c>
      <c r="AA6" s="62">
        <v>615000228</v>
      </c>
    </row>
    <row r="7" spans="1:27" ht="13.5">
      <c r="A7" s="249" t="s">
        <v>178</v>
      </c>
      <c r="B7" s="182"/>
      <c r="C7" s="155"/>
      <c r="D7" s="155"/>
      <c r="E7" s="59">
        <v>289443000</v>
      </c>
      <c r="F7" s="60">
        <v>327459996</v>
      </c>
      <c r="G7" s="60">
        <v>117496000</v>
      </c>
      <c r="H7" s="60">
        <v>1194164</v>
      </c>
      <c r="I7" s="60"/>
      <c r="J7" s="60">
        <v>118690164</v>
      </c>
      <c r="K7" s="60">
        <v>5970000</v>
      </c>
      <c r="L7" s="60"/>
      <c r="M7" s="60">
        <v>35456000</v>
      </c>
      <c r="N7" s="60">
        <v>41426000</v>
      </c>
      <c r="O7" s="60"/>
      <c r="P7" s="60">
        <v>970000</v>
      </c>
      <c r="Q7" s="60">
        <v>48101000</v>
      </c>
      <c r="R7" s="60">
        <v>49071000</v>
      </c>
      <c r="S7" s="60">
        <v>1870238</v>
      </c>
      <c r="T7" s="60"/>
      <c r="U7" s="60"/>
      <c r="V7" s="60">
        <v>1870238</v>
      </c>
      <c r="W7" s="60">
        <v>211057402</v>
      </c>
      <c r="X7" s="60">
        <v>327459996</v>
      </c>
      <c r="Y7" s="60">
        <v>-116402594</v>
      </c>
      <c r="Z7" s="140">
        <v>-35.55</v>
      </c>
      <c r="AA7" s="62">
        <v>327459996</v>
      </c>
    </row>
    <row r="8" spans="1:27" ht="13.5">
      <c r="A8" s="249" t="s">
        <v>179</v>
      </c>
      <c r="B8" s="182"/>
      <c r="C8" s="155"/>
      <c r="D8" s="155"/>
      <c r="E8" s="59"/>
      <c r="F8" s="60">
        <v>223470000</v>
      </c>
      <c r="G8" s="60">
        <v>102879000</v>
      </c>
      <c r="H8" s="60">
        <v>1165000</v>
      </c>
      <c r="I8" s="60">
        <v>63846000</v>
      </c>
      <c r="J8" s="60">
        <v>167890000</v>
      </c>
      <c r="K8" s="60"/>
      <c r="L8" s="60"/>
      <c r="M8" s="60">
        <v>80149000</v>
      </c>
      <c r="N8" s="60">
        <v>80149000</v>
      </c>
      <c r="O8" s="60"/>
      <c r="P8" s="60"/>
      <c r="Q8" s="60">
        <v>21011000</v>
      </c>
      <c r="R8" s="60">
        <v>21011000</v>
      </c>
      <c r="S8" s="60"/>
      <c r="T8" s="60"/>
      <c r="U8" s="60"/>
      <c r="V8" s="60"/>
      <c r="W8" s="60">
        <v>269050000</v>
      </c>
      <c r="X8" s="60">
        <v>223470000</v>
      </c>
      <c r="Y8" s="60">
        <v>45580000</v>
      </c>
      <c r="Z8" s="140">
        <v>20.4</v>
      </c>
      <c r="AA8" s="62">
        <v>223470000</v>
      </c>
    </row>
    <row r="9" spans="1:27" ht="13.5">
      <c r="A9" s="249" t="s">
        <v>180</v>
      </c>
      <c r="B9" s="182"/>
      <c r="C9" s="155">
        <v>10738501</v>
      </c>
      <c r="D9" s="155"/>
      <c r="E9" s="59">
        <v>7140000</v>
      </c>
      <c r="F9" s="60">
        <v>55304172</v>
      </c>
      <c r="G9" s="60">
        <v>523686</v>
      </c>
      <c r="H9" s="60">
        <v>1335143</v>
      </c>
      <c r="I9" s="60">
        <v>842720</v>
      </c>
      <c r="J9" s="60">
        <v>2701549</v>
      </c>
      <c r="K9" s="60">
        <v>893742</v>
      </c>
      <c r="L9" s="60">
        <v>1461726</v>
      </c>
      <c r="M9" s="60">
        <v>1890079</v>
      </c>
      <c r="N9" s="60">
        <v>4245547</v>
      </c>
      <c r="O9" s="60">
        <v>1461144</v>
      </c>
      <c r="P9" s="60">
        <v>2522826</v>
      </c>
      <c r="Q9" s="60">
        <v>944000</v>
      </c>
      <c r="R9" s="60">
        <v>4927970</v>
      </c>
      <c r="S9" s="60">
        <v>2221705</v>
      </c>
      <c r="T9" s="60">
        <v>540049</v>
      </c>
      <c r="U9" s="60">
        <v>1260705</v>
      </c>
      <c r="V9" s="60">
        <v>4022459</v>
      </c>
      <c r="W9" s="60">
        <v>15897525</v>
      </c>
      <c r="X9" s="60">
        <v>55304172</v>
      </c>
      <c r="Y9" s="60">
        <v>-39406647</v>
      </c>
      <c r="Z9" s="140">
        <v>-71.25</v>
      </c>
      <c r="AA9" s="62">
        <v>55304172</v>
      </c>
    </row>
    <row r="10" spans="1:27" ht="13.5">
      <c r="A10" s="249" t="s">
        <v>181</v>
      </c>
      <c r="B10" s="182"/>
      <c r="C10" s="155"/>
      <c r="D10" s="155"/>
      <c r="E10" s="59">
        <v>9996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-467174762</v>
      </c>
      <c r="D12" s="155"/>
      <c r="E12" s="59">
        <v>-998166192</v>
      </c>
      <c r="F12" s="60">
        <v>-993021660</v>
      </c>
      <c r="G12" s="60">
        <v>-116689929</v>
      </c>
      <c r="H12" s="60">
        <v>-119429497</v>
      </c>
      <c r="I12" s="60">
        <v>-78486245</v>
      </c>
      <c r="J12" s="60">
        <v>-314605671</v>
      </c>
      <c r="K12" s="60">
        <v>-69155747</v>
      </c>
      <c r="L12" s="60">
        <v>-82871985</v>
      </c>
      <c r="M12" s="60">
        <v>-164717317</v>
      </c>
      <c r="N12" s="60">
        <v>-316745049</v>
      </c>
      <c r="O12" s="60">
        <v>-72086334</v>
      </c>
      <c r="P12" s="60">
        <v>-56324654</v>
      </c>
      <c r="Q12" s="60">
        <v>-95802920</v>
      </c>
      <c r="R12" s="60">
        <v>-224213908</v>
      </c>
      <c r="S12" s="60">
        <v>-75673431</v>
      </c>
      <c r="T12" s="60">
        <v>-75450743</v>
      </c>
      <c r="U12" s="60">
        <v>-76576281</v>
      </c>
      <c r="V12" s="60">
        <v>-227700455</v>
      </c>
      <c r="W12" s="60">
        <v>-1083265083</v>
      </c>
      <c r="X12" s="60">
        <v>-993021660</v>
      </c>
      <c r="Y12" s="60">
        <v>-90243423</v>
      </c>
      <c r="Z12" s="140">
        <v>9.09</v>
      </c>
      <c r="AA12" s="62">
        <v>-993021660</v>
      </c>
    </row>
    <row r="13" spans="1:27" ht="13.5">
      <c r="A13" s="249" t="s">
        <v>40</v>
      </c>
      <c r="B13" s="182"/>
      <c r="C13" s="155">
        <v>-73583485</v>
      </c>
      <c r="D13" s="155"/>
      <c r="E13" s="59">
        <v>-38100000</v>
      </c>
      <c r="F13" s="60">
        <v>-9999996</v>
      </c>
      <c r="G13" s="60"/>
      <c r="H13" s="60"/>
      <c r="I13" s="60">
        <v>-273602</v>
      </c>
      <c r="J13" s="60">
        <v>-273602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-273602</v>
      </c>
      <c r="X13" s="60">
        <v>-9999996</v>
      </c>
      <c r="Y13" s="60">
        <v>9726394</v>
      </c>
      <c r="Z13" s="140">
        <v>-97.26</v>
      </c>
      <c r="AA13" s="62">
        <v>-9999996</v>
      </c>
    </row>
    <row r="14" spans="1:27" ht="13.5">
      <c r="A14" s="249" t="s">
        <v>42</v>
      </c>
      <c r="B14" s="182"/>
      <c r="C14" s="155"/>
      <c r="D14" s="155"/>
      <c r="E14" s="59">
        <v>-20799996</v>
      </c>
      <c r="F14" s="60"/>
      <c r="G14" s="60"/>
      <c r="H14" s="60">
        <v>-789569</v>
      </c>
      <c r="I14" s="60"/>
      <c r="J14" s="60">
        <v>-789569</v>
      </c>
      <c r="K14" s="60">
        <v>-6065775</v>
      </c>
      <c r="L14" s="60"/>
      <c r="M14" s="60"/>
      <c r="N14" s="60">
        <v>-6065775</v>
      </c>
      <c r="O14" s="60"/>
      <c r="P14" s="60">
        <v>-3359730</v>
      </c>
      <c r="Q14" s="60"/>
      <c r="R14" s="60">
        <v>-3359730</v>
      </c>
      <c r="S14" s="60"/>
      <c r="T14" s="60"/>
      <c r="U14" s="60"/>
      <c r="V14" s="60"/>
      <c r="W14" s="60">
        <v>-10215074</v>
      </c>
      <c r="X14" s="60"/>
      <c r="Y14" s="60">
        <v>-10215074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87191453</v>
      </c>
      <c r="D15" s="168">
        <f>SUM(D6:D14)</f>
        <v>0</v>
      </c>
      <c r="E15" s="72">
        <f t="shared" si="0"/>
        <v>66659496</v>
      </c>
      <c r="F15" s="73">
        <f t="shared" si="0"/>
        <v>218212740</v>
      </c>
      <c r="G15" s="73">
        <f t="shared" si="0"/>
        <v>155770120</v>
      </c>
      <c r="H15" s="73">
        <f t="shared" si="0"/>
        <v>-58926752</v>
      </c>
      <c r="I15" s="73">
        <f t="shared" si="0"/>
        <v>30165582</v>
      </c>
      <c r="J15" s="73">
        <f t="shared" si="0"/>
        <v>127008950</v>
      </c>
      <c r="K15" s="73">
        <f t="shared" si="0"/>
        <v>-10991562</v>
      </c>
      <c r="L15" s="73">
        <f t="shared" si="0"/>
        <v>-26476529</v>
      </c>
      <c r="M15" s="73">
        <f t="shared" si="0"/>
        <v>9980526</v>
      </c>
      <c r="N15" s="73">
        <f t="shared" si="0"/>
        <v>-27487565</v>
      </c>
      <c r="O15" s="73">
        <f t="shared" si="0"/>
        <v>-527322</v>
      </c>
      <c r="P15" s="73">
        <f t="shared" si="0"/>
        <v>-7585554</v>
      </c>
      <c r="Q15" s="73">
        <f t="shared" si="0"/>
        <v>29638622</v>
      </c>
      <c r="R15" s="73">
        <f t="shared" si="0"/>
        <v>21525746</v>
      </c>
      <c r="S15" s="73">
        <f t="shared" si="0"/>
        <v>-12971209</v>
      </c>
      <c r="T15" s="73">
        <f t="shared" si="0"/>
        <v>-18701243</v>
      </c>
      <c r="U15" s="73">
        <f t="shared" si="0"/>
        <v>-12501643</v>
      </c>
      <c r="V15" s="73">
        <f t="shared" si="0"/>
        <v>-44174095</v>
      </c>
      <c r="W15" s="73">
        <f t="shared" si="0"/>
        <v>76873036</v>
      </c>
      <c r="X15" s="73">
        <f t="shared" si="0"/>
        <v>218212740</v>
      </c>
      <c r="Y15" s="73">
        <f t="shared" si="0"/>
        <v>-141339704</v>
      </c>
      <c r="Z15" s="170">
        <f>+IF(X15&lt;&gt;0,+(Y15/X15)*100,0)</f>
        <v>-64.771517923289</v>
      </c>
      <c r="AA15" s="74">
        <f>SUM(AA6:AA14)</f>
        <v>218212740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5000004</v>
      </c>
      <c r="F19" s="60"/>
      <c r="G19" s="159"/>
      <c r="H19" s="159"/>
      <c r="I19" s="159"/>
      <c r="J19" s="60"/>
      <c r="K19" s="159"/>
      <c r="L19" s="159"/>
      <c r="M19" s="60">
        <v>1880976</v>
      </c>
      <c r="N19" s="159">
        <v>1880976</v>
      </c>
      <c r="O19" s="159"/>
      <c r="P19" s="159"/>
      <c r="Q19" s="60"/>
      <c r="R19" s="159"/>
      <c r="S19" s="159"/>
      <c r="T19" s="60"/>
      <c r="U19" s="159"/>
      <c r="V19" s="159"/>
      <c r="W19" s="159">
        <v>1880976</v>
      </c>
      <c r="X19" s="60"/>
      <c r="Y19" s="159">
        <v>1880976</v>
      </c>
      <c r="Z19" s="141"/>
      <c r="AA19" s="225"/>
    </row>
    <row r="20" spans="1:27" ht="13.5">
      <c r="A20" s="249" t="s">
        <v>187</v>
      </c>
      <c r="B20" s="182"/>
      <c r="C20" s="155">
        <v>102391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-1689092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54317101</v>
      </c>
      <c r="D22" s="155"/>
      <c r="E22" s="59">
        <v>20000004</v>
      </c>
      <c r="F22" s="60">
        <v>60099996</v>
      </c>
      <c r="G22" s="60"/>
      <c r="H22" s="60"/>
      <c r="I22" s="60"/>
      <c r="J22" s="60"/>
      <c r="K22" s="60"/>
      <c r="L22" s="60">
        <v>56500000</v>
      </c>
      <c r="M22" s="60"/>
      <c r="N22" s="60">
        <v>56500000</v>
      </c>
      <c r="O22" s="60">
        <v>4288766</v>
      </c>
      <c r="P22" s="60">
        <v>60000000</v>
      </c>
      <c r="Q22" s="60"/>
      <c r="R22" s="60">
        <v>64288766</v>
      </c>
      <c r="S22" s="60"/>
      <c r="T22" s="60">
        <v>53700000</v>
      </c>
      <c r="U22" s="60">
        <v>50000000</v>
      </c>
      <c r="V22" s="60">
        <v>103700000</v>
      </c>
      <c r="W22" s="60">
        <v>224488766</v>
      </c>
      <c r="X22" s="60">
        <v>60099996</v>
      </c>
      <c r="Y22" s="60">
        <v>164388770</v>
      </c>
      <c r="Z22" s="140">
        <v>273.53</v>
      </c>
      <c r="AA22" s="62">
        <v>60099996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-226069974</v>
      </c>
      <c r="D24" s="155"/>
      <c r="E24" s="59"/>
      <c r="F24" s="60">
        <v>-223470000</v>
      </c>
      <c r="G24" s="60">
        <v>-20492136</v>
      </c>
      <c r="H24" s="60">
        <v>-23501397</v>
      </c>
      <c r="I24" s="60">
        <v>-16043224</v>
      </c>
      <c r="J24" s="60">
        <v>-60036757</v>
      </c>
      <c r="K24" s="60"/>
      <c r="L24" s="60">
        <v>-11179617</v>
      </c>
      <c r="M24" s="60">
        <v>-32231944</v>
      </c>
      <c r="N24" s="60">
        <v>-43411561</v>
      </c>
      <c r="O24" s="60">
        <v>-12814201</v>
      </c>
      <c r="P24" s="60">
        <v>-10901760</v>
      </c>
      <c r="Q24" s="60">
        <v>-42387075</v>
      </c>
      <c r="R24" s="60">
        <v>-66103036</v>
      </c>
      <c r="S24" s="60">
        <v>-14909810</v>
      </c>
      <c r="T24" s="60">
        <v>-21911088</v>
      </c>
      <c r="U24" s="60">
        <v>-47362553</v>
      </c>
      <c r="V24" s="60">
        <v>-84183451</v>
      </c>
      <c r="W24" s="60">
        <v>-253734805</v>
      </c>
      <c r="X24" s="60">
        <v>-223470000</v>
      </c>
      <c r="Y24" s="60">
        <v>-30264805</v>
      </c>
      <c r="Z24" s="140">
        <v>13.54</v>
      </c>
      <c r="AA24" s="62">
        <v>-223470000</v>
      </c>
    </row>
    <row r="25" spans="1:27" ht="13.5">
      <c r="A25" s="250" t="s">
        <v>191</v>
      </c>
      <c r="B25" s="251"/>
      <c r="C25" s="168">
        <f aca="true" t="shared" si="1" ref="C25:Y25">SUM(C19:C24)</f>
        <v>-173339574</v>
      </c>
      <c r="D25" s="168">
        <f>SUM(D19:D24)</f>
        <v>0</v>
      </c>
      <c r="E25" s="72">
        <f t="shared" si="1"/>
        <v>25000008</v>
      </c>
      <c r="F25" s="73">
        <f t="shared" si="1"/>
        <v>-163370004</v>
      </c>
      <c r="G25" s="73">
        <f t="shared" si="1"/>
        <v>-20492136</v>
      </c>
      <c r="H25" s="73">
        <f t="shared" si="1"/>
        <v>-23501397</v>
      </c>
      <c r="I25" s="73">
        <f t="shared" si="1"/>
        <v>-16043224</v>
      </c>
      <c r="J25" s="73">
        <f t="shared" si="1"/>
        <v>-60036757</v>
      </c>
      <c r="K25" s="73">
        <f t="shared" si="1"/>
        <v>0</v>
      </c>
      <c r="L25" s="73">
        <f t="shared" si="1"/>
        <v>45320383</v>
      </c>
      <c r="M25" s="73">
        <f t="shared" si="1"/>
        <v>-30350968</v>
      </c>
      <c r="N25" s="73">
        <f t="shared" si="1"/>
        <v>14969415</v>
      </c>
      <c r="O25" s="73">
        <f t="shared" si="1"/>
        <v>-8525435</v>
      </c>
      <c r="P25" s="73">
        <f t="shared" si="1"/>
        <v>49098240</v>
      </c>
      <c r="Q25" s="73">
        <f t="shared" si="1"/>
        <v>-42387075</v>
      </c>
      <c r="R25" s="73">
        <f t="shared" si="1"/>
        <v>-1814270</v>
      </c>
      <c r="S25" s="73">
        <f t="shared" si="1"/>
        <v>-14909810</v>
      </c>
      <c r="T25" s="73">
        <f t="shared" si="1"/>
        <v>31788912</v>
      </c>
      <c r="U25" s="73">
        <f t="shared" si="1"/>
        <v>2637447</v>
      </c>
      <c r="V25" s="73">
        <f t="shared" si="1"/>
        <v>19516549</v>
      </c>
      <c r="W25" s="73">
        <f t="shared" si="1"/>
        <v>-27365063</v>
      </c>
      <c r="X25" s="73">
        <f t="shared" si="1"/>
        <v>-163370004</v>
      </c>
      <c r="Y25" s="73">
        <f t="shared" si="1"/>
        <v>136004941</v>
      </c>
      <c r="Z25" s="170">
        <f>+IF(X25&lt;&gt;0,+(Y25/X25)*100,0)</f>
        <v>-83.249640490919</v>
      </c>
      <c r="AA25" s="74">
        <f>SUM(AA19:AA24)</f>
        <v>-163370004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-8499996</v>
      </c>
      <c r="F31" s="60"/>
      <c r="G31" s="60">
        <v>49001</v>
      </c>
      <c r="H31" s="159">
        <v>12107655</v>
      </c>
      <c r="I31" s="159">
        <v>5289645</v>
      </c>
      <c r="J31" s="159">
        <v>17446301</v>
      </c>
      <c r="K31" s="60"/>
      <c r="L31" s="60"/>
      <c r="M31" s="60">
        <v>381570</v>
      </c>
      <c r="N31" s="60">
        <v>381570</v>
      </c>
      <c r="O31" s="159"/>
      <c r="P31" s="159">
        <v>381570</v>
      </c>
      <c r="Q31" s="159"/>
      <c r="R31" s="60">
        <v>381570</v>
      </c>
      <c r="S31" s="60"/>
      <c r="T31" s="60"/>
      <c r="U31" s="60"/>
      <c r="V31" s="159"/>
      <c r="W31" s="159">
        <v>18209441</v>
      </c>
      <c r="X31" s="159"/>
      <c r="Y31" s="60">
        <v>18209441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46792435</v>
      </c>
      <c r="D33" s="155"/>
      <c r="E33" s="59">
        <v>-39999996</v>
      </c>
      <c r="F33" s="60">
        <v>-13742976</v>
      </c>
      <c r="G33" s="60"/>
      <c r="H33" s="60"/>
      <c r="I33" s="60">
        <v>-4524886</v>
      </c>
      <c r="J33" s="60">
        <v>-4524886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-4524886</v>
      </c>
      <c r="X33" s="60">
        <v>-13742976</v>
      </c>
      <c r="Y33" s="60">
        <v>9218090</v>
      </c>
      <c r="Z33" s="140">
        <v>-67.07</v>
      </c>
      <c r="AA33" s="62">
        <v>-13742976</v>
      </c>
    </row>
    <row r="34" spans="1:27" ht="13.5">
      <c r="A34" s="250" t="s">
        <v>197</v>
      </c>
      <c r="B34" s="251"/>
      <c r="C34" s="168">
        <f aca="true" t="shared" si="2" ref="C34:Y34">SUM(C29:C33)</f>
        <v>46792435</v>
      </c>
      <c r="D34" s="168">
        <f>SUM(D29:D33)</f>
        <v>0</v>
      </c>
      <c r="E34" s="72">
        <f t="shared" si="2"/>
        <v>-48499992</v>
      </c>
      <c r="F34" s="73">
        <f t="shared" si="2"/>
        <v>-13742976</v>
      </c>
      <c r="G34" s="73">
        <f t="shared" si="2"/>
        <v>49001</v>
      </c>
      <c r="H34" s="73">
        <f t="shared" si="2"/>
        <v>12107655</v>
      </c>
      <c r="I34" s="73">
        <f t="shared" si="2"/>
        <v>764759</v>
      </c>
      <c r="J34" s="73">
        <f t="shared" si="2"/>
        <v>12921415</v>
      </c>
      <c r="K34" s="73">
        <f t="shared" si="2"/>
        <v>0</v>
      </c>
      <c r="L34" s="73">
        <f t="shared" si="2"/>
        <v>0</v>
      </c>
      <c r="M34" s="73">
        <f t="shared" si="2"/>
        <v>381570</v>
      </c>
      <c r="N34" s="73">
        <f t="shared" si="2"/>
        <v>381570</v>
      </c>
      <c r="O34" s="73">
        <f t="shared" si="2"/>
        <v>0</v>
      </c>
      <c r="P34" s="73">
        <f t="shared" si="2"/>
        <v>381570</v>
      </c>
      <c r="Q34" s="73">
        <f t="shared" si="2"/>
        <v>0</v>
      </c>
      <c r="R34" s="73">
        <f t="shared" si="2"/>
        <v>381570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13684555</v>
      </c>
      <c r="X34" s="73">
        <f t="shared" si="2"/>
        <v>-13742976</v>
      </c>
      <c r="Y34" s="73">
        <f t="shared" si="2"/>
        <v>27427531</v>
      </c>
      <c r="Z34" s="170">
        <f>+IF(X34&lt;&gt;0,+(Y34/X34)*100,0)</f>
        <v>-199.5749028449151</v>
      </c>
      <c r="AA34" s="74">
        <f>SUM(AA29:AA33)</f>
        <v>-13742976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-39355686</v>
      </c>
      <c r="D36" s="153">
        <f>+D15+D25+D34</f>
        <v>0</v>
      </c>
      <c r="E36" s="99">
        <f t="shared" si="3"/>
        <v>43159512</v>
      </c>
      <c r="F36" s="100">
        <f t="shared" si="3"/>
        <v>41099760</v>
      </c>
      <c r="G36" s="100">
        <f t="shared" si="3"/>
        <v>135326985</v>
      </c>
      <c r="H36" s="100">
        <f t="shared" si="3"/>
        <v>-70320494</v>
      </c>
      <c r="I36" s="100">
        <f t="shared" si="3"/>
        <v>14887117</v>
      </c>
      <c r="J36" s="100">
        <f t="shared" si="3"/>
        <v>79893608</v>
      </c>
      <c r="K36" s="100">
        <f t="shared" si="3"/>
        <v>-10991562</v>
      </c>
      <c r="L36" s="100">
        <f t="shared" si="3"/>
        <v>18843854</v>
      </c>
      <c r="M36" s="100">
        <f t="shared" si="3"/>
        <v>-19988872</v>
      </c>
      <c r="N36" s="100">
        <f t="shared" si="3"/>
        <v>-12136580</v>
      </c>
      <c r="O36" s="100">
        <f t="shared" si="3"/>
        <v>-9052757</v>
      </c>
      <c r="P36" s="100">
        <f t="shared" si="3"/>
        <v>41894256</v>
      </c>
      <c r="Q36" s="100">
        <f t="shared" si="3"/>
        <v>-12748453</v>
      </c>
      <c r="R36" s="100">
        <f t="shared" si="3"/>
        <v>20093046</v>
      </c>
      <c r="S36" s="100">
        <f t="shared" si="3"/>
        <v>-27881019</v>
      </c>
      <c r="T36" s="100">
        <f t="shared" si="3"/>
        <v>13087669</v>
      </c>
      <c r="U36" s="100">
        <f t="shared" si="3"/>
        <v>-9864196</v>
      </c>
      <c r="V36" s="100">
        <f t="shared" si="3"/>
        <v>-24657546</v>
      </c>
      <c r="W36" s="100">
        <f t="shared" si="3"/>
        <v>63192528</v>
      </c>
      <c r="X36" s="100">
        <f t="shared" si="3"/>
        <v>41099760</v>
      </c>
      <c r="Y36" s="100">
        <f t="shared" si="3"/>
        <v>22092768</v>
      </c>
      <c r="Z36" s="137">
        <f>+IF(X36&lt;&gt;0,+(Y36/X36)*100,0)</f>
        <v>53.754007322670496</v>
      </c>
      <c r="AA36" s="102">
        <f>+AA15+AA25+AA34</f>
        <v>41099760</v>
      </c>
    </row>
    <row r="37" spans="1:27" ht="13.5">
      <c r="A37" s="249" t="s">
        <v>199</v>
      </c>
      <c r="B37" s="182"/>
      <c r="C37" s="153">
        <v>78724535</v>
      </c>
      <c r="D37" s="153"/>
      <c r="E37" s="99">
        <v>10000000</v>
      </c>
      <c r="F37" s="100"/>
      <c r="G37" s="100"/>
      <c r="H37" s="100">
        <v>135326985</v>
      </c>
      <c r="I37" s="100">
        <v>65006491</v>
      </c>
      <c r="J37" s="100"/>
      <c r="K37" s="100">
        <v>79893608</v>
      </c>
      <c r="L37" s="100">
        <v>68902046</v>
      </c>
      <c r="M37" s="100">
        <v>87745900</v>
      </c>
      <c r="N37" s="100">
        <v>79893608</v>
      </c>
      <c r="O37" s="100">
        <v>67757028</v>
      </c>
      <c r="P37" s="100">
        <v>58704271</v>
      </c>
      <c r="Q37" s="100">
        <v>100598527</v>
      </c>
      <c r="R37" s="100">
        <v>67757028</v>
      </c>
      <c r="S37" s="100">
        <v>87850074</v>
      </c>
      <c r="T37" s="100">
        <v>59969055</v>
      </c>
      <c r="U37" s="100">
        <v>73056724</v>
      </c>
      <c r="V37" s="100">
        <v>87850074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39368849</v>
      </c>
      <c r="D38" s="257"/>
      <c r="E38" s="258">
        <v>53159511</v>
      </c>
      <c r="F38" s="259">
        <v>41099760</v>
      </c>
      <c r="G38" s="259">
        <v>135326985</v>
      </c>
      <c r="H38" s="259">
        <v>65006491</v>
      </c>
      <c r="I38" s="259">
        <v>79893608</v>
      </c>
      <c r="J38" s="259">
        <v>79893608</v>
      </c>
      <c r="K38" s="259">
        <v>68902046</v>
      </c>
      <c r="L38" s="259">
        <v>87745900</v>
      </c>
      <c r="M38" s="259">
        <v>67757028</v>
      </c>
      <c r="N38" s="259">
        <v>67757028</v>
      </c>
      <c r="O38" s="259">
        <v>58704271</v>
      </c>
      <c r="P38" s="259">
        <v>100598527</v>
      </c>
      <c r="Q38" s="259">
        <v>87850074</v>
      </c>
      <c r="R38" s="259">
        <v>58704271</v>
      </c>
      <c r="S38" s="259">
        <v>59969055</v>
      </c>
      <c r="T38" s="259">
        <v>73056724</v>
      </c>
      <c r="U38" s="259">
        <v>63192528</v>
      </c>
      <c r="V38" s="259">
        <v>63192528</v>
      </c>
      <c r="W38" s="259">
        <v>63192528</v>
      </c>
      <c r="X38" s="259">
        <v>41099760</v>
      </c>
      <c r="Y38" s="259">
        <v>22092768</v>
      </c>
      <c r="Z38" s="260">
        <v>53.75</v>
      </c>
      <c r="AA38" s="261">
        <v>41099760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228777638</v>
      </c>
      <c r="D5" s="200">
        <f t="shared" si="0"/>
        <v>0</v>
      </c>
      <c r="E5" s="106">
        <f t="shared" si="0"/>
        <v>210500000</v>
      </c>
      <c r="F5" s="106">
        <f t="shared" si="0"/>
        <v>278807384</v>
      </c>
      <c r="G5" s="106">
        <f t="shared" si="0"/>
        <v>1984317</v>
      </c>
      <c r="H5" s="106">
        <f t="shared" si="0"/>
        <v>25593957</v>
      </c>
      <c r="I5" s="106">
        <f t="shared" si="0"/>
        <v>16166472</v>
      </c>
      <c r="J5" s="106">
        <f t="shared" si="0"/>
        <v>43744746</v>
      </c>
      <c r="K5" s="106">
        <f t="shared" si="0"/>
        <v>6065776</v>
      </c>
      <c r="L5" s="106">
        <f t="shared" si="0"/>
        <v>11179616</v>
      </c>
      <c r="M5" s="106">
        <f t="shared" si="0"/>
        <v>32231943</v>
      </c>
      <c r="N5" s="106">
        <f t="shared" si="0"/>
        <v>49477335</v>
      </c>
      <c r="O5" s="106">
        <f t="shared" si="0"/>
        <v>12819061</v>
      </c>
      <c r="P5" s="106">
        <f t="shared" si="0"/>
        <v>10923156</v>
      </c>
      <c r="Q5" s="106">
        <f t="shared" si="0"/>
        <v>42387076</v>
      </c>
      <c r="R5" s="106">
        <f t="shared" si="0"/>
        <v>66129293</v>
      </c>
      <c r="S5" s="106">
        <f t="shared" si="0"/>
        <v>14909810</v>
      </c>
      <c r="T5" s="106">
        <f t="shared" si="0"/>
        <v>21911093</v>
      </c>
      <c r="U5" s="106">
        <f t="shared" si="0"/>
        <v>47362553</v>
      </c>
      <c r="V5" s="106">
        <f t="shared" si="0"/>
        <v>84183456</v>
      </c>
      <c r="W5" s="106">
        <f t="shared" si="0"/>
        <v>243534830</v>
      </c>
      <c r="X5" s="106">
        <f t="shared" si="0"/>
        <v>278807384</v>
      </c>
      <c r="Y5" s="106">
        <f t="shared" si="0"/>
        <v>-35272554</v>
      </c>
      <c r="Z5" s="201">
        <f>+IF(X5&lt;&gt;0,+(Y5/X5)*100,0)</f>
        <v>-12.651226626049475</v>
      </c>
      <c r="AA5" s="199">
        <f>SUM(AA11:AA18)</f>
        <v>278807384</v>
      </c>
    </row>
    <row r="6" spans="1:27" ht="13.5">
      <c r="A6" s="291" t="s">
        <v>204</v>
      </c>
      <c r="B6" s="142"/>
      <c r="C6" s="62">
        <v>98628627</v>
      </c>
      <c r="D6" s="156"/>
      <c r="E6" s="60">
        <v>74500000</v>
      </c>
      <c r="F6" s="60">
        <v>77234803</v>
      </c>
      <c r="G6" s="60"/>
      <c r="H6" s="60">
        <v>6237528</v>
      </c>
      <c r="I6" s="60">
        <v>1834803</v>
      </c>
      <c r="J6" s="60">
        <v>8072331</v>
      </c>
      <c r="K6" s="60">
        <v>3020968</v>
      </c>
      <c r="L6" s="60">
        <v>474272</v>
      </c>
      <c r="M6" s="60">
        <v>9033247</v>
      </c>
      <c r="N6" s="60">
        <v>12528487</v>
      </c>
      <c r="O6" s="60">
        <v>1774488</v>
      </c>
      <c r="P6" s="60">
        <v>5620225</v>
      </c>
      <c r="Q6" s="60">
        <v>15020289</v>
      </c>
      <c r="R6" s="60">
        <v>22415002</v>
      </c>
      <c r="S6" s="60">
        <v>5833567</v>
      </c>
      <c r="T6" s="60">
        <v>6332147</v>
      </c>
      <c r="U6" s="60">
        <v>4128933</v>
      </c>
      <c r="V6" s="60">
        <v>16294647</v>
      </c>
      <c r="W6" s="60">
        <v>59310467</v>
      </c>
      <c r="X6" s="60">
        <v>77234803</v>
      </c>
      <c r="Y6" s="60">
        <v>-17924336</v>
      </c>
      <c r="Z6" s="140">
        <v>-23.21</v>
      </c>
      <c r="AA6" s="155">
        <v>77234803</v>
      </c>
    </row>
    <row r="7" spans="1:27" ht="13.5">
      <c r="A7" s="291" t="s">
        <v>205</v>
      </c>
      <c r="B7" s="142"/>
      <c r="C7" s="62"/>
      <c r="D7" s="156"/>
      <c r="E7" s="60">
        <v>7600000</v>
      </c>
      <c r="F7" s="60">
        <v>18430874</v>
      </c>
      <c r="G7" s="60">
        <v>921554</v>
      </c>
      <c r="H7" s="60">
        <v>2400526</v>
      </c>
      <c r="I7" s="60">
        <v>524896</v>
      </c>
      <c r="J7" s="60">
        <v>3846976</v>
      </c>
      <c r="K7" s="60">
        <v>-940578</v>
      </c>
      <c r="L7" s="60">
        <v>673410</v>
      </c>
      <c r="M7" s="60">
        <v>1331480</v>
      </c>
      <c r="N7" s="60">
        <v>1064312</v>
      </c>
      <c r="O7" s="60">
        <v>1292580</v>
      </c>
      <c r="P7" s="60">
        <v>1513437</v>
      </c>
      <c r="Q7" s="60">
        <v>649405</v>
      </c>
      <c r="R7" s="60">
        <v>3455422</v>
      </c>
      <c r="S7" s="60">
        <v>902089</v>
      </c>
      <c r="T7" s="60"/>
      <c r="U7" s="60">
        <v>663000</v>
      </c>
      <c r="V7" s="60">
        <v>1565089</v>
      </c>
      <c r="W7" s="60">
        <v>9931799</v>
      </c>
      <c r="X7" s="60">
        <v>18430874</v>
      </c>
      <c r="Y7" s="60">
        <v>-8499075</v>
      </c>
      <c r="Z7" s="140">
        <v>-46.11</v>
      </c>
      <c r="AA7" s="155">
        <v>18430874</v>
      </c>
    </row>
    <row r="8" spans="1:27" ht="13.5">
      <c r="A8" s="291" t="s">
        <v>206</v>
      </c>
      <c r="B8" s="142"/>
      <c r="C8" s="62">
        <v>109493338</v>
      </c>
      <c r="D8" s="156"/>
      <c r="E8" s="60">
        <v>80500000</v>
      </c>
      <c r="F8" s="60">
        <v>124621382</v>
      </c>
      <c r="G8" s="60">
        <v>1010078</v>
      </c>
      <c r="H8" s="60">
        <v>15814937</v>
      </c>
      <c r="I8" s="60">
        <v>11629087</v>
      </c>
      <c r="J8" s="60">
        <v>28454102</v>
      </c>
      <c r="K8" s="60">
        <v>2253665</v>
      </c>
      <c r="L8" s="60">
        <v>7560103</v>
      </c>
      <c r="M8" s="60">
        <v>17721889</v>
      </c>
      <c r="N8" s="60">
        <v>27535657</v>
      </c>
      <c r="O8" s="60">
        <v>9344313</v>
      </c>
      <c r="P8" s="60">
        <v>1844311</v>
      </c>
      <c r="Q8" s="60">
        <v>23118786</v>
      </c>
      <c r="R8" s="60">
        <v>34307410</v>
      </c>
      <c r="S8" s="60">
        <v>6048136</v>
      </c>
      <c r="T8" s="60">
        <v>11008810</v>
      </c>
      <c r="U8" s="60">
        <v>36921214</v>
      </c>
      <c r="V8" s="60">
        <v>53978160</v>
      </c>
      <c r="W8" s="60">
        <v>144275329</v>
      </c>
      <c r="X8" s="60">
        <v>124621382</v>
      </c>
      <c r="Y8" s="60">
        <v>19653947</v>
      </c>
      <c r="Z8" s="140">
        <v>15.77</v>
      </c>
      <c r="AA8" s="155">
        <v>124621382</v>
      </c>
    </row>
    <row r="9" spans="1:27" ht="13.5">
      <c r="A9" s="291" t="s">
        <v>207</v>
      </c>
      <c r="B9" s="142"/>
      <c r="C9" s="62"/>
      <c r="D9" s="156"/>
      <c r="E9" s="60">
        <v>19500000</v>
      </c>
      <c r="F9" s="60">
        <v>26502573</v>
      </c>
      <c r="G9" s="60"/>
      <c r="H9" s="60">
        <v>893366</v>
      </c>
      <c r="I9" s="60">
        <v>675992</v>
      </c>
      <c r="J9" s="60">
        <v>1569358</v>
      </c>
      <c r="K9" s="60">
        <v>735556</v>
      </c>
      <c r="L9" s="60">
        <v>1426308</v>
      </c>
      <c r="M9" s="60">
        <v>1750672</v>
      </c>
      <c r="N9" s="60">
        <v>3912536</v>
      </c>
      <c r="O9" s="60">
        <v>373993</v>
      </c>
      <c r="P9" s="60">
        <v>882558</v>
      </c>
      <c r="Q9" s="60">
        <v>3019634</v>
      </c>
      <c r="R9" s="60">
        <v>4276185</v>
      </c>
      <c r="S9" s="60">
        <v>1485768</v>
      </c>
      <c r="T9" s="60">
        <v>2556348</v>
      </c>
      <c r="U9" s="60">
        <v>3773774</v>
      </c>
      <c r="V9" s="60">
        <v>7815890</v>
      </c>
      <c r="W9" s="60">
        <v>17573969</v>
      </c>
      <c r="X9" s="60">
        <v>26502573</v>
      </c>
      <c r="Y9" s="60">
        <v>-8928604</v>
      </c>
      <c r="Z9" s="140">
        <v>-33.69</v>
      </c>
      <c r="AA9" s="155">
        <v>26502573</v>
      </c>
    </row>
    <row r="10" spans="1:27" ht="13.5">
      <c r="A10" s="291" t="s">
        <v>208</v>
      </c>
      <c r="B10" s="142"/>
      <c r="C10" s="62">
        <v>14230385</v>
      </c>
      <c r="D10" s="156"/>
      <c r="E10" s="60">
        <v>10000000</v>
      </c>
      <c r="F10" s="60">
        <v>8013278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278402</v>
      </c>
      <c r="R10" s="60">
        <v>278402</v>
      </c>
      <c r="S10" s="60"/>
      <c r="T10" s="60">
        <v>647436</v>
      </c>
      <c r="U10" s="60"/>
      <c r="V10" s="60">
        <v>647436</v>
      </c>
      <c r="W10" s="60">
        <v>925838</v>
      </c>
      <c r="X10" s="60">
        <v>8013278</v>
      </c>
      <c r="Y10" s="60">
        <v>-7087440</v>
      </c>
      <c r="Z10" s="140">
        <v>-88.45</v>
      </c>
      <c r="AA10" s="155">
        <v>8013278</v>
      </c>
    </row>
    <row r="11" spans="1:27" ht="13.5">
      <c r="A11" s="292" t="s">
        <v>209</v>
      </c>
      <c r="B11" s="142"/>
      <c r="C11" s="293">
        <f aca="true" t="shared" si="1" ref="C11:Y11">SUM(C6:C10)</f>
        <v>222352350</v>
      </c>
      <c r="D11" s="294">
        <f t="shared" si="1"/>
        <v>0</v>
      </c>
      <c r="E11" s="295">
        <f t="shared" si="1"/>
        <v>192100000</v>
      </c>
      <c r="F11" s="295">
        <f t="shared" si="1"/>
        <v>254802910</v>
      </c>
      <c r="G11" s="295">
        <f t="shared" si="1"/>
        <v>1931632</v>
      </c>
      <c r="H11" s="295">
        <f t="shared" si="1"/>
        <v>25346357</v>
      </c>
      <c r="I11" s="295">
        <f t="shared" si="1"/>
        <v>14664778</v>
      </c>
      <c r="J11" s="295">
        <f t="shared" si="1"/>
        <v>41942767</v>
      </c>
      <c r="K11" s="295">
        <f t="shared" si="1"/>
        <v>5069611</v>
      </c>
      <c r="L11" s="295">
        <f t="shared" si="1"/>
        <v>10134093</v>
      </c>
      <c r="M11" s="295">
        <f t="shared" si="1"/>
        <v>29837288</v>
      </c>
      <c r="N11" s="295">
        <f t="shared" si="1"/>
        <v>45040992</v>
      </c>
      <c r="O11" s="295">
        <f t="shared" si="1"/>
        <v>12785374</v>
      </c>
      <c r="P11" s="295">
        <f t="shared" si="1"/>
        <v>9860531</v>
      </c>
      <c r="Q11" s="295">
        <f t="shared" si="1"/>
        <v>42086516</v>
      </c>
      <c r="R11" s="295">
        <f t="shared" si="1"/>
        <v>64732421</v>
      </c>
      <c r="S11" s="295">
        <f t="shared" si="1"/>
        <v>14269560</v>
      </c>
      <c r="T11" s="295">
        <f t="shared" si="1"/>
        <v>20544741</v>
      </c>
      <c r="U11" s="295">
        <f t="shared" si="1"/>
        <v>45486921</v>
      </c>
      <c r="V11" s="295">
        <f t="shared" si="1"/>
        <v>80301222</v>
      </c>
      <c r="W11" s="295">
        <f t="shared" si="1"/>
        <v>232017402</v>
      </c>
      <c r="X11" s="295">
        <f t="shared" si="1"/>
        <v>254802910</v>
      </c>
      <c r="Y11" s="295">
        <f t="shared" si="1"/>
        <v>-22785508</v>
      </c>
      <c r="Z11" s="296">
        <f>+IF(X11&lt;&gt;0,+(Y11/X11)*100,0)</f>
        <v>-8.94240493564222</v>
      </c>
      <c r="AA11" s="297">
        <f>SUM(AA6:AA10)</f>
        <v>254802910</v>
      </c>
    </row>
    <row r="12" spans="1:27" ht="13.5">
      <c r="A12" s="298" t="s">
        <v>210</v>
      </c>
      <c r="B12" s="136"/>
      <c r="C12" s="62">
        <v>5223077</v>
      </c>
      <c r="D12" s="156"/>
      <c r="E12" s="60">
        <v>18400000</v>
      </c>
      <c r="F12" s="60">
        <v>16814516</v>
      </c>
      <c r="G12" s="60"/>
      <c r="H12" s="60">
        <v>237436</v>
      </c>
      <c r="I12" s="60">
        <v>1355268</v>
      </c>
      <c r="J12" s="60">
        <v>1592704</v>
      </c>
      <c r="K12" s="60">
        <v>637322</v>
      </c>
      <c r="L12" s="60">
        <v>838354</v>
      </c>
      <c r="M12" s="60">
        <v>2373255</v>
      </c>
      <c r="N12" s="60">
        <v>3848931</v>
      </c>
      <c r="O12" s="60"/>
      <c r="P12" s="60">
        <v>958436</v>
      </c>
      <c r="Q12" s="60">
        <v>225365</v>
      </c>
      <c r="R12" s="60">
        <v>1183801</v>
      </c>
      <c r="S12" s="60">
        <v>575167</v>
      </c>
      <c r="T12" s="60">
        <v>1285460</v>
      </c>
      <c r="U12" s="60">
        <v>1814398</v>
      </c>
      <c r="V12" s="60">
        <v>3675025</v>
      </c>
      <c r="W12" s="60">
        <v>10300461</v>
      </c>
      <c r="X12" s="60">
        <v>16814516</v>
      </c>
      <c r="Y12" s="60">
        <v>-6514055</v>
      </c>
      <c r="Z12" s="140">
        <v>-38.74</v>
      </c>
      <c r="AA12" s="155">
        <v>16814516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1202211</v>
      </c>
      <c r="D15" s="156"/>
      <c r="E15" s="60"/>
      <c r="F15" s="60">
        <v>7189958</v>
      </c>
      <c r="G15" s="60">
        <v>52685</v>
      </c>
      <c r="H15" s="60">
        <v>10164</v>
      </c>
      <c r="I15" s="60">
        <v>146426</v>
      </c>
      <c r="J15" s="60">
        <v>209275</v>
      </c>
      <c r="K15" s="60">
        <v>358843</v>
      </c>
      <c r="L15" s="60">
        <v>207169</v>
      </c>
      <c r="M15" s="60">
        <v>21400</v>
      </c>
      <c r="N15" s="60">
        <v>587412</v>
      </c>
      <c r="O15" s="60">
        <v>33687</v>
      </c>
      <c r="P15" s="60">
        <v>104189</v>
      </c>
      <c r="Q15" s="60">
        <v>75195</v>
      </c>
      <c r="R15" s="60">
        <v>213071</v>
      </c>
      <c r="S15" s="60">
        <v>65083</v>
      </c>
      <c r="T15" s="60">
        <v>80892</v>
      </c>
      <c r="U15" s="60">
        <v>61234</v>
      </c>
      <c r="V15" s="60">
        <v>207209</v>
      </c>
      <c r="W15" s="60">
        <v>1216967</v>
      </c>
      <c r="X15" s="60">
        <v>7189958</v>
      </c>
      <c r="Y15" s="60">
        <v>-5972991</v>
      </c>
      <c r="Z15" s="140">
        <v>-83.07</v>
      </c>
      <c r="AA15" s="155">
        <v>7189958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98628627</v>
      </c>
      <c r="D36" s="156">
        <f t="shared" si="4"/>
        <v>0</v>
      </c>
      <c r="E36" s="60">
        <f t="shared" si="4"/>
        <v>74500000</v>
      </c>
      <c r="F36" s="60">
        <f t="shared" si="4"/>
        <v>77234803</v>
      </c>
      <c r="G36" s="60">
        <f t="shared" si="4"/>
        <v>0</v>
      </c>
      <c r="H36" s="60">
        <f t="shared" si="4"/>
        <v>6237528</v>
      </c>
      <c r="I36" s="60">
        <f t="shared" si="4"/>
        <v>1834803</v>
      </c>
      <c r="J36" s="60">
        <f t="shared" si="4"/>
        <v>8072331</v>
      </c>
      <c r="K36" s="60">
        <f t="shared" si="4"/>
        <v>3020968</v>
      </c>
      <c r="L36" s="60">
        <f t="shared" si="4"/>
        <v>474272</v>
      </c>
      <c r="M36" s="60">
        <f t="shared" si="4"/>
        <v>9033247</v>
      </c>
      <c r="N36" s="60">
        <f t="shared" si="4"/>
        <v>12528487</v>
      </c>
      <c r="O36" s="60">
        <f t="shared" si="4"/>
        <v>1774488</v>
      </c>
      <c r="P36" s="60">
        <f t="shared" si="4"/>
        <v>5620225</v>
      </c>
      <c r="Q36" s="60">
        <f t="shared" si="4"/>
        <v>15020289</v>
      </c>
      <c r="R36" s="60">
        <f t="shared" si="4"/>
        <v>22415002</v>
      </c>
      <c r="S36" s="60">
        <f t="shared" si="4"/>
        <v>5833567</v>
      </c>
      <c r="T36" s="60">
        <f t="shared" si="4"/>
        <v>6332147</v>
      </c>
      <c r="U36" s="60">
        <f t="shared" si="4"/>
        <v>4128933</v>
      </c>
      <c r="V36" s="60">
        <f t="shared" si="4"/>
        <v>16294647</v>
      </c>
      <c r="W36" s="60">
        <f t="shared" si="4"/>
        <v>59310467</v>
      </c>
      <c r="X36" s="60">
        <f t="shared" si="4"/>
        <v>77234803</v>
      </c>
      <c r="Y36" s="60">
        <f t="shared" si="4"/>
        <v>-17924336</v>
      </c>
      <c r="Z36" s="140">
        <f aca="true" t="shared" si="5" ref="Z36:Z49">+IF(X36&lt;&gt;0,+(Y36/X36)*100,0)</f>
        <v>-23.207589459378823</v>
      </c>
      <c r="AA36" s="155">
        <f>AA6+AA21</f>
        <v>77234803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7600000</v>
      </c>
      <c r="F37" s="60">
        <f t="shared" si="4"/>
        <v>18430874</v>
      </c>
      <c r="G37" s="60">
        <f t="shared" si="4"/>
        <v>921554</v>
      </c>
      <c r="H37" s="60">
        <f t="shared" si="4"/>
        <v>2400526</v>
      </c>
      <c r="I37" s="60">
        <f t="shared" si="4"/>
        <v>524896</v>
      </c>
      <c r="J37" s="60">
        <f t="shared" si="4"/>
        <v>3846976</v>
      </c>
      <c r="K37" s="60">
        <f t="shared" si="4"/>
        <v>-940578</v>
      </c>
      <c r="L37" s="60">
        <f t="shared" si="4"/>
        <v>673410</v>
      </c>
      <c r="M37" s="60">
        <f t="shared" si="4"/>
        <v>1331480</v>
      </c>
      <c r="N37" s="60">
        <f t="shared" si="4"/>
        <v>1064312</v>
      </c>
      <c r="O37" s="60">
        <f t="shared" si="4"/>
        <v>1292580</v>
      </c>
      <c r="P37" s="60">
        <f t="shared" si="4"/>
        <v>1513437</v>
      </c>
      <c r="Q37" s="60">
        <f t="shared" si="4"/>
        <v>649405</v>
      </c>
      <c r="R37" s="60">
        <f t="shared" si="4"/>
        <v>3455422</v>
      </c>
      <c r="S37" s="60">
        <f t="shared" si="4"/>
        <v>902089</v>
      </c>
      <c r="T37" s="60">
        <f t="shared" si="4"/>
        <v>0</v>
      </c>
      <c r="U37" s="60">
        <f t="shared" si="4"/>
        <v>663000</v>
      </c>
      <c r="V37" s="60">
        <f t="shared" si="4"/>
        <v>1565089</v>
      </c>
      <c r="W37" s="60">
        <f t="shared" si="4"/>
        <v>9931799</v>
      </c>
      <c r="X37" s="60">
        <f t="shared" si="4"/>
        <v>18430874</v>
      </c>
      <c r="Y37" s="60">
        <f t="shared" si="4"/>
        <v>-8499075</v>
      </c>
      <c r="Z37" s="140">
        <f t="shared" si="5"/>
        <v>-46.11324997392961</v>
      </c>
      <c r="AA37" s="155">
        <f>AA7+AA22</f>
        <v>18430874</v>
      </c>
    </row>
    <row r="38" spans="1:27" ht="13.5">
      <c r="A38" s="291" t="s">
        <v>206</v>
      </c>
      <c r="B38" s="142"/>
      <c r="C38" s="62">
        <f t="shared" si="4"/>
        <v>109493338</v>
      </c>
      <c r="D38" s="156">
        <f t="shared" si="4"/>
        <v>0</v>
      </c>
      <c r="E38" s="60">
        <f t="shared" si="4"/>
        <v>80500000</v>
      </c>
      <c r="F38" s="60">
        <f t="shared" si="4"/>
        <v>124621382</v>
      </c>
      <c r="G38" s="60">
        <f t="shared" si="4"/>
        <v>1010078</v>
      </c>
      <c r="H38" s="60">
        <f t="shared" si="4"/>
        <v>15814937</v>
      </c>
      <c r="I38" s="60">
        <f t="shared" si="4"/>
        <v>11629087</v>
      </c>
      <c r="J38" s="60">
        <f t="shared" si="4"/>
        <v>28454102</v>
      </c>
      <c r="K38" s="60">
        <f t="shared" si="4"/>
        <v>2253665</v>
      </c>
      <c r="L38" s="60">
        <f t="shared" si="4"/>
        <v>7560103</v>
      </c>
      <c r="M38" s="60">
        <f t="shared" si="4"/>
        <v>17721889</v>
      </c>
      <c r="N38" s="60">
        <f t="shared" si="4"/>
        <v>27535657</v>
      </c>
      <c r="O38" s="60">
        <f t="shared" si="4"/>
        <v>9344313</v>
      </c>
      <c r="P38" s="60">
        <f t="shared" si="4"/>
        <v>1844311</v>
      </c>
      <c r="Q38" s="60">
        <f t="shared" si="4"/>
        <v>23118786</v>
      </c>
      <c r="R38" s="60">
        <f t="shared" si="4"/>
        <v>34307410</v>
      </c>
      <c r="S38" s="60">
        <f t="shared" si="4"/>
        <v>6048136</v>
      </c>
      <c r="T38" s="60">
        <f t="shared" si="4"/>
        <v>11008810</v>
      </c>
      <c r="U38" s="60">
        <f t="shared" si="4"/>
        <v>36921214</v>
      </c>
      <c r="V38" s="60">
        <f t="shared" si="4"/>
        <v>53978160</v>
      </c>
      <c r="W38" s="60">
        <f t="shared" si="4"/>
        <v>144275329</v>
      </c>
      <c r="X38" s="60">
        <f t="shared" si="4"/>
        <v>124621382</v>
      </c>
      <c r="Y38" s="60">
        <f t="shared" si="4"/>
        <v>19653947</v>
      </c>
      <c r="Z38" s="140">
        <f t="shared" si="5"/>
        <v>15.770926854269678</v>
      </c>
      <c r="AA38" s="155">
        <f>AA8+AA23</f>
        <v>124621382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19500000</v>
      </c>
      <c r="F39" s="60">
        <f t="shared" si="4"/>
        <v>26502573</v>
      </c>
      <c r="G39" s="60">
        <f t="shared" si="4"/>
        <v>0</v>
      </c>
      <c r="H39" s="60">
        <f t="shared" si="4"/>
        <v>893366</v>
      </c>
      <c r="I39" s="60">
        <f t="shared" si="4"/>
        <v>675992</v>
      </c>
      <c r="J39" s="60">
        <f t="shared" si="4"/>
        <v>1569358</v>
      </c>
      <c r="K39" s="60">
        <f t="shared" si="4"/>
        <v>735556</v>
      </c>
      <c r="L39" s="60">
        <f t="shared" si="4"/>
        <v>1426308</v>
      </c>
      <c r="M39" s="60">
        <f t="shared" si="4"/>
        <v>1750672</v>
      </c>
      <c r="N39" s="60">
        <f t="shared" si="4"/>
        <v>3912536</v>
      </c>
      <c r="O39" s="60">
        <f t="shared" si="4"/>
        <v>373993</v>
      </c>
      <c r="P39" s="60">
        <f t="shared" si="4"/>
        <v>882558</v>
      </c>
      <c r="Q39" s="60">
        <f t="shared" si="4"/>
        <v>3019634</v>
      </c>
      <c r="R39" s="60">
        <f t="shared" si="4"/>
        <v>4276185</v>
      </c>
      <c r="S39" s="60">
        <f t="shared" si="4"/>
        <v>1485768</v>
      </c>
      <c r="T39" s="60">
        <f t="shared" si="4"/>
        <v>2556348</v>
      </c>
      <c r="U39" s="60">
        <f t="shared" si="4"/>
        <v>3773774</v>
      </c>
      <c r="V39" s="60">
        <f t="shared" si="4"/>
        <v>7815890</v>
      </c>
      <c r="W39" s="60">
        <f t="shared" si="4"/>
        <v>17573969</v>
      </c>
      <c r="X39" s="60">
        <f t="shared" si="4"/>
        <v>26502573</v>
      </c>
      <c r="Y39" s="60">
        <f t="shared" si="4"/>
        <v>-8928604</v>
      </c>
      <c r="Z39" s="140">
        <f t="shared" si="5"/>
        <v>-33.68957421605819</v>
      </c>
      <c r="AA39" s="155">
        <f>AA9+AA24</f>
        <v>26502573</v>
      </c>
    </row>
    <row r="40" spans="1:27" ht="13.5">
      <c r="A40" s="291" t="s">
        <v>208</v>
      </c>
      <c r="B40" s="142"/>
      <c r="C40" s="62">
        <f t="shared" si="4"/>
        <v>14230385</v>
      </c>
      <c r="D40" s="156">
        <f t="shared" si="4"/>
        <v>0</v>
      </c>
      <c r="E40" s="60">
        <f t="shared" si="4"/>
        <v>10000000</v>
      </c>
      <c r="F40" s="60">
        <f t="shared" si="4"/>
        <v>8013278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278402</v>
      </c>
      <c r="R40" s="60">
        <f t="shared" si="4"/>
        <v>278402</v>
      </c>
      <c r="S40" s="60">
        <f t="shared" si="4"/>
        <v>0</v>
      </c>
      <c r="T40" s="60">
        <f t="shared" si="4"/>
        <v>647436</v>
      </c>
      <c r="U40" s="60">
        <f t="shared" si="4"/>
        <v>0</v>
      </c>
      <c r="V40" s="60">
        <f t="shared" si="4"/>
        <v>647436</v>
      </c>
      <c r="W40" s="60">
        <f t="shared" si="4"/>
        <v>925838</v>
      </c>
      <c r="X40" s="60">
        <f t="shared" si="4"/>
        <v>8013278</v>
      </c>
      <c r="Y40" s="60">
        <f t="shared" si="4"/>
        <v>-7087440</v>
      </c>
      <c r="Z40" s="140">
        <f t="shared" si="5"/>
        <v>-88.4462014171978</v>
      </c>
      <c r="AA40" s="155">
        <f>AA10+AA25</f>
        <v>8013278</v>
      </c>
    </row>
    <row r="41" spans="1:27" ht="13.5">
      <c r="A41" s="292" t="s">
        <v>209</v>
      </c>
      <c r="B41" s="142"/>
      <c r="C41" s="293">
        <f aca="true" t="shared" si="6" ref="C41:Y41">SUM(C36:C40)</f>
        <v>222352350</v>
      </c>
      <c r="D41" s="294">
        <f t="shared" si="6"/>
        <v>0</v>
      </c>
      <c r="E41" s="295">
        <f t="shared" si="6"/>
        <v>192100000</v>
      </c>
      <c r="F41" s="295">
        <f t="shared" si="6"/>
        <v>254802910</v>
      </c>
      <c r="G41" s="295">
        <f t="shared" si="6"/>
        <v>1931632</v>
      </c>
      <c r="H41" s="295">
        <f t="shared" si="6"/>
        <v>25346357</v>
      </c>
      <c r="I41" s="295">
        <f t="shared" si="6"/>
        <v>14664778</v>
      </c>
      <c r="J41" s="295">
        <f t="shared" si="6"/>
        <v>41942767</v>
      </c>
      <c r="K41" s="295">
        <f t="shared" si="6"/>
        <v>5069611</v>
      </c>
      <c r="L41" s="295">
        <f t="shared" si="6"/>
        <v>10134093</v>
      </c>
      <c r="M41" s="295">
        <f t="shared" si="6"/>
        <v>29837288</v>
      </c>
      <c r="N41" s="295">
        <f t="shared" si="6"/>
        <v>45040992</v>
      </c>
      <c r="O41" s="295">
        <f t="shared" si="6"/>
        <v>12785374</v>
      </c>
      <c r="P41" s="295">
        <f t="shared" si="6"/>
        <v>9860531</v>
      </c>
      <c r="Q41" s="295">
        <f t="shared" si="6"/>
        <v>42086516</v>
      </c>
      <c r="R41" s="295">
        <f t="shared" si="6"/>
        <v>64732421</v>
      </c>
      <c r="S41" s="295">
        <f t="shared" si="6"/>
        <v>14269560</v>
      </c>
      <c r="T41" s="295">
        <f t="shared" si="6"/>
        <v>20544741</v>
      </c>
      <c r="U41" s="295">
        <f t="shared" si="6"/>
        <v>45486921</v>
      </c>
      <c r="V41" s="295">
        <f t="shared" si="6"/>
        <v>80301222</v>
      </c>
      <c r="W41" s="295">
        <f t="shared" si="6"/>
        <v>232017402</v>
      </c>
      <c r="X41" s="295">
        <f t="shared" si="6"/>
        <v>254802910</v>
      </c>
      <c r="Y41" s="295">
        <f t="shared" si="6"/>
        <v>-22785508</v>
      </c>
      <c r="Z41" s="296">
        <f t="shared" si="5"/>
        <v>-8.94240493564222</v>
      </c>
      <c r="AA41" s="297">
        <f>SUM(AA36:AA40)</f>
        <v>254802910</v>
      </c>
    </row>
    <row r="42" spans="1:27" ht="13.5">
      <c r="A42" s="298" t="s">
        <v>210</v>
      </c>
      <c r="B42" s="136"/>
      <c r="C42" s="95">
        <f aca="true" t="shared" si="7" ref="C42:Y48">C12+C27</f>
        <v>5223077</v>
      </c>
      <c r="D42" s="129">
        <f t="shared" si="7"/>
        <v>0</v>
      </c>
      <c r="E42" s="54">
        <f t="shared" si="7"/>
        <v>18400000</v>
      </c>
      <c r="F42" s="54">
        <f t="shared" si="7"/>
        <v>16814516</v>
      </c>
      <c r="G42" s="54">
        <f t="shared" si="7"/>
        <v>0</v>
      </c>
      <c r="H42" s="54">
        <f t="shared" si="7"/>
        <v>237436</v>
      </c>
      <c r="I42" s="54">
        <f t="shared" si="7"/>
        <v>1355268</v>
      </c>
      <c r="J42" s="54">
        <f t="shared" si="7"/>
        <v>1592704</v>
      </c>
      <c r="K42" s="54">
        <f t="shared" si="7"/>
        <v>637322</v>
      </c>
      <c r="L42" s="54">
        <f t="shared" si="7"/>
        <v>838354</v>
      </c>
      <c r="M42" s="54">
        <f t="shared" si="7"/>
        <v>2373255</v>
      </c>
      <c r="N42" s="54">
        <f t="shared" si="7"/>
        <v>3848931</v>
      </c>
      <c r="O42" s="54">
        <f t="shared" si="7"/>
        <v>0</v>
      </c>
      <c r="P42" s="54">
        <f t="shared" si="7"/>
        <v>958436</v>
      </c>
      <c r="Q42" s="54">
        <f t="shared" si="7"/>
        <v>225365</v>
      </c>
      <c r="R42" s="54">
        <f t="shared" si="7"/>
        <v>1183801</v>
      </c>
      <c r="S42" s="54">
        <f t="shared" si="7"/>
        <v>575167</v>
      </c>
      <c r="T42" s="54">
        <f t="shared" si="7"/>
        <v>1285460</v>
      </c>
      <c r="U42" s="54">
        <f t="shared" si="7"/>
        <v>1814398</v>
      </c>
      <c r="V42" s="54">
        <f t="shared" si="7"/>
        <v>3675025</v>
      </c>
      <c r="W42" s="54">
        <f t="shared" si="7"/>
        <v>10300461</v>
      </c>
      <c r="X42" s="54">
        <f t="shared" si="7"/>
        <v>16814516</v>
      </c>
      <c r="Y42" s="54">
        <f t="shared" si="7"/>
        <v>-6514055</v>
      </c>
      <c r="Z42" s="184">
        <f t="shared" si="5"/>
        <v>-38.74066312702667</v>
      </c>
      <c r="AA42" s="130">
        <f aca="true" t="shared" si="8" ref="AA42:AA48">AA12+AA27</f>
        <v>16814516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1202211</v>
      </c>
      <c r="D45" s="129">
        <f t="shared" si="7"/>
        <v>0</v>
      </c>
      <c r="E45" s="54">
        <f t="shared" si="7"/>
        <v>0</v>
      </c>
      <c r="F45" s="54">
        <f t="shared" si="7"/>
        <v>7189958</v>
      </c>
      <c r="G45" s="54">
        <f t="shared" si="7"/>
        <v>52685</v>
      </c>
      <c r="H45" s="54">
        <f t="shared" si="7"/>
        <v>10164</v>
      </c>
      <c r="I45" s="54">
        <f t="shared" si="7"/>
        <v>146426</v>
      </c>
      <c r="J45" s="54">
        <f t="shared" si="7"/>
        <v>209275</v>
      </c>
      <c r="K45" s="54">
        <f t="shared" si="7"/>
        <v>358843</v>
      </c>
      <c r="L45" s="54">
        <f t="shared" si="7"/>
        <v>207169</v>
      </c>
      <c r="M45" s="54">
        <f t="shared" si="7"/>
        <v>21400</v>
      </c>
      <c r="N45" s="54">
        <f t="shared" si="7"/>
        <v>587412</v>
      </c>
      <c r="O45" s="54">
        <f t="shared" si="7"/>
        <v>33687</v>
      </c>
      <c r="P45" s="54">
        <f t="shared" si="7"/>
        <v>104189</v>
      </c>
      <c r="Q45" s="54">
        <f t="shared" si="7"/>
        <v>75195</v>
      </c>
      <c r="R45" s="54">
        <f t="shared" si="7"/>
        <v>213071</v>
      </c>
      <c r="S45" s="54">
        <f t="shared" si="7"/>
        <v>65083</v>
      </c>
      <c r="T45" s="54">
        <f t="shared" si="7"/>
        <v>80892</v>
      </c>
      <c r="U45" s="54">
        <f t="shared" si="7"/>
        <v>61234</v>
      </c>
      <c r="V45" s="54">
        <f t="shared" si="7"/>
        <v>207209</v>
      </c>
      <c r="W45" s="54">
        <f t="shared" si="7"/>
        <v>1216967</v>
      </c>
      <c r="X45" s="54">
        <f t="shared" si="7"/>
        <v>7189958</v>
      </c>
      <c r="Y45" s="54">
        <f t="shared" si="7"/>
        <v>-5972991</v>
      </c>
      <c r="Z45" s="184">
        <f t="shared" si="5"/>
        <v>-83.07407358985964</v>
      </c>
      <c r="AA45" s="130">
        <f t="shared" si="8"/>
        <v>7189958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228777638</v>
      </c>
      <c r="D49" s="218">
        <f t="shared" si="9"/>
        <v>0</v>
      </c>
      <c r="E49" s="220">
        <f t="shared" si="9"/>
        <v>210500000</v>
      </c>
      <c r="F49" s="220">
        <f t="shared" si="9"/>
        <v>278807384</v>
      </c>
      <c r="G49" s="220">
        <f t="shared" si="9"/>
        <v>1984317</v>
      </c>
      <c r="H49" s="220">
        <f t="shared" si="9"/>
        <v>25593957</v>
      </c>
      <c r="I49" s="220">
        <f t="shared" si="9"/>
        <v>16166472</v>
      </c>
      <c r="J49" s="220">
        <f t="shared" si="9"/>
        <v>43744746</v>
      </c>
      <c r="K49" s="220">
        <f t="shared" si="9"/>
        <v>6065776</v>
      </c>
      <c r="L49" s="220">
        <f t="shared" si="9"/>
        <v>11179616</v>
      </c>
      <c r="M49" s="220">
        <f t="shared" si="9"/>
        <v>32231943</v>
      </c>
      <c r="N49" s="220">
        <f t="shared" si="9"/>
        <v>49477335</v>
      </c>
      <c r="O49" s="220">
        <f t="shared" si="9"/>
        <v>12819061</v>
      </c>
      <c r="P49" s="220">
        <f t="shared" si="9"/>
        <v>10923156</v>
      </c>
      <c r="Q49" s="220">
        <f t="shared" si="9"/>
        <v>42387076</v>
      </c>
      <c r="R49" s="220">
        <f t="shared" si="9"/>
        <v>66129293</v>
      </c>
      <c r="S49" s="220">
        <f t="shared" si="9"/>
        <v>14909810</v>
      </c>
      <c r="T49" s="220">
        <f t="shared" si="9"/>
        <v>21911093</v>
      </c>
      <c r="U49" s="220">
        <f t="shared" si="9"/>
        <v>47362553</v>
      </c>
      <c r="V49" s="220">
        <f t="shared" si="9"/>
        <v>84183456</v>
      </c>
      <c r="W49" s="220">
        <f t="shared" si="9"/>
        <v>243534830</v>
      </c>
      <c r="X49" s="220">
        <f t="shared" si="9"/>
        <v>278807384</v>
      </c>
      <c r="Y49" s="220">
        <f t="shared" si="9"/>
        <v>-35272554</v>
      </c>
      <c r="Z49" s="221">
        <f t="shared" si="5"/>
        <v>-12.651226626049475</v>
      </c>
      <c r="AA49" s="222">
        <f>SUM(AA41:AA48)</f>
        <v>278807384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4380050</v>
      </c>
      <c r="H65" s="60">
        <v>4871364</v>
      </c>
      <c r="I65" s="60">
        <v>4859474</v>
      </c>
      <c r="J65" s="60">
        <v>14110888</v>
      </c>
      <c r="K65" s="60">
        <v>4785145</v>
      </c>
      <c r="L65" s="60">
        <v>4612340</v>
      </c>
      <c r="M65" s="60">
        <v>4600213</v>
      </c>
      <c r="N65" s="60">
        <v>13997698</v>
      </c>
      <c r="O65" s="60">
        <v>4818692</v>
      </c>
      <c r="P65" s="60">
        <v>6163212</v>
      </c>
      <c r="Q65" s="60">
        <v>5927032</v>
      </c>
      <c r="R65" s="60">
        <v>16908936</v>
      </c>
      <c r="S65" s="60">
        <v>5908205</v>
      </c>
      <c r="T65" s="60">
        <v>5613395</v>
      </c>
      <c r="U65" s="60"/>
      <c r="V65" s="60">
        <v>11521600</v>
      </c>
      <c r="W65" s="60">
        <v>56539122</v>
      </c>
      <c r="X65" s="60"/>
      <c r="Y65" s="60">
        <v>56539122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1096977</v>
      </c>
      <c r="H66" s="275">
        <v>1186211</v>
      </c>
      <c r="I66" s="275">
        <v>696611</v>
      </c>
      <c r="J66" s="275">
        <v>2979799</v>
      </c>
      <c r="K66" s="275">
        <v>1186760</v>
      </c>
      <c r="L66" s="275">
        <v>978015</v>
      </c>
      <c r="M66" s="275">
        <v>1188013</v>
      </c>
      <c r="N66" s="275">
        <v>3352788</v>
      </c>
      <c r="O66" s="275">
        <v>1246477</v>
      </c>
      <c r="P66" s="275">
        <v>1221336</v>
      </c>
      <c r="Q66" s="275">
        <v>837434</v>
      </c>
      <c r="R66" s="275">
        <v>3305247</v>
      </c>
      <c r="S66" s="275">
        <v>2085849</v>
      </c>
      <c r="T66" s="275">
        <v>3251449</v>
      </c>
      <c r="U66" s="275"/>
      <c r="V66" s="275">
        <v>5337298</v>
      </c>
      <c r="W66" s="275">
        <v>14975132</v>
      </c>
      <c r="X66" s="275"/>
      <c r="Y66" s="275">
        <v>14975132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2467839</v>
      </c>
      <c r="H67" s="60">
        <v>2435764</v>
      </c>
      <c r="I67" s="60">
        <v>2837254</v>
      </c>
      <c r="J67" s="60">
        <v>7740857</v>
      </c>
      <c r="K67" s="60">
        <v>3647910</v>
      </c>
      <c r="L67" s="60">
        <v>7126144</v>
      </c>
      <c r="M67" s="60">
        <v>2782468</v>
      </c>
      <c r="N67" s="60">
        <v>13556522</v>
      </c>
      <c r="O67" s="60">
        <v>2899027</v>
      </c>
      <c r="P67" s="60">
        <v>3621001</v>
      </c>
      <c r="Q67" s="60">
        <v>5244288</v>
      </c>
      <c r="R67" s="60">
        <v>11764316</v>
      </c>
      <c r="S67" s="60">
        <v>1977071</v>
      </c>
      <c r="T67" s="60">
        <v>3270092</v>
      </c>
      <c r="U67" s="60"/>
      <c r="V67" s="60">
        <v>5247163</v>
      </c>
      <c r="W67" s="60">
        <v>38308858</v>
      </c>
      <c r="X67" s="60"/>
      <c r="Y67" s="60">
        <v>38308858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192943</v>
      </c>
      <c r="H68" s="60">
        <v>308835</v>
      </c>
      <c r="I68" s="60">
        <v>189157</v>
      </c>
      <c r="J68" s="60">
        <v>690935</v>
      </c>
      <c r="K68" s="60">
        <v>697586</v>
      </c>
      <c r="L68" s="60">
        <v>194105</v>
      </c>
      <c r="M68" s="60">
        <v>963860</v>
      </c>
      <c r="N68" s="60">
        <v>1855551</v>
      </c>
      <c r="O68" s="60">
        <v>2070363</v>
      </c>
      <c r="P68" s="60">
        <v>2476191</v>
      </c>
      <c r="Q68" s="60">
        <v>2064128</v>
      </c>
      <c r="R68" s="60">
        <v>6610682</v>
      </c>
      <c r="S68" s="60">
        <v>1213376</v>
      </c>
      <c r="T68" s="60">
        <v>932494</v>
      </c>
      <c r="U68" s="60"/>
      <c r="V68" s="60">
        <v>2145870</v>
      </c>
      <c r="W68" s="60">
        <v>11303038</v>
      </c>
      <c r="X68" s="60"/>
      <c r="Y68" s="60">
        <v>11303038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8137809</v>
      </c>
      <c r="H69" s="220">
        <f t="shared" si="12"/>
        <v>8802174</v>
      </c>
      <c r="I69" s="220">
        <f t="shared" si="12"/>
        <v>8582496</v>
      </c>
      <c r="J69" s="220">
        <f t="shared" si="12"/>
        <v>25522479</v>
      </c>
      <c r="K69" s="220">
        <f t="shared" si="12"/>
        <v>10317401</v>
      </c>
      <c r="L69" s="220">
        <f t="shared" si="12"/>
        <v>12910604</v>
      </c>
      <c r="M69" s="220">
        <f t="shared" si="12"/>
        <v>9534554</v>
      </c>
      <c r="N69" s="220">
        <f t="shared" si="12"/>
        <v>32762559</v>
      </c>
      <c r="O69" s="220">
        <f t="shared" si="12"/>
        <v>11034559</v>
      </c>
      <c r="P69" s="220">
        <f t="shared" si="12"/>
        <v>13481740</v>
      </c>
      <c r="Q69" s="220">
        <f t="shared" si="12"/>
        <v>14072882</v>
      </c>
      <c r="R69" s="220">
        <f t="shared" si="12"/>
        <v>38589181</v>
      </c>
      <c r="S69" s="220">
        <f t="shared" si="12"/>
        <v>11184501</v>
      </c>
      <c r="T69" s="220">
        <f t="shared" si="12"/>
        <v>13067430</v>
      </c>
      <c r="U69" s="220">
        <f t="shared" si="12"/>
        <v>0</v>
      </c>
      <c r="V69" s="220">
        <f t="shared" si="12"/>
        <v>24251931</v>
      </c>
      <c r="W69" s="220">
        <f t="shared" si="12"/>
        <v>121126150</v>
      </c>
      <c r="X69" s="220">
        <f t="shared" si="12"/>
        <v>0</v>
      </c>
      <c r="Y69" s="220">
        <f t="shared" si="12"/>
        <v>121126150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222352350</v>
      </c>
      <c r="D5" s="357">
        <f t="shared" si="0"/>
        <v>0</v>
      </c>
      <c r="E5" s="356">
        <f t="shared" si="0"/>
        <v>192100000</v>
      </c>
      <c r="F5" s="358">
        <f t="shared" si="0"/>
        <v>254802910</v>
      </c>
      <c r="G5" s="358">
        <f t="shared" si="0"/>
        <v>1931632</v>
      </c>
      <c r="H5" s="356">
        <f t="shared" si="0"/>
        <v>25346357</v>
      </c>
      <c r="I5" s="356">
        <f t="shared" si="0"/>
        <v>14664778</v>
      </c>
      <c r="J5" s="358">
        <f t="shared" si="0"/>
        <v>32301078</v>
      </c>
      <c r="K5" s="358">
        <f t="shared" si="0"/>
        <v>5069611</v>
      </c>
      <c r="L5" s="356">
        <f t="shared" si="0"/>
        <v>10134093</v>
      </c>
      <c r="M5" s="356">
        <f t="shared" si="0"/>
        <v>29837288</v>
      </c>
      <c r="N5" s="358">
        <f t="shared" si="0"/>
        <v>45040992</v>
      </c>
      <c r="O5" s="358">
        <f t="shared" si="0"/>
        <v>12785374</v>
      </c>
      <c r="P5" s="356">
        <f t="shared" si="0"/>
        <v>9860531</v>
      </c>
      <c r="Q5" s="356">
        <f t="shared" si="0"/>
        <v>42086516</v>
      </c>
      <c r="R5" s="358">
        <f t="shared" si="0"/>
        <v>64454019</v>
      </c>
      <c r="S5" s="358">
        <f t="shared" si="0"/>
        <v>14269560</v>
      </c>
      <c r="T5" s="356">
        <f t="shared" si="0"/>
        <v>20544741</v>
      </c>
      <c r="U5" s="356">
        <f t="shared" si="0"/>
        <v>45486921</v>
      </c>
      <c r="V5" s="358">
        <f t="shared" si="0"/>
        <v>78088697</v>
      </c>
      <c r="W5" s="358">
        <f t="shared" si="0"/>
        <v>144275329</v>
      </c>
      <c r="X5" s="356">
        <f t="shared" si="0"/>
        <v>254802910</v>
      </c>
      <c r="Y5" s="358">
        <f t="shared" si="0"/>
        <v>-110527581</v>
      </c>
      <c r="Z5" s="359">
        <f>+IF(X5&lt;&gt;0,+(Y5/X5)*100,0)</f>
        <v>-43.377676102678734</v>
      </c>
      <c r="AA5" s="360">
        <f>+AA6+AA8+AA11+AA13+AA15</f>
        <v>254802910</v>
      </c>
    </row>
    <row r="6" spans="1:27" ht="13.5">
      <c r="A6" s="361" t="s">
        <v>204</v>
      </c>
      <c r="B6" s="142"/>
      <c r="C6" s="60">
        <f>+C7</f>
        <v>98628627</v>
      </c>
      <c r="D6" s="340">
        <f aca="true" t="shared" si="1" ref="D6:AA6">+D7</f>
        <v>0</v>
      </c>
      <c r="E6" s="60">
        <f t="shared" si="1"/>
        <v>74500000</v>
      </c>
      <c r="F6" s="59">
        <f t="shared" si="1"/>
        <v>77234803</v>
      </c>
      <c r="G6" s="59">
        <f t="shared" si="1"/>
        <v>0</v>
      </c>
      <c r="H6" s="60">
        <f t="shared" si="1"/>
        <v>6237528</v>
      </c>
      <c r="I6" s="60">
        <f t="shared" si="1"/>
        <v>1834803</v>
      </c>
      <c r="J6" s="59">
        <f t="shared" si="1"/>
        <v>0</v>
      </c>
      <c r="K6" s="59">
        <f t="shared" si="1"/>
        <v>3020968</v>
      </c>
      <c r="L6" s="60">
        <f t="shared" si="1"/>
        <v>474272</v>
      </c>
      <c r="M6" s="60">
        <f t="shared" si="1"/>
        <v>9033247</v>
      </c>
      <c r="N6" s="59">
        <f t="shared" si="1"/>
        <v>12528487</v>
      </c>
      <c r="O6" s="59">
        <f t="shared" si="1"/>
        <v>1774488</v>
      </c>
      <c r="P6" s="60">
        <f t="shared" si="1"/>
        <v>5620225</v>
      </c>
      <c r="Q6" s="60">
        <f t="shared" si="1"/>
        <v>15020289</v>
      </c>
      <c r="R6" s="59">
        <f t="shared" si="1"/>
        <v>22415002</v>
      </c>
      <c r="S6" s="59">
        <f t="shared" si="1"/>
        <v>5833567</v>
      </c>
      <c r="T6" s="60">
        <f t="shared" si="1"/>
        <v>6332147</v>
      </c>
      <c r="U6" s="60">
        <f t="shared" si="1"/>
        <v>4128933</v>
      </c>
      <c r="V6" s="59">
        <f t="shared" si="1"/>
        <v>16294647</v>
      </c>
      <c r="W6" s="59">
        <f t="shared" si="1"/>
        <v>0</v>
      </c>
      <c r="X6" s="60">
        <f t="shared" si="1"/>
        <v>77234803</v>
      </c>
      <c r="Y6" s="59">
        <f t="shared" si="1"/>
        <v>-77234803</v>
      </c>
      <c r="Z6" s="61">
        <f>+IF(X6&lt;&gt;0,+(Y6/X6)*100,0)</f>
        <v>-100</v>
      </c>
      <c r="AA6" s="62">
        <f t="shared" si="1"/>
        <v>77234803</v>
      </c>
    </row>
    <row r="7" spans="1:27" ht="13.5">
      <c r="A7" s="291" t="s">
        <v>228</v>
      </c>
      <c r="B7" s="142"/>
      <c r="C7" s="60">
        <v>98628627</v>
      </c>
      <c r="D7" s="340"/>
      <c r="E7" s="60">
        <v>74500000</v>
      </c>
      <c r="F7" s="59">
        <v>77234803</v>
      </c>
      <c r="G7" s="59"/>
      <c r="H7" s="60">
        <v>6237528</v>
      </c>
      <c r="I7" s="60">
        <v>1834803</v>
      </c>
      <c r="J7" s="59"/>
      <c r="K7" s="59">
        <v>3020968</v>
      </c>
      <c r="L7" s="60">
        <v>474272</v>
      </c>
      <c r="M7" s="60">
        <v>9033247</v>
      </c>
      <c r="N7" s="59">
        <v>12528487</v>
      </c>
      <c r="O7" s="59">
        <v>1774488</v>
      </c>
      <c r="P7" s="60">
        <v>5620225</v>
      </c>
      <c r="Q7" s="60">
        <v>15020289</v>
      </c>
      <c r="R7" s="59">
        <v>22415002</v>
      </c>
      <c r="S7" s="59">
        <v>5833567</v>
      </c>
      <c r="T7" s="60">
        <v>6332147</v>
      </c>
      <c r="U7" s="60">
        <v>4128933</v>
      </c>
      <c r="V7" s="59">
        <v>16294647</v>
      </c>
      <c r="W7" s="59"/>
      <c r="X7" s="60">
        <v>77234803</v>
      </c>
      <c r="Y7" s="59">
        <v>-77234803</v>
      </c>
      <c r="Z7" s="61">
        <v>-100</v>
      </c>
      <c r="AA7" s="62">
        <v>77234803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7600000</v>
      </c>
      <c r="F8" s="59">
        <f t="shared" si="2"/>
        <v>18430874</v>
      </c>
      <c r="G8" s="59">
        <f t="shared" si="2"/>
        <v>921554</v>
      </c>
      <c r="H8" s="60">
        <f t="shared" si="2"/>
        <v>2400526</v>
      </c>
      <c r="I8" s="60">
        <f t="shared" si="2"/>
        <v>524896</v>
      </c>
      <c r="J8" s="59">
        <f t="shared" si="2"/>
        <v>3846976</v>
      </c>
      <c r="K8" s="59">
        <f t="shared" si="2"/>
        <v>-940578</v>
      </c>
      <c r="L8" s="60">
        <f t="shared" si="2"/>
        <v>673410</v>
      </c>
      <c r="M8" s="60">
        <f t="shared" si="2"/>
        <v>1331480</v>
      </c>
      <c r="N8" s="59">
        <f t="shared" si="2"/>
        <v>1064312</v>
      </c>
      <c r="O8" s="59">
        <f t="shared" si="2"/>
        <v>1292580</v>
      </c>
      <c r="P8" s="60">
        <f t="shared" si="2"/>
        <v>1513437</v>
      </c>
      <c r="Q8" s="60">
        <f t="shared" si="2"/>
        <v>649405</v>
      </c>
      <c r="R8" s="59">
        <f t="shared" si="2"/>
        <v>3455422</v>
      </c>
      <c r="S8" s="59">
        <f t="shared" si="2"/>
        <v>902089</v>
      </c>
      <c r="T8" s="60">
        <f t="shared" si="2"/>
        <v>0</v>
      </c>
      <c r="U8" s="60">
        <f t="shared" si="2"/>
        <v>663000</v>
      </c>
      <c r="V8" s="59">
        <f t="shared" si="2"/>
        <v>0</v>
      </c>
      <c r="W8" s="59">
        <f t="shared" si="2"/>
        <v>0</v>
      </c>
      <c r="X8" s="60">
        <f t="shared" si="2"/>
        <v>18430874</v>
      </c>
      <c r="Y8" s="59">
        <f t="shared" si="2"/>
        <v>-18430874</v>
      </c>
      <c r="Z8" s="61">
        <f>+IF(X8&lt;&gt;0,+(Y8/X8)*100,0)</f>
        <v>-100</v>
      </c>
      <c r="AA8" s="62">
        <f>SUM(AA9:AA10)</f>
        <v>18430874</v>
      </c>
    </row>
    <row r="9" spans="1:27" ht="13.5">
      <c r="A9" s="291" t="s">
        <v>229</v>
      </c>
      <c r="B9" s="142"/>
      <c r="C9" s="60"/>
      <c r="D9" s="340"/>
      <c r="E9" s="60">
        <v>7600000</v>
      </c>
      <c r="F9" s="59">
        <v>18430874</v>
      </c>
      <c r="G9" s="59">
        <v>921554</v>
      </c>
      <c r="H9" s="60">
        <v>2400526</v>
      </c>
      <c r="I9" s="60">
        <v>524896</v>
      </c>
      <c r="J9" s="59">
        <v>3846976</v>
      </c>
      <c r="K9" s="59">
        <v>-940578</v>
      </c>
      <c r="L9" s="60">
        <v>673410</v>
      </c>
      <c r="M9" s="60">
        <v>1331480</v>
      </c>
      <c r="N9" s="59">
        <v>1064312</v>
      </c>
      <c r="O9" s="59">
        <v>1292580</v>
      </c>
      <c r="P9" s="60">
        <v>1513437</v>
      </c>
      <c r="Q9" s="60">
        <v>649405</v>
      </c>
      <c r="R9" s="59">
        <v>3455422</v>
      </c>
      <c r="S9" s="59">
        <v>902089</v>
      </c>
      <c r="T9" s="60"/>
      <c r="U9" s="60">
        <v>663000</v>
      </c>
      <c r="V9" s="59"/>
      <c r="W9" s="59"/>
      <c r="X9" s="60">
        <v>18430874</v>
      </c>
      <c r="Y9" s="59">
        <v>-18430874</v>
      </c>
      <c r="Z9" s="61">
        <v>-100</v>
      </c>
      <c r="AA9" s="62">
        <v>18430874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109493338</v>
      </c>
      <c r="D11" s="363">
        <f aca="true" t="shared" si="3" ref="D11:AA11">+D12</f>
        <v>0</v>
      </c>
      <c r="E11" s="362">
        <f t="shared" si="3"/>
        <v>80500000</v>
      </c>
      <c r="F11" s="364">
        <f t="shared" si="3"/>
        <v>124621382</v>
      </c>
      <c r="G11" s="364">
        <f t="shared" si="3"/>
        <v>1010078</v>
      </c>
      <c r="H11" s="362">
        <f t="shared" si="3"/>
        <v>15814937</v>
      </c>
      <c r="I11" s="362">
        <f t="shared" si="3"/>
        <v>11629087</v>
      </c>
      <c r="J11" s="364">
        <f t="shared" si="3"/>
        <v>28454102</v>
      </c>
      <c r="K11" s="364">
        <f t="shared" si="3"/>
        <v>2253665</v>
      </c>
      <c r="L11" s="362">
        <f t="shared" si="3"/>
        <v>7560103</v>
      </c>
      <c r="M11" s="362">
        <f t="shared" si="3"/>
        <v>17721889</v>
      </c>
      <c r="N11" s="364">
        <f t="shared" si="3"/>
        <v>27535657</v>
      </c>
      <c r="O11" s="364">
        <f t="shared" si="3"/>
        <v>9344313</v>
      </c>
      <c r="P11" s="362">
        <f t="shared" si="3"/>
        <v>1844311</v>
      </c>
      <c r="Q11" s="362">
        <f t="shared" si="3"/>
        <v>23118786</v>
      </c>
      <c r="R11" s="364">
        <f t="shared" si="3"/>
        <v>34307410</v>
      </c>
      <c r="S11" s="364">
        <f t="shared" si="3"/>
        <v>6048136</v>
      </c>
      <c r="T11" s="362">
        <f t="shared" si="3"/>
        <v>11008810</v>
      </c>
      <c r="U11" s="362">
        <f t="shared" si="3"/>
        <v>36921214</v>
      </c>
      <c r="V11" s="364">
        <f t="shared" si="3"/>
        <v>53978160</v>
      </c>
      <c r="W11" s="364">
        <f t="shared" si="3"/>
        <v>144275329</v>
      </c>
      <c r="X11" s="362">
        <f t="shared" si="3"/>
        <v>124621382</v>
      </c>
      <c r="Y11" s="364">
        <f t="shared" si="3"/>
        <v>19653947</v>
      </c>
      <c r="Z11" s="365">
        <f>+IF(X11&lt;&gt;0,+(Y11/X11)*100,0)</f>
        <v>15.770926854269678</v>
      </c>
      <c r="AA11" s="366">
        <f t="shared" si="3"/>
        <v>124621382</v>
      </c>
    </row>
    <row r="12" spans="1:27" ht="13.5">
      <c r="A12" s="291" t="s">
        <v>231</v>
      </c>
      <c r="B12" s="136"/>
      <c r="C12" s="60">
        <v>109493338</v>
      </c>
      <c r="D12" s="340"/>
      <c r="E12" s="60">
        <v>80500000</v>
      </c>
      <c r="F12" s="59">
        <v>124621382</v>
      </c>
      <c r="G12" s="59">
        <v>1010078</v>
      </c>
      <c r="H12" s="60">
        <v>15814937</v>
      </c>
      <c r="I12" s="60">
        <v>11629087</v>
      </c>
      <c r="J12" s="59">
        <v>28454102</v>
      </c>
      <c r="K12" s="59">
        <v>2253665</v>
      </c>
      <c r="L12" s="60">
        <v>7560103</v>
      </c>
      <c r="M12" s="60">
        <v>17721889</v>
      </c>
      <c r="N12" s="59">
        <v>27535657</v>
      </c>
      <c r="O12" s="59">
        <v>9344313</v>
      </c>
      <c r="P12" s="60">
        <v>1844311</v>
      </c>
      <c r="Q12" s="60">
        <v>23118786</v>
      </c>
      <c r="R12" s="59">
        <v>34307410</v>
      </c>
      <c r="S12" s="59">
        <v>6048136</v>
      </c>
      <c r="T12" s="60">
        <v>11008810</v>
      </c>
      <c r="U12" s="60">
        <v>36921214</v>
      </c>
      <c r="V12" s="59">
        <v>53978160</v>
      </c>
      <c r="W12" s="59">
        <v>144275329</v>
      </c>
      <c r="X12" s="60">
        <v>124621382</v>
      </c>
      <c r="Y12" s="59">
        <v>19653947</v>
      </c>
      <c r="Z12" s="61">
        <v>15.77</v>
      </c>
      <c r="AA12" s="62">
        <v>124621382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19500000</v>
      </c>
      <c r="F13" s="342">
        <f t="shared" si="4"/>
        <v>26502573</v>
      </c>
      <c r="G13" s="342">
        <f t="shared" si="4"/>
        <v>0</v>
      </c>
      <c r="H13" s="275">
        <f t="shared" si="4"/>
        <v>893366</v>
      </c>
      <c r="I13" s="275">
        <f t="shared" si="4"/>
        <v>675992</v>
      </c>
      <c r="J13" s="342">
        <f t="shared" si="4"/>
        <v>0</v>
      </c>
      <c r="K13" s="342">
        <f t="shared" si="4"/>
        <v>735556</v>
      </c>
      <c r="L13" s="275">
        <f t="shared" si="4"/>
        <v>1426308</v>
      </c>
      <c r="M13" s="275">
        <f t="shared" si="4"/>
        <v>1750672</v>
      </c>
      <c r="N13" s="342">
        <f t="shared" si="4"/>
        <v>3912536</v>
      </c>
      <c r="O13" s="342">
        <f t="shared" si="4"/>
        <v>373993</v>
      </c>
      <c r="P13" s="275">
        <f t="shared" si="4"/>
        <v>882558</v>
      </c>
      <c r="Q13" s="275">
        <f t="shared" si="4"/>
        <v>3019634</v>
      </c>
      <c r="R13" s="342">
        <f t="shared" si="4"/>
        <v>4276185</v>
      </c>
      <c r="S13" s="342">
        <f t="shared" si="4"/>
        <v>1485768</v>
      </c>
      <c r="T13" s="275">
        <f t="shared" si="4"/>
        <v>2556348</v>
      </c>
      <c r="U13" s="275">
        <f t="shared" si="4"/>
        <v>3773774</v>
      </c>
      <c r="V13" s="342">
        <f t="shared" si="4"/>
        <v>7815890</v>
      </c>
      <c r="W13" s="342">
        <f t="shared" si="4"/>
        <v>0</v>
      </c>
      <c r="X13" s="275">
        <f t="shared" si="4"/>
        <v>26502573</v>
      </c>
      <c r="Y13" s="342">
        <f t="shared" si="4"/>
        <v>-26502573</v>
      </c>
      <c r="Z13" s="335">
        <f>+IF(X13&lt;&gt;0,+(Y13/X13)*100,0)</f>
        <v>-100</v>
      </c>
      <c r="AA13" s="273">
        <f t="shared" si="4"/>
        <v>26502573</v>
      </c>
    </row>
    <row r="14" spans="1:27" ht="13.5">
      <c r="A14" s="291" t="s">
        <v>232</v>
      </c>
      <c r="B14" s="136"/>
      <c r="C14" s="60"/>
      <c r="D14" s="340"/>
      <c r="E14" s="60">
        <v>19500000</v>
      </c>
      <c r="F14" s="59">
        <v>26502573</v>
      </c>
      <c r="G14" s="59"/>
      <c r="H14" s="60">
        <v>893366</v>
      </c>
      <c r="I14" s="60">
        <v>675992</v>
      </c>
      <c r="J14" s="59"/>
      <c r="K14" s="59">
        <v>735556</v>
      </c>
      <c r="L14" s="60">
        <v>1426308</v>
      </c>
      <c r="M14" s="60">
        <v>1750672</v>
      </c>
      <c r="N14" s="59">
        <v>3912536</v>
      </c>
      <c r="O14" s="59">
        <v>373993</v>
      </c>
      <c r="P14" s="60">
        <v>882558</v>
      </c>
      <c r="Q14" s="60">
        <v>3019634</v>
      </c>
      <c r="R14" s="59">
        <v>4276185</v>
      </c>
      <c r="S14" s="59">
        <v>1485768</v>
      </c>
      <c r="T14" s="60">
        <v>2556348</v>
      </c>
      <c r="U14" s="60">
        <v>3773774</v>
      </c>
      <c r="V14" s="59">
        <v>7815890</v>
      </c>
      <c r="W14" s="59"/>
      <c r="X14" s="60">
        <v>26502573</v>
      </c>
      <c r="Y14" s="59">
        <v>-26502573</v>
      </c>
      <c r="Z14" s="61">
        <v>-100</v>
      </c>
      <c r="AA14" s="62">
        <v>26502573</v>
      </c>
    </row>
    <row r="15" spans="1:27" ht="13.5">
      <c r="A15" s="361" t="s">
        <v>208</v>
      </c>
      <c r="B15" s="136"/>
      <c r="C15" s="60">
        <f aca="true" t="shared" si="5" ref="C15:Y15">SUM(C16:C20)</f>
        <v>14230385</v>
      </c>
      <c r="D15" s="340">
        <f t="shared" si="5"/>
        <v>0</v>
      </c>
      <c r="E15" s="60">
        <f t="shared" si="5"/>
        <v>10000000</v>
      </c>
      <c r="F15" s="59">
        <f t="shared" si="5"/>
        <v>8013278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278402</v>
      </c>
      <c r="R15" s="59">
        <f t="shared" si="5"/>
        <v>0</v>
      </c>
      <c r="S15" s="59">
        <f t="shared" si="5"/>
        <v>0</v>
      </c>
      <c r="T15" s="60">
        <f t="shared" si="5"/>
        <v>647436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8013278</v>
      </c>
      <c r="Y15" s="59">
        <f t="shared" si="5"/>
        <v>-8013278</v>
      </c>
      <c r="Z15" s="61">
        <f>+IF(X15&lt;&gt;0,+(Y15/X15)*100,0)</f>
        <v>-100</v>
      </c>
      <c r="AA15" s="62">
        <f>SUM(AA16:AA20)</f>
        <v>8013278</v>
      </c>
    </row>
    <row r="16" spans="1:27" ht="13.5">
      <c r="A16" s="291" t="s">
        <v>233</v>
      </c>
      <c r="B16" s="300"/>
      <c r="C16" s="60"/>
      <c r="D16" s="340"/>
      <c r="E16" s="60">
        <v>10000000</v>
      </c>
      <c r="F16" s="59">
        <v>6809760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278402</v>
      </c>
      <c r="R16" s="59"/>
      <c r="S16" s="59"/>
      <c r="T16" s="60">
        <v>647436</v>
      </c>
      <c r="U16" s="60"/>
      <c r="V16" s="59"/>
      <c r="W16" s="59"/>
      <c r="X16" s="60">
        <v>6809760</v>
      </c>
      <c r="Y16" s="59">
        <v>-6809760</v>
      </c>
      <c r="Z16" s="61">
        <v>-100</v>
      </c>
      <c r="AA16" s="62">
        <v>6809760</v>
      </c>
    </row>
    <row r="17" spans="1:27" ht="13.5">
      <c r="A17" s="291" t="s">
        <v>234</v>
      </c>
      <c r="B17" s="136"/>
      <c r="C17" s="60">
        <v>2057416</v>
      </c>
      <c r="D17" s="340"/>
      <c r="E17" s="60"/>
      <c r="F17" s="59">
        <v>1203518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1203518</v>
      </c>
      <c r="Y17" s="59">
        <v>-1203518</v>
      </c>
      <c r="Z17" s="61">
        <v>-100</v>
      </c>
      <c r="AA17" s="62">
        <v>1203518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12172969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5223077</v>
      </c>
      <c r="D22" s="344">
        <f t="shared" si="6"/>
        <v>0</v>
      </c>
      <c r="E22" s="343">
        <f t="shared" si="6"/>
        <v>18400000</v>
      </c>
      <c r="F22" s="345">
        <f t="shared" si="6"/>
        <v>16814516</v>
      </c>
      <c r="G22" s="345">
        <f t="shared" si="6"/>
        <v>0</v>
      </c>
      <c r="H22" s="343">
        <f t="shared" si="6"/>
        <v>237436</v>
      </c>
      <c r="I22" s="343">
        <f t="shared" si="6"/>
        <v>1355268</v>
      </c>
      <c r="J22" s="345">
        <f t="shared" si="6"/>
        <v>0</v>
      </c>
      <c r="K22" s="345">
        <f t="shared" si="6"/>
        <v>637322</v>
      </c>
      <c r="L22" s="343">
        <f t="shared" si="6"/>
        <v>838354</v>
      </c>
      <c r="M22" s="343">
        <f t="shared" si="6"/>
        <v>2373255</v>
      </c>
      <c r="N22" s="345">
        <f t="shared" si="6"/>
        <v>0</v>
      </c>
      <c r="O22" s="345">
        <f t="shared" si="6"/>
        <v>0</v>
      </c>
      <c r="P22" s="343">
        <f t="shared" si="6"/>
        <v>958436</v>
      </c>
      <c r="Q22" s="343">
        <f t="shared" si="6"/>
        <v>225365</v>
      </c>
      <c r="R22" s="345">
        <f t="shared" si="6"/>
        <v>0</v>
      </c>
      <c r="S22" s="345">
        <f t="shared" si="6"/>
        <v>575167</v>
      </c>
      <c r="T22" s="343">
        <f t="shared" si="6"/>
        <v>1285460</v>
      </c>
      <c r="U22" s="343">
        <f t="shared" si="6"/>
        <v>1814398</v>
      </c>
      <c r="V22" s="345">
        <f t="shared" si="6"/>
        <v>0</v>
      </c>
      <c r="W22" s="345">
        <f t="shared" si="6"/>
        <v>0</v>
      </c>
      <c r="X22" s="343">
        <f t="shared" si="6"/>
        <v>16814516</v>
      </c>
      <c r="Y22" s="345">
        <f t="shared" si="6"/>
        <v>-16814516</v>
      </c>
      <c r="Z22" s="336">
        <f>+IF(X22&lt;&gt;0,+(Y22/X22)*100,0)</f>
        <v>-100</v>
      </c>
      <c r="AA22" s="350">
        <f>SUM(AA23:AA32)</f>
        <v>16814516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1000000</v>
      </c>
      <c r="F24" s="59">
        <v>3900000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>
        <v>237293</v>
      </c>
      <c r="U24" s="60">
        <v>698101</v>
      </c>
      <c r="V24" s="59"/>
      <c r="W24" s="59"/>
      <c r="X24" s="60">
        <v>3900000</v>
      </c>
      <c r="Y24" s="59">
        <v>-3900000</v>
      </c>
      <c r="Z24" s="61">
        <v>-100</v>
      </c>
      <c r="AA24" s="62">
        <v>3900000</v>
      </c>
    </row>
    <row r="25" spans="1:27" ht="13.5">
      <c r="A25" s="361" t="s">
        <v>238</v>
      </c>
      <c r="B25" s="142"/>
      <c r="C25" s="60">
        <v>5093246</v>
      </c>
      <c r="D25" s="340"/>
      <c r="E25" s="60"/>
      <c r="F25" s="59">
        <v>1000000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>
        <v>225365</v>
      </c>
      <c r="R25" s="59"/>
      <c r="S25" s="59"/>
      <c r="T25" s="60">
        <v>286559</v>
      </c>
      <c r="U25" s="60">
        <v>1116297</v>
      </c>
      <c r="V25" s="59"/>
      <c r="W25" s="59"/>
      <c r="X25" s="60">
        <v>1000000</v>
      </c>
      <c r="Y25" s="59">
        <v>-1000000</v>
      </c>
      <c r="Z25" s="61">
        <v>-100</v>
      </c>
      <c r="AA25" s="62">
        <v>1000000</v>
      </c>
    </row>
    <row r="26" spans="1:27" ht="13.5">
      <c r="A26" s="361" t="s">
        <v>239</v>
      </c>
      <c r="B26" s="302"/>
      <c r="C26" s="362">
        <v>129831</v>
      </c>
      <c r="D26" s="363"/>
      <c r="E26" s="362"/>
      <c r="F26" s="364">
        <v>4409674</v>
      </c>
      <c r="G26" s="364"/>
      <c r="H26" s="362"/>
      <c r="I26" s="362">
        <v>683471</v>
      </c>
      <c r="J26" s="364"/>
      <c r="K26" s="364"/>
      <c r="L26" s="362">
        <v>838354</v>
      </c>
      <c r="M26" s="362">
        <v>687850</v>
      </c>
      <c r="N26" s="364"/>
      <c r="O26" s="364"/>
      <c r="P26" s="362">
        <v>790983</v>
      </c>
      <c r="Q26" s="362"/>
      <c r="R26" s="364"/>
      <c r="S26" s="364"/>
      <c r="T26" s="362"/>
      <c r="U26" s="362"/>
      <c r="V26" s="364"/>
      <c r="W26" s="364"/>
      <c r="X26" s="362">
        <v>4409674</v>
      </c>
      <c r="Y26" s="364">
        <v>-4409674</v>
      </c>
      <c r="Z26" s="365">
        <v>-100</v>
      </c>
      <c r="AA26" s="366">
        <v>4409674</v>
      </c>
    </row>
    <row r="27" spans="1:27" ht="13.5">
      <c r="A27" s="361" t="s">
        <v>240</v>
      </c>
      <c r="B27" s="147"/>
      <c r="C27" s="60"/>
      <c r="D27" s="340"/>
      <c r="E27" s="60">
        <v>17400000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>
        <v>352181</v>
      </c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>
        <v>7504842</v>
      </c>
      <c r="G32" s="59"/>
      <c r="H32" s="60">
        <v>237436</v>
      </c>
      <c r="I32" s="60">
        <v>671797</v>
      </c>
      <c r="J32" s="59"/>
      <c r="K32" s="59">
        <v>637322</v>
      </c>
      <c r="L32" s="60"/>
      <c r="M32" s="60">
        <v>1685405</v>
      </c>
      <c r="N32" s="59"/>
      <c r="O32" s="59"/>
      <c r="P32" s="60">
        <v>167453</v>
      </c>
      <c r="Q32" s="60"/>
      <c r="R32" s="59"/>
      <c r="S32" s="59">
        <v>222986</v>
      </c>
      <c r="T32" s="60">
        <v>761608</v>
      </c>
      <c r="U32" s="60"/>
      <c r="V32" s="59"/>
      <c r="W32" s="59"/>
      <c r="X32" s="60">
        <v>7504842</v>
      </c>
      <c r="Y32" s="59">
        <v>-7504842</v>
      </c>
      <c r="Z32" s="61">
        <v>-100</v>
      </c>
      <c r="AA32" s="62">
        <v>7504842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1202211</v>
      </c>
      <c r="D40" s="344">
        <f t="shared" si="9"/>
        <v>0</v>
      </c>
      <c r="E40" s="343">
        <f t="shared" si="9"/>
        <v>0</v>
      </c>
      <c r="F40" s="345">
        <f t="shared" si="9"/>
        <v>7189958</v>
      </c>
      <c r="G40" s="345">
        <f t="shared" si="9"/>
        <v>52685</v>
      </c>
      <c r="H40" s="343">
        <f t="shared" si="9"/>
        <v>10164</v>
      </c>
      <c r="I40" s="343">
        <f t="shared" si="9"/>
        <v>146426</v>
      </c>
      <c r="J40" s="345">
        <f t="shared" si="9"/>
        <v>0</v>
      </c>
      <c r="K40" s="345">
        <f t="shared" si="9"/>
        <v>358843</v>
      </c>
      <c r="L40" s="343">
        <f t="shared" si="9"/>
        <v>207169</v>
      </c>
      <c r="M40" s="343">
        <f t="shared" si="9"/>
        <v>21400</v>
      </c>
      <c r="N40" s="345">
        <f t="shared" si="9"/>
        <v>566274</v>
      </c>
      <c r="O40" s="345">
        <f t="shared" si="9"/>
        <v>33687</v>
      </c>
      <c r="P40" s="343">
        <f t="shared" si="9"/>
        <v>104189</v>
      </c>
      <c r="Q40" s="343">
        <f t="shared" si="9"/>
        <v>75195</v>
      </c>
      <c r="R40" s="345">
        <f t="shared" si="9"/>
        <v>213071</v>
      </c>
      <c r="S40" s="345">
        <f t="shared" si="9"/>
        <v>65083</v>
      </c>
      <c r="T40" s="343">
        <f t="shared" si="9"/>
        <v>80892</v>
      </c>
      <c r="U40" s="343">
        <f t="shared" si="9"/>
        <v>61234</v>
      </c>
      <c r="V40" s="345">
        <f t="shared" si="9"/>
        <v>207209</v>
      </c>
      <c r="W40" s="345">
        <f t="shared" si="9"/>
        <v>0</v>
      </c>
      <c r="X40" s="343">
        <f t="shared" si="9"/>
        <v>7189958</v>
      </c>
      <c r="Y40" s="345">
        <f t="shared" si="9"/>
        <v>-7189958</v>
      </c>
      <c r="Z40" s="336">
        <f>+IF(X40&lt;&gt;0,+(Y40/X40)*100,0)</f>
        <v>-100</v>
      </c>
      <c r="AA40" s="350">
        <f>SUM(AA41:AA49)</f>
        <v>7189958</v>
      </c>
    </row>
    <row r="41" spans="1:27" ht="13.5">
      <c r="A41" s="361" t="s">
        <v>247</v>
      </c>
      <c r="B41" s="142"/>
      <c r="C41" s="362"/>
      <c r="D41" s="363"/>
      <c r="E41" s="362"/>
      <c r="F41" s="364">
        <v>2900000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2900000</v>
      </c>
      <c r="Y41" s="364">
        <v>-2900000</v>
      </c>
      <c r="Z41" s="365">
        <v>-100</v>
      </c>
      <c r="AA41" s="366">
        <v>2900000</v>
      </c>
    </row>
    <row r="42" spans="1:27" ht="13.5">
      <c r="A42" s="361" t="s">
        <v>248</v>
      </c>
      <c r="B42" s="136"/>
      <c r="C42" s="60">
        <f aca="true" t="shared" si="10" ref="C42:Y42">+C62</f>
        <v>1140737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>
        <v>52685</v>
      </c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>
        <v>10164</v>
      </c>
      <c r="I44" s="54">
        <v>146426</v>
      </c>
      <c r="J44" s="53"/>
      <c r="K44" s="53">
        <v>358843</v>
      </c>
      <c r="L44" s="54">
        <v>186031</v>
      </c>
      <c r="M44" s="54">
        <v>21400</v>
      </c>
      <c r="N44" s="53">
        <v>566274</v>
      </c>
      <c r="O44" s="53">
        <v>33687</v>
      </c>
      <c r="P44" s="54">
        <v>104189</v>
      </c>
      <c r="Q44" s="54">
        <v>75195</v>
      </c>
      <c r="R44" s="53">
        <v>213071</v>
      </c>
      <c r="S44" s="53">
        <v>65083</v>
      </c>
      <c r="T44" s="54">
        <v>80892</v>
      </c>
      <c r="U44" s="54">
        <v>61234</v>
      </c>
      <c r="V44" s="53">
        <v>207209</v>
      </c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61474</v>
      </c>
      <c r="D46" s="368"/>
      <c r="E46" s="54"/>
      <c r="F46" s="53">
        <v>2312879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2312879</v>
      </c>
      <c r="Y46" s="53">
        <v>-2312879</v>
      </c>
      <c r="Z46" s="94">
        <v>-100</v>
      </c>
      <c r="AA46" s="95">
        <v>2312879</v>
      </c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177079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177079</v>
      </c>
      <c r="Y48" s="53">
        <v>-177079</v>
      </c>
      <c r="Z48" s="94">
        <v>-100</v>
      </c>
      <c r="AA48" s="95">
        <v>177079</v>
      </c>
    </row>
    <row r="49" spans="1:27" ht="13.5">
      <c r="A49" s="361" t="s">
        <v>93</v>
      </c>
      <c r="B49" s="136"/>
      <c r="C49" s="54"/>
      <c r="D49" s="368"/>
      <c r="E49" s="54"/>
      <c r="F49" s="53">
        <v>1800000</v>
      </c>
      <c r="G49" s="53"/>
      <c r="H49" s="54"/>
      <c r="I49" s="54"/>
      <c r="J49" s="53"/>
      <c r="K49" s="53"/>
      <c r="L49" s="54">
        <v>21138</v>
      </c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1800000</v>
      </c>
      <c r="Y49" s="53">
        <v>-1800000</v>
      </c>
      <c r="Z49" s="94">
        <v>-100</v>
      </c>
      <c r="AA49" s="95">
        <v>1800000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228777638</v>
      </c>
      <c r="D60" s="346">
        <f t="shared" si="14"/>
        <v>0</v>
      </c>
      <c r="E60" s="219">
        <f t="shared" si="14"/>
        <v>210500000</v>
      </c>
      <c r="F60" s="264">
        <f t="shared" si="14"/>
        <v>278807384</v>
      </c>
      <c r="G60" s="264">
        <f t="shared" si="14"/>
        <v>1984317</v>
      </c>
      <c r="H60" s="219">
        <f t="shared" si="14"/>
        <v>25593957</v>
      </c>
      <c r="I60" s="219">
        <f t="shared" si="14"/>
        <v>16166472</v>
      </c>
      <c r="J60" s="264">
        <f t="shared" si="14"/>
        <v>32301078</v>
      </c>
      <c r="K60" s="264">
        <f t="shared" si="14"/>
        <v>6065776</v>
      </c>
      <c r="L60" s="219">
        <f t="shared" si="14"/>
        <v>11179616</v>
      </c>
      <c r="M60" s="219">
        <f t="shared" si="14"/>
        <v>32231943</v>
      </c>
      <c r="N60" s="264">
        <f t="shared" si="14"/>
        <v>45607266</v>
      </c>
      <c r="O60" s="264">
        <f t="shared" si="14"/>
        <v>12819061</v>
      </c>
      <c r="P60" s="219">
        <f t="shared" si="14"/>
        <v>10923156</v>
      </c>
      <c r="Q60" s="219">
        <f t="shared" si="14"/>
        <v>42387076</v>
      </c>
      <c r="R60" s="264">
        <f t="shared" si="14"/>
        <v>64667090</v>
      </c>
      <c r="S60" s="264">
        <f t="shared" si="14"/>
        <v>14909810</v>
      </c>
      <c r="T60" s="219">
        <f t="shared" si="14"/>
        <v>21911093</v>
      </c>
      <c r="U60" s="219">
        <f t="shared" si="14"/>
        <v>47362553</v>
      </c>
      <c r="V60" s="264">
        <f t="shared" si="14"/>
        <v>78295906</v>
      </c>
      <c r="W60" s="264">
        <f t="shared" si="14"/>
        <v>144275329</v>
      </c>
      <c r="X60" s="219">
        <f t="shared" si="14"/>
        <v>278807384</v>
      </c>
      <c r="Y60" s="264">
        <f t="shared" si="14"/>
        <v>-134532055</v>
      </c>
      <c r="Z60" s="337">
        <f>+IF(X60&lt;&gt;0,+(Y60/X60)*100,0)</f>
        <v>-48.25268723872823</v>
      </c>
      <c r="AA60" s="232">
        <f>+AA57+AA54+AA51+AA40+AA37+AA34+AA22+AA5</f>
        <v>278807384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1140737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1140737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2013-08-02T12:48:49Z</dcterms:created>
  <dcterms:modified xsi:type="dcterms:W3CDTF">2013-08-02T12:48:55Z</dcterms:modified>
  <cp:category/>
  <cp:version/>
  <cp:contentType/>
  <cp:contentStatus/>
</cp:coreProperties>
</file>