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<sst xmlns="http://schemas.openxmlformats.org/spreadsheetml/2006/main" count="855" uniqueCount="302">
  <si>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Ratlou(NW381)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</si>
  <si>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</si>
  <si>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</si>
  <si>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</si>
  <si>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</si>
  <si>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</si>
  <si>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</si>
  <si>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</si>
  <si>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</si>
  <si>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</si>
  <si>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</si>
  <si>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</si>
  <si>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</si>
  <si>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</si>
  <si>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</si>
  <si>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</si>
  <si>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</si>
  <si>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</si>
  <si>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</si>
  <si>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</si>
  <si>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</si>
  <si>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</si>
  <si>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</si>
  <si>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</si>
  <si>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</si>
  <si>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</si>
  <si>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</si>
  <si>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</si>
  <si>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</si>
  <si>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</si>
  <si>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</si>
  <si>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</si>
  <si>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</si>
  <si>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</si>
  <si>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</si>
  <si>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</si>
  <si>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</si>
  <si>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</si>
  <si>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</si>
  <si>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</si>
  <si>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</si>
  <si>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</si>
  <si>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</si>
  <si>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</si>
  <si>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</si>
  <si>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</si>
  <si>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</si>
  <si>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</si>
  <si>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</si>
  <si>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</si>
  <si>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</si>
  <si>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</si>
  <si>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</si>
  <si>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</si>
  <si>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</si>
  <si>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</si>
  <si>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</si>
  <si>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</si>
  <si>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</si>
  <si>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</si>
  <si>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</si>
  <si>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</si>
  <si>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</si>
  <si>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</si>
  <si>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</si>
  <si>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</si>
  <si>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</si>
  <si>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</si>
  <si>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</si>
  <si>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</si>
  <si>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Ratlou(NW381)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</si>
  <si>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</si>
  <si>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</si>
  <si>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</si>
  <si>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</si>
  <si>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</si>
  <si>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</si>
  <si>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</si>
  <si>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</si>
  <si>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</si>
  <si>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</si>
  <si>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</si>
  <si>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</si>
  <si>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</si>
  <si>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</si>
  <si>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</si>
  <si>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</si>
  <si>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</si>
  <si>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</si>
  <si>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</si>
  <si>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</si>
  <si>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</si>
  <si>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</si>
  <si>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</si>
  <si>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</si>
  <si>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</si>
  <si>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</si>
  <si>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</si>
  <si>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</si>
  <si>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</si>
  <si>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Ratlou(NW381)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</si>
  <si>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</si>
  <si>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</si>
  <si>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</si>
  <si>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</si>
  <si>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</si>
  <si>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</si>
  <si>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</si>
  <si>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</si>
  <si>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</si>
  <si>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</si>
  <si>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</si>
  <si>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</si>
  <si>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</si>
  <si>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</si>
  <si>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</si>
  <si>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</si>
  <si>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</si>
  <si>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</si>
  <si>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</si>
  <si>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</si>
  <si>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</si>
  <si>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</si>
  <si>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</si>
  <si>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</si>
  <si>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</si>
  <si>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</si>
  <si>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</si>
  <si>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</si>
  <si>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Ratlou(NW381)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</si>
  <si>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</si>
  <si>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</si>
  <si>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</si>
  <si>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</si>
  <si>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</si>
  <si>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</si>
  <si>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</si>
  <si>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</si>
  <si>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</si>
  <si>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</si>
  <si>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Ratlou(NW381)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</si>
  <si>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</si>
  <si>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</si>
  <si>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</si>
  <si>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</si>
  <si>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</si>
  <si>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</si>
  <si>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</si>
  <si>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</si>
  <si>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</si>
  <si>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</si>
  <si>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</si>
  <si>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</si>
  <si>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</si>
  <si>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</si>
  <si>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</si>
  <si>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</si>
  <si>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</si>
  <si>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</si>
  <si>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</si>
  <si>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</si>
  <si>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</si>
  <si>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</si>
  <si>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</si>
  <si>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</si>
  <si>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</si>
  <si>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</si>
  <si>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</si>
  <si>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</si>
  <si>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</si>
  <si>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</si>
  <si>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</si>
  <si>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</si>
  <si>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</si>
  <si>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Ratlou(NW381)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</si>
  <si>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</si>
  <si>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</si>
  <si>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</si>
  <si>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</si>
  <si>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</si>
  <si>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</si>
  <si>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</si>
  <si>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</si>
  <si>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</si>
  <si>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</si>
  <si>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</si>
  <si>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</si>
  <si>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</si>
  <si>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</si>
  <si>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</si>
  <si>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</si>
  <si>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</si>
  <si>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</si>
  <si>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</si>
  <si>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</si>
  <si>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</si>
  <si>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</si>
  <si>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</si>
  <si>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</si>
  <si>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</si>
  <si>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</si>
  <si>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Ratlou(NW381)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</si>
  <si>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</si>
  <si>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</si>
  <si>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</si>
  <si>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</si>
  <si>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</si>
  <si>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</si>
  <si>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</si>
  <si>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</si>
  <si>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</si>
  <si>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</si>
  <si>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</si>
  <si>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</si>
  <si>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</si>
  <si>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</si>
  <si>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</si>
  <si>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</si>
  <si>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</si>
  <si>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</si>
  <si>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</si>
  <si>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</si>
  <si>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</si>
  <si>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</si>
  <si>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</si>
  <si>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</si>
  <si>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Ratlou(NW381)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</si>
  <si>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</si>
  <si>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</si>
  <si>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</si>
  <si>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</si>
  <si>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</si>
  <si>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</si>
  <si>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</si>
  <si>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</si>
  <si>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</si>
  <si>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</si>
  <si>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</si>
  <si>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</si>
  <si>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</si>
  <si>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</si>
  <si>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</si>
  <si>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</si>
  <si>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</si>
  <si>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</si>
  <si>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</si>
  <si>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</si>
  <si>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</si>
  <si>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</si>
  <si>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</si>
  <si>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</si>
  <si>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</si>
  <si>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</si>
  <si>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</si>
  <si>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</si>
  <si>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</si>
  <si>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</si>
  <si>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</si>
  <si>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</si>
  <si>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</si>
  <si>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</si>
  <si>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</si>
  <si>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Ratlou(NW381)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</si>
  <si>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</si>
  <si>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</si>
  <si>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 West: Ratlou(NW381)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</si>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</sst>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/>
      <c r="D5" s="59">
        <v>2250000</v>
      </c>
      <c r="E5" s="60">
        <v>2250000</v>
      </c>
      <c r="F5" s="60">
        <v>3099321</v>
      </c>
      <c r="G5" s="60">
        <v>0</v>
      </c>
      <c r="H5" s="60">
        <v>0</v>
      </c>
      <c r="I5" s="60">
        <v>3099321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3099321</v>
      </c>
      <c r="W5" s="60">
        <v>2250000</v>
      </c>
      <c r="X5" s="60">
        <v>849321</v>
      </c>
      <c r="Y5" s="61">
        <v>37.75</v>
      </c>
      <c r="Z5" s="62">
        <v>2250000</v>
      </c>
    </row>
    <row r="6" spans="1:26" ht="13.5">
      <c r="A6" s="58" t="s">
        <v>32</v>
      </c>
      <c r="B6" s="19">
        <v>0</v>
      </c>
      <c r="C6" s="19"/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/>
      <c r="D7" s="59">
        <v>1250000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/>
      <c r="D8" s="59">
        <v>71308000</v>
      </c>
      <c r="E8" s="60">
        <v>71308001</v>
      </c>
      <c r="F8" s="60">
        <v>29541750</v>
      </c>
      <c r="G8" s="60">
        <v>1200000</v>
      </c>
      <c r="H8" s="60">
        <v>600000</v>
      </c>
      <c r="I8" s="60">
        <v>31341750</v>
      </c>
      <c r="J8" s="60">
        <v>0</v>
      </c>
      <c r="K8" s="60">
        <v>0</v>
      </c>
      <c r="L8" s="60">
        <v>18848000</v>
      </c>
      <c r="M8" s="60">
        <v>18848000</v>
      </c>
      <c r="N8" s="60">
        <v>0</v>
      </c>
      <c r="O8" s="60">
        <v>0</v>
      </c>
      <c r="P8" s="60">
        <v>17118000</v>
      </c>
      <c r="Q8" s="60">
        <v>17118000</v>
      </c>
      <c r="R8" s="60">
        <v>0</v>
      </c>
      <c r="S8" s="60">
        <v>0</v>
      </c>
      <c r="T8" s="60">
        <v>0</v>
      </c>
      <c r="U8" s="60">
        <v>0</v>
      </c>
      <c r="V8" s="60">
        <v>67307750</v>
      </c>
      <c r="W8" s="60">
        <v>71308001</v>
      </c>
      <c r="X8" s="60">
        <v>-4000251</v>
      </c>
      <c r="Y8" s="61">
        <v>-5.61</v>
      </c>
      <c r="Z8" s="62">
        <v>71308001</v>
      </c>
    </row>
    <row r="9" spans="1:26" ht="13.5">
      <c r="A9" s="58" t="s">
        <v>35</v>
      </c>
      <c r="B9" s="19">
        <v>69847782</v>
      </c>
      <c r="C9" s="19"/>
      <c r="D9" s="59">
        <v>1050000</v>
      </c>
      <c r="E9" s="60">
        <v>14399999</v>
      </c>
      <c r="F9" s="60">
        <v>192554</v>
      </c>
      <c r="G9" s="60">
        <v>30140</v>
      </c>
      <c r="H9" s="60">
        <v>109348</v>
      </c>
      <c r="I9" s="60">
        <v>332042</v>
      </c>
      <c r="J9" s="60">
        <v>167896</v>
      </c>
      <c r="K9" s="60">
        <v>180800</v>
      </c>
      <c r="L9" s="60">
        <v>378945</v>
      </c>
      <c r="M9" s="60">
        <v>727641</v>
      </c>
      <c r="N9" s="60">
        <v>166297</v>
      </c>
      <c r="O9" s="60">
        <v>150042</v>
      </c>
      <c r="P9" s="60">
        <v>107262</v>
      </c>
      <c r="Q9" s="60">
        <v>423601</v>
      </c>
      <c r="R9" s="60">
        <v>145925</v>
      </c>
      <c r="S9" s="60">
        <v>118427</v>
      </c>
      <c r="T9" s="60">
        <v>240814</v>
      </c>
      <c r="U9" s="60">
        <v>505166</v>
      </c>
      <c r="V9" s="60">
        <v>1988450</v>
      </c>
      <c r="W9" s="60">
        <v>14399999</v>
      </c>
      <c r="X9" s="60">
        <v>-12411549</v>
      </c>
      <c r="Y9" s="61">
        <v>-86.19</v>
      </c>
      <c r="Z9" s="62">
        <v>14399999</v>
      </c>
    </row>
    <row r="10" spans="1:26" ht="25.5">
      <c r="A10" s="63" t="s">
        <v>277</v>
      </c>
      <c r="B10" s="64">
        <f>SUM(B5:B9)</f>
        <v>69847782</v>
      </c>
      <c r="C10" s="64">
        <f>SUM(C5:C9)</f>
        <v>0</v>
      </c>
      <c r="D10" s="65">
        <f aca="true" t="shared" si="0" ref="D10:Z10">SUM(D5:D9)</f>
        <v>75858000</v>
      </c>
      <c r="E10" s="66">
        <f t="shared" si="0"/>
        <v>87958000</v>
      </c>
      <c r="F10" s="66">
        <f t="shared" si="0"/>
        <v>32833625</v>
      </c>
      <c r="G10" s="66">
        <f t="shared" si="0"/>
        <v>1230140</v>
      </c>
      <c r="H10" s="66">
        <f t="shared" si="0"/>
        <v>709348</v>
      </c>
      <c r="I10" s="66">
        <f t="shared" si="0"/>
        <v>34773113</v>
      </c>
      <c r="J10" s="66">
        <f t="shared" si="0"/>
        <v>167896</v>
      </c>
      <c r="K10" s="66">
        <f t="shared" si="0"/>
        <v>180800</v>
      </c>
      <c r="L10" s="66">
        <f t="shared" si="0"/>
        <v>19226945</v>
      </c>
      <c r="M10" s="66">
        <f t="shared" si="0"/>
        <v>19575641</v>
      </c>
      <c r="N10" s="66">
        <f t="shared" si="0"/>
        <v>166297</v>
      </c>
      <c r="O10" s="66">
        <f t="shared" si="0"/>
        <v>150042</v>
      </c>
      <c r="P10" s="66">
        <f t="shared" si="0"/>
        <v>17225262</v>
      </c>
      <c r="Q10" s="66">
        <f t="shared" si="0"/>
        <v>17541601</v>
      </c>
      <c r="R10" s="66">
        <f t="shared" si="0"/>
        <v>145925</v>
      </c>
      <c r="S10" s="66">
        <f t="shared" si="0"/>
        <v>118427</v>
      </c>
      <c r="T10" s="66">
        <f t="shared" si="0"/>
        <v>240814</v>
      </c>
      <c r="U10" s="66">
        <f t="shared" si="0"/>
        <v>505166</v>
      </c>
      <c r="V10" s="66">
        <f t="shared" si="0"/>
        <v>72395521</v>
      </c>
      <c r="W10" s="66">
        <f t="shared" si="0"/>
        <v>87958000</v>
      </c>
      <c r="X10" s="66">
        <f t="shared" si="0"/>
        <v>-15562479</v>
      </c>
      <c r="Y10" s="67">
        <f>+IF(W10&lt;&gt;0,(X10/W10)*100,0)</f>
        <v>-17.693079651651924</v>
      </c>
      <c r="Z10" s="68">
        <f t="shared" si="0"/>
        <v>87958000</v>
      </c>
    </row>
    <row r="11" spans="1:26" ht="13.5">
      <c r="A11" s="58" t="s">
        <v>37</v>
      </c>
      <c r="B11" s="19">
        <v>0</v>
      </c>
      <c r="C11" s="19"/>
      <c r="D11" s="59">
        <v>29598885</v>
      </c>
      <c r="E11" s="60">
        <v>29783610</v>
      </c>
      <c r="F11" s="60">
        <v>2313384</v>
      </c>
      <c r="G11" s="60">
        <v>2291395</v>
      </c>
      <c r="H11" s="60">
        <v>2176070</v>
      </c>
      <c r="I11" s="60">
        <v>6780849</v>
      </c>
      <c r="J11" s="60">
        <v>3820540</v>
      </c>
      <c r="K11" s="60">
        <v>3511807</v>
      </c>
      <c r="L11" s="60">
        <v>2262133</v>
      </c>
      <c r="M11" s="60">
        <v>9594480</v>
      </c>
      <c r="N11" s="60">
        <v>2256770</v>
      </c>
      <c r="O11" s="60">
        <v>2295903</v>
      </c>
      <c r="P11" s="60">
        <v>2482402</v>
      </c>
      <c r="Q11" s="60">
        <v>7035075</v>
      </c>
      <c r="R11" s="60">
        <v>2235669</v>
      </c>
      <c r="S11" s="60">
        <v>2471658</v>
      </c>
      <c r="T11" s="60">
        <v>2412262</v>
      </c>
      <c r="U11" s="60">
        <v>7119589</v>
      </c>
      <c r="V11" s="60">
        <v>30529993</v>
      </c>
      <c r="W11" s="60">
        <v>29783610</v>
      </c>
      <c r="X11" s="60">
        <v>746383</v>
      </c>
      <c r="Y11" s="61">
        <v>2.51</v>
      </c>
      <c r="Z11" s="62">
        <v>29783610</v>
      </c>
    </row>
    <row r="12" spans="1:26" ht="13.5">
      <c r="A12" s="58" t="s">
        <v>38</v>
      </c>
      <c r="B12" s="19">
        <v>0</v>
      </c>
      <c r="C12" s="19"/>
      <c r="D12" s="59">
        <v>7666904</v>
      </c>
      <c r="E12" s="60">
        <v>7947838</v>
      </c>
      <c r="F12" s="60">
        <v>657113</v>
      </c>
      <c r="G12" s="60">
        <v>646014</v>
      </c>
      <c r="H12" s="60">
        <v>662472</v>
      </c>
      <c r="I12" s="60">
        <v>1965599</v>
      </c>
      <c r="J12" s="60">
        <v>694833</v>
      </c>
      <c r="K12" s="60">
        <v>724426</v>
      </c>
      <c r="L12" s="60">
        <v>663115</v>
      </c>
      <c r="M12" s="60">
        <v>2082374</v>
      </c>
      <c r="N12" s="60">
        <v>966908</v>
      </c>
      <c r="O12" s="60">
        <v>643483</v>
      </c>
      <c r="P12" s="60">
        <v>678235</v>
      </c>
      <c r="Q12" s="60">
        <v>2288626</v>
      </c>
      <c r="R12" s="60">
        <v>571820</v>
      </c>
      <c r="S12" s="60">
        <v>682228</v>
      </c>
      <c r="T12" s="60">
        <v>737721</v>
      </c>
      <c r="U12" s="60">
        <v>1991769</v>
      </c>
      <c r="V12" s="60">
        <v>8328368</v>
      </c>
      <c r="W12" s="60">
        <v>7947838</v>
      </c>
      <c r="X12" s="60">
        <v>380530</v>
      </c>
      <c r="Y12" s="61">
        <v>4.79</v>
      </c>
      <c r="Z12" s="62">
        <v>7947838</v>
      </c>
    </row>
    <row r="13" spans="1:26" ht="13.5">
      <c r="A13" s="58" t="s">
        <v>278</v>
      </c>
      <c r="B13" s="19">
        <v>0</v>
      </c>
      <c r="C13" s="19"/>
      <c r="D13" s="59">
        <v>500000</v>
      </c>
      <c r="E13" s="60">
        <v>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500000</v>
      </c>
      <c r="X13" s="60">
        <v>-500000</v>
      </c>
      <c r="Y13" s="61">
        <v>-100</v>
      </c>
      <c r="Z13" s="62">
        <v>500000</v>
      </c>
    </row>
    <row r="14" spans="1:26" ht="13.5">
      <c r="A14" s="58" t="s">
        <v>40</v>
      </c>
      <c r="B14" s="19">
        <v>0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3511807</v>
      </c>
      <c r="K14" s="60">
        <v>0</v>
      </c>
      <c r="L14" s="60">
        <v>0</v>
      </c>
      <c r="M14" s="60">
        <v>3511807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3511807</v>
      </c>
      <c r="W14" s="60">
        <v>0</v>
      </c>
      <c r="X14" s="60">
        <v>3511807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/>
      <c r="D15" s="59">
        <v>1155000</v>
      </c>
      <c r="E15" s="60">
        <v>477000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6147</v>
      </c>
      <c r="Q15" s="60">
        <v>6147</v>
      </c>
      <c r="R15" s="60">
        <v>241789</v>
      </c>
      <c r="S15" s="60">
        <v>77244</v>
      </c>
      <c r="T15" s="60">
        <v>225260</v>
      </c>
      <c r="U15" s="60">
        <v>544293</v>
      </c>
      <c r="V15" s="60">
        <v>550440</v>
      </c>
      <c r="W15" s="60">
        <v>477000</v>
      </c>
      <c r="X15" s="60">
        <v>73440</v>
      </c>
      <c r="Y15" s="61">
        <v>15.4</v>
      </c>
      <c r="Z15" s="62">
        <v>477000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77623856</v>
      </c>
      <c r="C17" s="19"/>
      <c r="D17" s="59">
        <v>29966043</v>
      </c>
      <c r="E17" s="60">
        <v>32443391</v>
      </c>
      <c r="F17" s="60">
        <v>1604824</v>
      </c>
      <c r="G17" s="60">
        <v>2938327</v>
      </c>
      <c r="H17" s="60">
        <v>3612008</v>
      </c>
      <c r="I17" s="60">
        <v>8155159</v>
      </c>
      <c r="J17" s="60">
        <v>0</v>
      </c>
      <c r="K17" s="60">
        <v>4523464</v>
      </c>
      <c r="L17" s="60">
        <v>4707523</v>
      </c>
      <c r="M17" s="60">
        <v>9230987</v>
      </c>
      <c r="N17" s="60">
        <v>2352174</v>
      </c>
      <c r="O17" s="60">
        <v>1800864</v>
      </c>
      <c r="P17" s="60">
        <v>2277279</v>
      </c>
      <c r="Q17" s="60">
        <v>6430317</v>
      </c>
      <c r="R17" s="60">
        <v>1880993</v>
      </c>
      <c r="S17" s="60">
        <v>2387602</v>
      </c>
      <c r="T17" s="60">
        <v>3285329</v>
      </c>
      <c r="U17" s="60">
        <v>7553924</v>
      </c>
      <c r="V17" s="60">
        <v>31370387</v>
      </c>
      <c r="W17" s="60">
        <v>32443391</v>
      </c>
      <c r="X17" s="60">
        <v>-1073004</v>
      </c>
      <c r="Y17" s="61">
        <v>-3.31</v>
      </c>
      <c r="Z17" s="62">
        <v>32443391</v>
      </c>
    </row>
    <row r="18" spans="1:26" ht="13.5">
      <c r="A18" s="70" t="s">
        <v>44</v>
      </c>
      <c r="B18" s="71">
        <f>SUM(B11:B17)</f>
        <v>77623856</v>
      </c>
      <c r="C18" s="71">
        <f>SUM(C11:C17)</f>
        <v>0</v>
      </c>
      <c r="D18" s="72">
        <f aca="true" t="shared" si="1" ref="D18:Z18">SUM(D11:D17)</f>
        <v>68886832</v>
      </c>
      <c r="E18" s="73">
        <f t="shared" si="1"/>
        <v>71151839</v>
      </c>
      <c r="F18" s="73">
        <f t="shared" si="1"/>
        <v>4575321</v>
      </c>
      <c r="G18" s="73">
        <f t="shared" si="1"/>
        <v>5875736</v>
      </c>
      <c r="H18" s="73">
        <f t="shared" si="1"/>
        <v>6450550</v>
      </c>
      <c r="I18" s="73">
        <f t="shared" si="1"/>
        <v>16901607</v>
      </c>
      <c r="J18" s="73">
        <f t="shared" si="1"/>
        <v>8027180</v>
      </c>
      <c r="K18" s="73">
        <f t="shared" si="1"/>
        <v>8759697</v>
      </c>
      <c r="L18" s="73">
        <f t="shared" si="1"/>
        <v>7632771</v>
      </c>
      <c r="M18" s="73">
        <f t="shared" si="1"/>
        <v>24419648</v>
      </c>
      <c r="N18" s="73">
        <f t="shared" si="1"/>
        <v>5575852</v>
      </c>
      <c r="O18" s="73">
        <f t="shared" si="1"/>
        <v>4740250</v>
      </c>
      <c r="P18" s="73">
        <f t="shared" si="1"/>
        <v>5444063</v>
      </c>
      <c r="Q18" s="73">
        <f t="shared" si="1"/>
        <v>15760165</v>
      </c>
      <c r="R18" s="73">
        <f t="shared" si="1"/>
        <v>4930271</v>
      </c>
      <c r="S18" s="73">
        <f t="shared" si="1"/>
        <v>5618732</v>
      </c>
      <c r="T18" s="73">
        <f t="shared" si="1"/>
        <v>6660572</v>
      </c>
      <c r="U18" s="73">
        <f t="shared" si="1"/>
        <v>17209575</v>
      </c>
      <c r="V18" s="73">
        <f t="shared" si="1"/>
        <v>74290995</v>
      </c>
      <c r="W18" s="73">
        <f t="shared" si="1"/>
        <v>71151839</v>
      </c>
      <c r="X18" s="73">
        <f t="shared" si="1"/>
        <v>3139156</v>
      </c>
      <c r="Y18" s="67">
        <f>+IF(W18&lt;&gt;0,(X18/W18)*100,0)</f>
        <v>4.411911264865551</v>
      </c>
      <c r="Z18" s="74">
        <f t="shared" si="1"/>
        <v>71151839</v>
      </c>
    </row>
    <row r="19" spans="1:26" ht="13.5">
      <c r="A19" s="70" t="s">
        <v>45</v>
      </c>
      <c r="B19" s="75">
        <f>+B10-B18</f>
        <v>-7776074</v>
      </c>
      <c r="C19" s="75">
        <f>+C10-C18</f>
        <v>0</v>
      </c>
      <c r="D19" s="76">
        <f aca="true" t="shared" si="2" ref="D19:Z19">+D10-D18</f>
        <v>6971168</v>
      </c>
      <c r="E19" s="77">
        <f t="shared" si="2"/>
        <v>16806161</v>
      </c>
      <c r="F19" s="77">
        <f t="shared" si="2"/>
        <v>28258304</v>
      </c>
      <c r="G19" s="77">
        <f t="shared" si="2"/>
        <v>-4645596</v>
      </c>
      <c r="H19" s="77">
        <f t="shared" si="2"/>
        <v>-5741202</v>
      </c>
      <c r="I19" s="77">
        <f t="shared" si="2"/>
        <v>17871506</v>
      </c>
      <c r="J19" s="77">
        <f t="shared" si="2"/>
        <v>-7859284</v>
      </c>
      <c r="K19" s="77">
        <f t="shared" si="2"/>
        <v>-8578897</v>
      </c>
      <c r="L19" s="77">
        <f t="shared" si="2"/>
        <v>11594174</v>
      </c>
      <c r="M19" s="77">
        <f t="shared" si="2"/>
        <v>-4844007</v>
      </c>
      <c r="N19" s="77">
        <f t="shared" si="2"/>
        <v>-5409555</v>
      </c>
      <c r="O19" s="77">
        <f t="shared" si="2"/>
        <v>-4590208</v>
      </c>
      <c r="P19" s="77">
        <f t="shared" si="2"/>
        <v>11781199</v>
      </c>
      <c r="Q19" s="77">
        <f t="shared" si="2"/>
        <v>1781436</v>
      </c>
      <c r="R19" s="77">
        <f t="shared" si="2"/>
        <v>-4784346</v>
      </c>
      <c r="S19" s="77">
        <f t="shared" si="2"/>
        <v>-5500305</v>
      </c>
      <c r="T19" s="77">
        <f t="shared" si="2"/>
        <v>-6419758</v>
      </c>
      <c r="U19" s="77">
        <f t="shared" si="2"/>
        <v>-16704409</v>
      </c>
      <c r="V19" s="77">
        <f t="shared" si="2"/>
        <v>-1895474</v>
      </c>
      <c r="W19" s="77">
        <f>IF(E10=E18,0,W10-W18)</f>
        <v>16806161</v>
      </c>
      <c r="X19" s="77">
        <f t="shared" si="2"/>
        <v>-18701635</v>
      </c>
      <c r="Y19" s="78">
        <f>+IF(W19&lt;&gt;0,(X19/W19)*100,0)</f>
        <v>-111.2784472313457</v>
      </c>
      <c r="Z19" s="79">
        <f t="shared" si="2"/>
        <v>16806161</v>
      </c>
    </row>
    <row r="20" spans="1:26" ht="13.5">
      <c r="A20" s="58" t="s">
        <v>46</v>
      </c>
      <c r="B20" s="19">
        <v>15003961</v>
      </c>
      <c r="C20" s="19"/>
      <c r="D20" s="59">
        <v>21923000</v>
      </c>
      <c r="E20" s="60">
        <v>31923000</v>
      </c>
      <c r="F20" s="60">
        <v>8300000</v>
      </c>
      <c r="G20" s="60">
        <v>0</v>
      </c>
      <c r="H20" s="60">
        <v>0</v>
      </c>
      <c r="I20" s="60">
        <v>8300000</v>
      </c>
      <c r="J20" s="60">
        <v>0</v>
      </c>
      <c r="K20" s="60">
        <v>0</v>
      </c>
      <c r="L20" s="60">
        <v>9123000</v>
      </c>
      <c r="M20" s="60">
        <v>9123000</v>
      </c>
      <c r="N20" s="60">
        <v>0</v>
      </c>
      <c r="O20" s="60">
        <v>0</v>
      </c>
      <c r="P20" s="60">
        <v>4500000</v>
      </c>
      <c r="Q20" s="60">
        <v>4500000</v>
      </c>
      <c r="R20" s="60">
        <v>0</v>
      </c>
      <c r="S20" s="60">
        <v>0</v>
      </c>
      <c r="T20" s="60">
        <v>0</v>
      </c>
      <c r="U20" s="60">
        <v>0</v>
      </c>
      <c r="V20" s="60">
        <v>21923000</v>
      </c>
      <c r="W20" s="60">
        <v>31923000</v>
      </c>
      <c r="X20" s="60">
        <v>-10000000</v>
      </c>
      <c r="Y20" s="61">
        <v>-31.33</v>
      </c>
      <c r="Z20" s="62">
        <v>31923000</v>
      </c>
    </row>
    <row r="21" spans="1:26" ht="13.5">
      <c r="A21" s="58" t="s">
        <v>279</v>
      </c>
      <c r="B21" s="80">
        <v>0</v>
      </c>
      <c r="C21" s="80"/>
      <c r="D21" s="81">
        <v>-28894168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7227887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48729161</v>
      </c>
      <c r="F22" s="88">
        <f t="shared" si="3"/>
        <v>36558304</v>
      </c>
      <c r="G22" s="88">
        <f t="shared" si="3"/>
        <v>-4645596</v>
      </c>
      <c r="H22" s="88">
        <f t="shared" si="3"/>
        <v>-5741202</v>
      </c>
      <c r="I22" s="88">
        <f t="shared" si="3"/>
        <v>26171506</v>
      </c>
      <c r="J22" s="88">
        <f t="shared" si="3"/>
        <v>-7859284</v>
      </c>
      <c r="K22" s="88">
        <f t="shared" si="3"/>
        <v>-8578897</v>
      </c>
      <c r="L22" s="88">
        <f t="shared" si="3"/>
        <v>20717174</v>
      </c>
      <c r="M22" s="88">
        <f t="shared" si="3"/>
        <v>4278993</v>
      </c>
      <c r="N22" s="88">
        <f t="shared" si="3"/>
        <v>-5409555</v>
      </c>
      <c r="O22" s="88">
        <f t="shared" si="3"/>
        <v>-4590208</v>
      </c>
      <c r="P22" s="88">
        <f t="shared" si="3"/>
        <v>16281199</v>
      </c>
      <c r="Q22" s="88">
        <f t="shared" si="3"/>
        <v>6281436</v>
      </c>
      <c r="R22" s="88">
        <f t="shared" si="3"/>
        <v>-4784346</v>
      </c>
      <c r="S22" s="88">
        <f t="shared" si="3"/>
        <v>-5500305</v>
      </c>
      <c r="T22" s="88">
        <f t="shared" si="3"/>
        <v>-6419758</v>
      </c>
      <c r="U22" s="88">
        <f t="shared" si="3"/>
        <v>-16704409</v>
      </c>
      <c r="V22" s="88">
        <f t="shared" si="3"/>
        <v>20027526</v>
      </c>
      <c r="W22" s="88">
        <f t="shared" si="3"/>
        <v>48729161</v>
      </c>
      <c r="X22" s="88">
        <f t="shared" si="3"/>
        <v>-28701635</v>
      </c>
      <c r="Y22" s="89">
        <f>+IF(W22&lt;&gt;0,(X22/W22)*100,0)</f>
        <v>-58.90032664424491</v>
      </c>
      <c r="Z22" s="90">
        <f t="shared" si="3"/>
        <v>48729161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7227887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48729161</v>
      </c>
      <c r="F24" s="77">
        <f t="shared" si="4"/>
        <v>36558304</v>
      </c>
      <c r="G24" s="77">
        <f t="shared" si="4"/>
        <v>-4645596</v>
      </c>
      <c r="H24" s="77">
        <f t="shared" si="4"/>
        <v>-5741202</v>
      </c>
      <c r="I24" s="77">
        <f t="shared" si="4"/>
        <v>26171506</v>
      </c>
      <c r="J24" s="77">
        <f t="shared" si="4"/>
        <v>-7859284</v>
      </c>
      <c r="K24" s="77">
        <f t="shared" si="4"/>
        <v>-8578897</v>
      </c>
      <c r="L24" s="77">
        <f t="shared" si="4"/>
        <v>20717174</v>
      </c>
      <c r="M24" s="77">
        <f t="shared" si="4"/>
        <v>4278993</v>
      </c>
      <c r="N24" s="77">
        <f t="shared" si="4"/>
        <v>-5409555</v>
      </c>
      <c r="O24" s="77">
        <f t="shared" si="4"/>
        <v>-4590208</v>
      </c>
      <c r="P24" s="77">
        <f t="shared" si="4"/>
        <v>16281199</v>
      </c>
      <c r="Q24" s="77">
        <f t="shared" si="4"/>
        <v>6281436</v>
      </c>
      <c r="R24" s="77">
        <f t="shared" si="4"/>
        <v>-4784346</v>
      </c>
      <c r="S24" s="77">
        <f t="shared" si="4"/>
        <v>-5500305</v>
      </c>
      <c r="T24" s="77">
        <f t="shared" si="4"/>
        <v>-6419758</v>
      </c>
      <c r="U24" s="77">
        <f t="shared" si="4"/>
        <v>-16704409</v>
      </c>
      <c r="V24" s="77">
        <f t="shared" si="4"/>
        <v>20027526</v>
      </c>
      <c r="W24" s="77">
        <f t="shared" si="4"/>
        <v>48729161</v>
      </c>
      <c r="X24" s="77">
        <f t="shared" si="4"/>
        <v>-28701635</v>
      </c>
      <c r="Y24" s="78">
        <f>+IF(W24&lt;&gt;0,(X24/W24)*100,0)</f>
        <v>-58.90032664424491</v>
      </c>
      <c r="Z24" s="79">
        <f t="shared" si="4"/>
        <v>48729161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25166035</v>
      </c>
      <c r="C27" s="22"/>
      <c r="D27" s="99">
        <v>28894168</v>
      </c>
      <c r="E27" s="100">
        <v>48729161</v>
      </c>
      <c r="F27" s="100">
        <v>3396024</v>
      </c>
      <c r="G27" s="100">
        <v>1600608</v>
      </c>
      <c r="H27" s="100">
        <v>184140</v>
      </c>
      <c r="I27" s="100">
        <v>5180772</v>
      </c>
      <c r="J27" s="100">
        <v>1541257</v>
      </c>
      <c r="K27" s="100">
        <v>2245177</v>
      </c>
      <c r="L27" s="100">
        <v>2906913</v>
      </c>
      <c r="M27" s="100">
        <v>6693347</v>
      </c>
      <c r="N27" s="100">
        <v>913011</v>
      </c>
      <c r="O27" s="100">
        <v>909221</v>
      </c>
      <c r="P27" s="100">
        <v>4230103</v>
      </c>
      <c r="Q27" s="100">
        <v>6052335</v>
      </c>
      <c r="R27" s="100">
        <v>4253972</v>
      </c>
      <c r="S27" s="100">
        <v>8642687</v>
      </c>
      <c r="T27" s="100">
        <v>6886614</v>
      </c>
      <c r="U27" s="100">
        <v>19783273</v>
      </c>
      <c r="V27" s="100">
        <v>37709727</v>
      </c>
      <c r="W27" s="100">
        <v>48729161</v>
      </c>
      <c r="X27" s="100">
        <v>-11019434</v>
      </c>
      <c r="Y27" s="101">
        <v>-22.61</v>
      </c>
      <c r="Z27" s="102">
        <v>48729161</v>
      </c>
    </row>
    <row r="28" spans="1:26" ht="13.5">
      <c r="A28" s="103" t="s">
        <v>46</v>
      </c>
      <c r="B28" s="19">
        <v>18073000</v>
      </c>
      <c r="C28" s="19"/>
      <c r="D28" s="59">
        <v>21923000</v>
      </c>
      <c r="E28" s="60">
        <v>0</v>
      </c>
      <c r="F28" s="60">
        <v>3396024</v>
      </c>
      <c r="G28" s="60">
        <v>1600608</v>
      </c>
      <c r="H28" s="60">
        <v>184140</v>
      </c>
      <c r="I28" s="60">
        <v>5180772</v>
      </c>
      <c r="J28" s="60">
        <v>1541257</v>
      </c>
      <c r="K28" s="60">
        <v>2245177</v>
      </c>
      <c r="L28" s="60">
        <v>1948975</v>
      </c>
      <c r="M28" s="60">
        <v>5735409</v>
      </c>
      <c r="N28" s="60">
        <v>913011</v>
      </c>
      <c r="O28" s="60">
        <v>909221</v>
      </c>
      <c r="P28" s="60">
        <v>2070182</v>
      </c>
      <c r="Q28" s="60">
        <v>3892414</v>
      </c>
      <c r="R28" s="60">
        <v>0</v>
      </c>
      <c r="S28" s="60">
        <v>5097420</v>
      </c>
      <c r="T28" s="60">
        <v>5844583</v>
      </c>
      <c r="U28" s="60">
        <v>10942003</v>
      </c>
      <c r="V28" s="60">
        <v>25750598</v>
      </c>
      <c r="W28" s="60">
        <v>0</v>
      </c>
      <c r="X28" s="60">
        <v>25750598</v>
      </c>
      <c r="Y28" s="61">
        <v>0</v>
      </c>
      <c r="Z28" s="62">
        <v>0</v>
      </c>
    </row>
    <row r="29" spans="1:26" ht="13.5">
      <c r="A29" s="58" t="s">
        <v>282</v>
      </c>
      <c r="B29" s="19">
        <v>7093035</v>
      </c>
      <c r="C29" s="19"/>
      <c r="D29" s="59">
        <v>0</v>
      </c>
      <c r="E29" s="60">
        <v>48729161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957938</v>
      </c>
      <c r="M29" s="60">
        <v>957938</v>
      </c>
      <c r="N29" s="60">
        <v>0</v>
      </c>
      <c r="O29" s="60">
        <v>0</v>
      </c>
      <c r="P29" s="60">
        <v>2159921</v>
      </c>
      <c r="Q29" s="60">
        <v>2159921</v>
      </c>
      <c r="R29" s="60">
        <v>4253972</v>
      </c>
      <c r="S29" s="60">
        <v>3545267</v>
      </c>
      <c r="T29" s="60">
        <v>1042031</v>
      </c>
      <c r="U29" s="60">
        <v>8841270</v>
      </c>
      <c r="V29" s="60">
        <v>11959129</v>
      </c>
      <c r="W29" s="60">
        <v>48729161</v>
      </c>
      <c r="X29" s="60">
        <v>-36770032</v>
      </c>
      <c r="Y29" s="61">
        <v>-75.46</v>
      </c>
      <c r="Z29" s="62">
        <v>48729161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6971168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25166035</v>
      </c>
      <c r="C32" s="22">
        <f>SUM(C28:C31)</f>
        <v>0</v>
      </c>
      <c r="D32" s="99">
        <f aca="true" t="shared" si="5" ref="D32:Z32">SUM(D28:D31)</f>
        <v>28894168</v>
      </c>
      <c r="E32" s="100">
        <f t="shared" si="5"/>
        <v>48729161</v>
      </c>
      <c r="F32" s="100">
        <f t="shared" si="5"/>
        <v>3396024</v>
      </c>
      <c r="G32" s="100">
        <f t="shared" si="5"/>
        <v>1600608</v>
      </c>
      <c r="H32" s="100">
        <f t="shared" si="5"/>
        <v>184140</v>
      </c>
      <c r="I32" s="100">
        <f t="shared" si="5"/>
        <v>5180772</v>
      </c>
      <c r="J32" s="100">
        <f t="shared" si="5"/>
        <v>1541257</v>
      </c>
      <c r="K32" s="100">
        <f t="shared" si="5"/>
        <v>2245177</v>
      </c>
      <c r="L32" s="100">
        <f t="shared" si="5"/>
        <v>2906913</v>
      </c>
      <c r="M32" s="100">
        <f t="shared" si="5"/>
        <v>6693347</v>
      </c>
      <c r="N32" s="100">
        <f t="shared" si="5"/>
        <v>913011</v>
      </c>
      <c r="O32" s="100">
        <f t="shared" si="5"/>
        <v>909221</v>
      </c>
      <c r="P32" s="100">
        <f t="shared" si="5"/>
        <v>4230103</v>
      </c>
      <c r="Q32" s="100">
        <f t="shared" si="5"/>
        <v>6052335</v>
      </c>
      <c r="R32" s="100">
        <f t="shared" si="5"/>
        <v>4253972</v>
      </c>
      <c r="S32" s="100">
        <f t="shared" si="5"/>
        <v>8642687</v>
      </c>
      <c r="T32" s="100">
        <f t="shared" si="5"/>
        <v>6886614</v>
      </c>
      <c r="U32" s="100">
        <f t="shared" si="5"/>
        <v>19783273</v>
      </c>
      <c r="V32" s="100">
        <f t="shared" si="5"/>
        <v>37709727</v>
      </c>
      <c r="W32" s="100">
        <f t="shared" si="5"/>
        <v>48729161</v>
      </c>
      <c r="X32" s="100">
        <f t="shared" si="5"/>
        <v>-11019434</v>
      </c>
      <c r="Y32" s="101">
        <f>+IF(W32&lt;&gt;0,(X32/W32)*100,0)</f>
        <v>-22.61363375412928</v>
      </c>
      <c r="Z32" s="102">
        <f t="shared" si="5"/>
        <v>48729161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37400322</v>
      </c>
      <c r="C35" s="19"/>
      <c r="D35" s="59">
        <v>4554000</v>
      </c>
      <c r="E35" s="60">
        <v>4554000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4554000</v>
      </c>
      <c r="X35" s="60">
        <v>-4554000</v>
      </c>
      <c r="Y35" s="61">
        <v>-100</v>
      </c>
      <c r="Z35" s="62">
        <v>4554000</v>
      </c>
    </row>
    <row r="36" spans="1:26" ht="13.5">
      <c r="A36" s="58" t="s">
        <v>57</v>
      </c>
      <c r="B36" s="19">
        <v>144398921</v>
      </c>
      <c r="C36" s="19"/>
      <c r="D36" s="59">
        <v>194180000</v>
      </c>
      <c r="E36" s="60">
        <v>194180000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194180000</v>
      </c>
      <c r="X36" s="60">
        <v>-194180000</v>
      </c>
      <c r="Y36" s="61">
        <v>-100</v>
      </c>
      <c r="Z36" s="62">
        <v>194180000</v>
      </c>
    </row>
    <row r="37" spans="1:26" ht="13.5">
      <c r="A37" s="58" t="s">
        <v>58</v>
      </c>
      <c r="B37" s="19">
        <v>14830081</v>
      </c>
      <c r="C37" s="19"/>
      <c r="D37" s="59">
        <v>794000</v>
      </c>
      <c r="E37" s="60">
        <v>794000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794000</v>
      </c>
      <c r="X37" s="60">
        <v>-794000</v>
      </c>
      <c r="Y37" s="61">
        <v>-100</v>
      </c>
      <c r="Z37" s="62">
        <v>794000</v>
      </c>
    </row>
    <row r="38" spans="1:26" ht="13.5">
      <c r="A38" s="58" t="s">
        <v>59</v>
      </c>
      <c r="B38" s="19">
        <v>979928</v>
      </c>
      <c r="C38" s="19"/>
      <c r="D38" s="59">
        <v>1209000</v>
      </c>
      <c r="E38" s="60">
        <v>1209000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1209000</v>
      </c>
      <c r="X38" s="60">
        <v>-1209000</v>
      </c>
      <c r="Y38" s="61">
        <v>-100</v>
      </c>
      <c r="Z38" s="62">
        <v>1209000</v>
      </c>
    </row>
    <row r="39" spans="1:26" ht="13.5">
      <c r="A39" s="58" t="s">
        <v>60</v>
      </c>
      <c r="B39" s="19">
        <v>165989234</v>
      </c>
      <c r="C39" s="19"/>
      <c r="D39" s="59">
        <v>196731000</v>
      </c>
      <c r="E39" s="60">
        <v>196731000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196731000</v>
      </c>
      <c r="X39" s="60">
        <v>-196731000</v>
      </c>
      <c r="Y39" s="61">
        <v>-100</v>
      </c>
      <c r="Z39" s="62">
        <v>196731000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11795636</v>
      </c>
      <c r="C42" s="19"/>
      <c r="D42" s="59">
        <v>28894000</v>
      </c>
      <c r="E42" s="60">
        <v>28894000</v>
      </c>
      <c r="F42" s="60">
        <v>-20907224</v>
      </c>
      <c r="G42" s="60">
        <v>267309</v>
      </c>
      <c r="H42" s="60">
        <v>3883819</v>
      </c>
      <c r="I42" s="60">
        <v>-16756096</v>
      </c>
      <c r="J42" s="60">
        <v>758469</v>
      </c>
      <c r="K42" s="60">
        <v>2870235</v>
      </c>
      <c r="L42" s="60">
        <v>10360012</v>
      </c>
      <c r="M42" s="60">
        <v>13988716</v>
      </c>
      <c r="N42" s="60">
        <v>-5060773</v>
      </c>
      <c r="O42" s="60">
        <v>1795784</v>
      </c>
      <c r="P42" s="60">
        <v>2327374</v>
      </c>
      <c r="Q42" s="60">
        <v>-937615</v>
      </c>
      <c r="R42" s="60">
        <v>591141</v>
      </c>
      <c r="S42" s="60">
        <v>7855013</v>
      </c>
      <c r="T42" s="60">
        <v>22462269</v>
      </c>
      <c r="U42" s="60">
        <v>30908423</v>
      </c>
      <c r="V42" s="60">
        <v>27203428</v>
      </c>
      <c r="W42" s="60">
        <v>28894000</v>
      </c>
      <c r="X42" s="60">
        <v>-1690572</v>
      </c>
      <c r="Y42" s="61">
        <v>-5.85</v>
      </c>
      <c r="Z42" s="62">
        <v>28894000</v>
      </c>
    </row>
    <row r="43" spans="1:26" ht="13.5">
      <c r="A43" s="58" t="s">
        <v>63</v>
      </c>
      <c r="B43" s="19">
        <v>-20135567</v>
      </c>
      <c r="C43" s="19"/>
      <c r="D43" s="59">
        <v>-28894000</v>
      </c>
      <c r="E43" s="60">
        <v>-28894000</v>
      </c>
      <c r="F43" s="60">
        <v>-1443359</v>
      </c>
      <c r="G43" s="60">
        <v>-5295000</v>
      </c>
      <c r="H43" s="60">
        <v>-1233785</v>
      </c>
      <c r="I43" s="60">
        <v>-7972144</v>
      </c>
      <c r="J43" s="60">
        <v>-994396</v>
      </c>
      <c r="K43" s="60">
        <v>-1710747</v>
      </c>
      <c r="L43" s="60">
        <v>-3424171</v>
      </c>
      <c r="M43" s="60">
        <v>-6129314</v>
      </c>
      <c r="N43" s="60">
        <v>-595449</v>
      </c>
      <c r="O43" s="60">
        <v>-909221</v>
      </c>
      <c r="P43" s="60">
        <v>-4788882</v>
      </c>
      <c r="Q43" s="60">
        <v>-6293552</v>
      </c>
      <c r="R43" s="60">
        <v>-3594307</v>
      </c>
      <c r="S43" s="60">
        <v>-9293420</v>
      </c>
      <c r="T43" s="60">
        <v>-6754114</v>
      </c>
      <c r="U43" s="60">
        <v>-19641841</v>
      </c>
      <c r="V43" s="60">
        <v>-40036851</v>
      </c>
      <c r="W43" s="60">
        <v>-28894000</v>
      </c>
      <c r="X43" s="60">
        <v>-11142851</v>
      </c>
      <c r="Y43" s="61">
        <v>38.56</v>
      </c>
      <c r="Z43" s="62">
        <v>-28894000</v>
      </c>
    </row>
    <row r="44" spans="1:26" ht="13.5">
      <c r="A44" s="58" t="s">
        <v>64</v>
      </c>
      <c r="B44" s="19">
        <v>0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24830662</v>
      </c>
      <c r="C45" s="22"/>
      <c r="D45" s="99">
        <v>33286000</v>
      </c>
      <c r="E45" s="100">
        <v>33286000</v>
      </c>
      <c r="F45" s="100">
        <v>8032019</v>
      </c>
      <c r="G45" s="100">
        <v>3004328</v>
      </c>
      <c r="H45" s="100">
        <v>5654362</v>
      </c>
      <c r="I45" s="100">
        <v>5654362</v>
      </c>
      <c r="J45" s="100">
        <v>5418435</v>
      </c>
      <c r="K45" s="100">
        <v>6577923</v>
      </c>
      <c r="L45" s="100">
        <v>13513764</v>
      </c>
      <c r="M45" s="100">
        <v>13513764</v>
      </c>
      <c r="N45" s="100">
        <v>7857542</v>
      </c>
      <c r="O45" s="100">
        <v>8744105</v>
      </c>
      <c r="P45" s="100">
        <v>6282597</v>
      </c>
      <c r="Q45" s="100">
        <v>7857542</v>
      </c>
      <c r="R45" s="100">
        <v>3279431</v>
      </c>
      <c r="S45" s="100">
        <v>1841024</v>
      </c>
      <c r="T45" s="100">
        <v>17549179</v>
      </c>
      <c r="U45" s="100">
        <v>17549179</v>
      </c>
      <c r="V45" s="100">
        <v>17549179</v>
      </c>
      <c r="W45" s="100">
        <v>33286000</v>
      </c>
      <c r="X45" s="100">
        <v>-15736821</v>
      </c>
      <c r="Y45" s="101">
        <v>-47.28</v>
      </c>
      <c r="Z45" s="102">
        <v>33286000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-13553560</v>
      </c>
      <c r="C49" s="52"/>
      <c r="D49" s="129">
        <v>94751</v>
      </c>
      <c r="E49" s="54">
        <v>13625521</v>
      </c>
      <c r="F49" s="54">
        <v>0</v>
      </c>
      <c r="G49" s="54">
        <v>0</v>
      </c>
      <c r="H49" s="54">
        <v>0</v>
      </c>
      <c r="I49" s="54">
        <v>45188</v>
      </c>
      <c r="J49" s="54">
        <v>0</v>
      </c>
      <c r="K49" s="54">
        <v>0</v>
      </c>
      <c r="L49" s="54">
        <v>0</v>
      </c>
      <c r="M49" s="54">
        <v>54173</v>
      </c>
      <c r="N49" s="54">
        <v>0</v>
      </c>
      <c r="O49" s="54">
        <v>0</v>
      </c>
      <c r="P49" s="54">
        <v>0</v>
      </c>
      <c r="Q49" s="54">
        <v>7001700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7267773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401913</v>
      </c>
      <c r="C51" s="52"/>
      <c r="D51" s="129">
        <v>71802</v>
      </c>
      <c r="E51" s="54">
        <v>-48992</v>
      </c>
      <c r="F51" s="54">
        <v>0</v>
      </c>
      <c r="G51" s="54">
        <v>0</v>
      </c>
      <c r="H51" s="54">
        <v>0</v>
      </c>
      <c r="I51" s="54">
        <v>-8388</v>
      </c>
      <c r="J51" s="54">
        <v>0</v>
      </c>
      <c r="K51" s="54">
        <v>0</v>
      </c>
      <c r="L51" s="54">
        <v>0</v>
      </c>
      <c r="M51" s="54">
        <v>1410</v>
      </c>
      <c r="N51" s="54">
        <v>0</v>
      </c>
      <c r="O51" s="54">
        <v>0</v>
      </c>
      <c r="P51" s="54">
        <v>0</v>
      </c>
      <c r="Q51" s="54">
        <v>207810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625555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2.7378900088116076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16.93106328773302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2.7378900088116076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16.93106328773302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2250000</v>
      </c>
      <c r="E67" s="26">
        <v>2250000</v>
      </c>
      <c r="F67" s="26">
        <v>3099321</v>
      </c>
      <c r="G67" s="26"/>
      <c r="H67" s="26"/>
      <c r="I67" s="26">
        <v>3099321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3099321</v>
      </c>
      <c r="W67" s="26">
        <v>2250000</v>
      </c>
      <c r="X67" s="26"/>
      <c r="Y67" s="25"/>
      <c r="Z67" s="27">
        <v>2250000</v>
      </c>
    </row>
    <row r="68" spans="1:26" ht="13.5" hidden="1">
      <c r="A68" s="37" t="s">
        <v>31</v>
      </c>
      <c r="B68" s="19"/>
      <c r="C68" s="19"/>
      <c r="D68" s="20">
        <v>2250000</v>
      </c>
      <c r="E68" s="21">
        <v>2250000</v>
      </c>
      <c r="F68" s="21">
        <v>3099321</v>
      </c>
      <c r="G68" s="21"/>
      <c r="H68" s="21"/>
      <c r="I68" s="21">
        <v>3099321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3099321</v>
      </c>
      <c r="W68" s="21">
        <v>2250000</v>
      </c>
      <c r="X68" s="21"/>
      <c r="Y68" s="20"/>
      <c r="Z68" s="23">
        <v>2250000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1049619</v>
      </c>
      <c r="C76" s="32"/>
      <c r="D76" s="33">
        <v>2250000</v>
      </c>
      <c r="E76" s="34">
        <v>2250000</v>
      </c>
      <c r="F76" s="34"/>
      <c r="G76" s="34">
        <v>46529</v>
      </c>
      <c r="H76" s="34">
        <v>38327</v>
      </c>
      <c r="I76" s="34">
        <v>84856</v>
      </c>
      <c r="J76" s="34">
        <v>122307</v>
      </c>
      <c r="K76" s="34">
        <v>134887</v>
      </c>
      <c r="L76" s="34"/>
      <c r="M76" s="34">
        <v>257194</v>
      </c>
      <c r="N76" s="34">
        <v>58140</v>
      </c>
      <c r="O76" s="34">
        <v>13599</v>
      </c>
      <c r="P76" s="34">
        <v>19801</v>
      </c>
      <c r="Q76" s="34">
        <v>91540</v>
      </c>
      <c r="R76" s="34">
        <v>8243</v>
      </c>
      <c r="S76" s="34">
        <v>82915</v>
      </c>
      <c r="T76" s="34"/>
      <c r="U76" s="34">
        <v>91158</v>
      </c>
      <c r="V76" s="34">
        <v>524748</v>
      </c>
      <c r="W76" s="34">
        <v>2250000</v>
      </c>
      <c r="X76" s="34"/>
      <c r="Y76" s="33"/>
      <c r="Z76" s="35">
        <v>2250000</v>
      </c>
    </row>
    <row r="77" spans="1:26" ht="13.5" hidden="1">
      <c r="A77" s="37" t="s">
        <v>31</v>
      </c>
      <c r="B77" s="19">
        <v>1049619</v>
      </c>
      <c r="C77" s="19"/>
      <c r="D77" s="20">
        <v>2250000</v>
      </c>
      <c r="E77" s="21">
        <v>2250000</v>
      </c>
      <c r="F77" s="21"/>
      <c r="G77" s="21">
        <v>46529</v>
      </c>
      <c r="H77" s="21">
        <v>38327</v>
      </c>
      <c r="I77" s="21">
        <v>84856</v>
      </c>
      <c r="J77" s="21">
        <v>122307</v>
      </c>
      <c r="K77" s="21">
        <v>134887</v>
      </c>
      <c r="L77" s="21"/>
      <c r="M77" s="21">
        <v>257194</v>
      </c>
      <c r="N77" s="21">
        <v>58140</v>
      </c>
      <c r="O77" s="21">
        <v>13599</v>
      </c>
      <c r="P77" s="21">
        <v>19801</v>
      </c>
      <c r="Q77" s="21">
        <v>91540</v>
      </c>
      <c r="R77" s="21">
        <v>8243</v>
      </c>
      <c r="S77" s="21">
        <v>82915</v>
      </c>
      <c r="T77" s="21"/>
      <c r="U77" s="21">
        <v>91158</v>
      </c>
      <c r="V77" s="21">
        <v>524748</v>
      </c>
      <c r="W77" s="21">
        <v>2250000</v>
      </c>
      <c r="X77" s="21"/>
      <c r="Y77" s="20"/>
      <c r="Z77" s="23">
        <v>2250000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69091057</v>
      </c>
      <c r="D5" s="153">
        <f>SUM(D6:D8)</f>
        <v>0</v>
      </c>
      <c r="E5" s="154">
        <f t="shared" si="0"/>
        <v>53988373</v>
      </c>
      <c r="F5" s="100">
        <f t="shared" si="0"/>
        <v>60029549</v>
      </c>
      <c r="G5" s="100">
        <f t="shared" si="0"/>
        <v>24612996</v>
      </c>
      <c r="H5" s="100">
        <f t="shared" si="0"/>
        <v>1230140</v>
      </c>
      <c r="I5" s="100">
        <f t="shared" si="0"/>
        <v>709348</v>
      </c>
      <c r="J5" s="100">
        <f t="shared" si="0"/>
        <v>26552484</v>
      </c>
      <c r="K5" s="100">
        <f t="shared" si="0"/>
        <v>167896</v>
      </c>
      <c r="L5" s="100">
        <f t="shared" si="0"/>
        <v>179710</v>
      </c>
      <c r="M5" s="100">
        <f t="shared" si="0"/>
        <v>19226945</v>
      </c>
      <c r="N5" s="100">
        <f t="shared" si="0"/>
        <v>19574551</v>
      </c>
      <c r="O5" s="100">
        <f t="shared" si="0"/>
        <v>165505</v>
      </c>
      <c r="P5" s="100">
        <f t="shared" si="0"/>
        <v>146967</v>
      </c>
      <c r="Q5" s="100">
        <f t="shared" si="0"/>
        <v>17222071</v>
      </c>
      <c r="R5" s="100">
        <f t="shared" si="0"/>
        <v>17534543</v>
      </c>
      <c r="S5" s="100">
        <f t="shared" si="0"/>
        <v>143419</v>
      </c>
      <c r="T5" s="100">
        <f t="shared" si="0"/>
        <v>118427</v>
      </c>
      <c r="U5" s="100">
        <f t="shared" si="0"/>
        <v>240564</v>
      </c>
      <c r="V5" s="100">
        <f t="shared" si="0"/>
        <v>502410</v>
      </c>
      <c r="W5" s="100">
        <f t="shared" si="0"/>
        <v>64163988</v>
      </c>
      <c r="X5" s="100">
        <f t="shared" si="0"/>
        <v>60029549</v>
      </c>
      <c r="Y5" s="100">
        <f t="shared" si="0"/>
        <v>4134439</v>
      </c>
      <c r="Z5" s="137">
        <f>+IF(X5&lt;&gt;0,+(Y5/X5)*100,0)</f>
        <v>6.887339766620602</v>
      </c>
      <c r="AA5" s="153">
        <f>SUM(AA6:AA8)</f>
        <v>60029549</v>
      </c>
    </row>
    <row r="6" spans="1:27" ht="13.5">
      <c r="A6" s="138" t="s">
        <v>75</v>
      </c>
      <c r="B6" s="136"/>
      <c r="C6" s="155">
        <v>295000</v>
      </c>
      <c r="D6" s="155"/>
      <c r="E6" s="156">
        <v>30254442</v>
      </c>
      <c r="F6" s="60">
        <v>32948427</v>
      </c>
      <c r="G6" s="60">
        <v>12410110</v>
      </c>
      <c r="H6" s="60"/>
      <c r="I6" s="60">
        <v>600000</v>
      </c>
      <c r="J6" s="60">
        <v>13010110</v>
      </c>
      <c r="K6" s="60"/>
      <c r="L6" s="60"/>
      <c r="M6" s="60"/>
      <c r="N6" s="60"/>
      <c r="O6" s="60"/>
      <c r="P6" s="60"/>
      <c r="Q6" s="60">
        <v>53000</v>
      </c>
      <c r="R6" s="60">
        <v>53000</v>
      </c>
      <c r="S6" s="60"/>
      <c r="T6" s="60"/>
      <c r="U6" s="60"/>
      <c r="V6" s="60"/>
      <c r="W6" s="60">
        <v>13063110</v>
      </c>
      <c r="X6" s="60">
        <v>32948427</v>
      </c>
      <c r="Y6" s="60">
        <v>-19885317</v>
      </c>
      <c r="Z6" s="140">
        <v>-60.35</v>
      </c>
      <c r="AA6" s="155">
        <v>32948427</v>
      </c>
    </row>
    <row r="7" spans="1:27" ht="13.5">
      <c r="A7" s="138" t="s">
        <v>76</v>
      </c>
      <c r="B7" s="136"/>
      <c r="C7" s="157">
        <v>68645093</v>
      </c>
      <c r="D7" s="157"/>
      <c r="E7" s="158">
        <v>12232891</v>
      </c>
      <c r="F7" s="159">
        <v>13217240</v>
      </c>
      <c r="G7" s="159">
        <v>7198316</v>
      </c>
      <c r="H7" s="159">
        <v>1230140</v>
      </c>
      <c r="I7" s="159">
        <v>109348</v>
      </c>
      <c r="J7" s="159">
        <v>8537804</v>
      </c>
      <c r="K7" s="159">
        <v>167896</v>
      </c>
      <c r="L7" s="159">
        <v>126078</v>
      </c>
      <c r="M7" s="159">
        <v>19226945</v>
      </c>
      <c r="N7" s="159">
        <v>19520919</v>
      </c>
      <c r="O7" s="159">
        <v>142852</v>
      </c>
      <c r="P7" s="159">
        <v>146967</v>
      </c>
      <c r="Q7" s="159">
        <v>17169071</v>
      </c>
      <c r="R7" s="159">
        <v>17458890</v>
      </c>
      <c r="S7" s="159">
        <v>114413</v>
      </c>
      <c r="T7" s="159">
        <v>118427</v>
      </c>
      <c r="U7" s="159">
        <v>220227</v>
      </c>
      <c r="V7" s="159">
        <v>453067</v>
      </c>
      <c r="W7" s="159">
        <v>45970680</v>
      </c>
      <c r="X7" s="159">
        <v>13217240</v>
      </c>
      <c r="Y7" s="159">
        <v>32753440</v>
      </c>
      <c r="Z7" s="141">
        <v>247.81</v>
      </c>
      <c r="AA7" s="157">
        <v>13217240</v>
      </c>
    </row>
    <row r="8" spans="1:27" ht="13.5">
      <c r="A8" s="138" t="s">
        <v>77</v>
      </c>
      <c r="B8" s="136"/>
      <c r="C8" s="155">
        <v>150964</v>
      </c>
      <c r="D8" s="155"/>
      <c r="E8" s="156">
        <v>11501040</v>
      </c>
      <c r="F8" s="60">
        <v>13863882</v>
      </c>
      <c r="G8" s="60">
        <v>5004570</v>
      </c>
      <c r="H8" s="60"/>
      <c r="I8" s="60"/>
      <c r="J8" s="60">
        <v>5004570</v>
      </c>
      <c r="K8" s="60"/>
      <c r="L8" s="60">
        <v>53632</v>
      </c>
      <c r="M8" s="60"/>
      <c r="N8" s="60">
        <v>53632</v>
      </c>
      <c r="O8" s="60">
        <v>22653</v>
      </c>
      <c r="P8" s="60"/>
      <c r="Q8" s="60"/>
      <c r="R8" s="60">
        <v>22653</v>
      </c>
      <c r="S8" s="60">
        <v>29006</v>
      </c>
      <c r="T8" s="60"/>
      <c r="U8" s="60">
        <v>20337</v>
      </c>
      <c r="V8" s="60">
        <v>49343</v>
      </c>
      <c r="W8" s="60">
        <v>5130198</v>
      </c>
      <c r="X8" s="60">
        <v>13863882</v>
      </c>
      <c r="Y8" s="60">
        <v>-8733684</v>
      </c>
      <c r="Z8" s="140">
        <v>-63</v>
      </c>
      <c r="AA8" s="155">
        <v>13863882</v>
      </c>
    </row>
    <row r="9" spans="1:27" ht="13.5">
      <c r="A9" s="135" t="s">
        <v>78</v>
      </c>
      <c r="B9" s="136"/>
      <c r="C9" s="153">
        <f aca="true" t="shared" si="1" ref="C9:Y9">SUM(C10:C14)</f>
        <v>756725</v>
      </c>
      <c r="D9" s="153">
        <f>SUM(D10:D14)</f>
        <v>0</v>
      </c>
      <c r="E9" s="154">
        <f t="shared" si="1"/>
        <v>7479483</v>
      </c>
      <c r="F9" s="100">
        <f t="shared" si="1"/>
        <v>9392637</v>
      </c>
      <c r="G9" s="100">
        <f t="shared" si="1"/>
        <v>3328989</v>
      </c>
      <c r="H9" s="100">
        <f t="shared" si="1"/>
        <v>0</v>
      </c>
      <c r="I9" s="100">
        <f t="shared" si="1"/>
        <v>0</v>
      </c>
      <c r="J9" s="100">
        <f t="shared" si="1"/>
        <v>3328989</v>
      </c>
      <c r="K9" s="100">
        <f t="shared" si="1"/>
        <v>0</v>
      </c>
      <c r="L9" s="100">
        <f t="shared" si="1"/>
        <v>1090</v>
      </c>
      <c r="M9" s="100">
        <f t="shared" si="1"/>
        <v>0</v>
      </c>
      <c r="N9" s="100">
        <f t="shared" si="1"/>
        <v>1090</v>
      </c>
      <c r="O9" s="100">
        <f t="shared" si="1"/>
        <v>792</v>
      </c>
      <c r="P9" s="100">
        <f t="shared" si="1"/>
        <v>3075</v>
      </c>
      <c r="Q9" s="100">
        <f t="shared" si="1"/>
        <v>3191</v>
      </c>
      <c r="R9" s="100">
        <f t="shared" si="1"/>
        <v>7058</v>
      </c>
      <c r="S9" s="100">
        <f t="shared" si="1"/>
        <v>2506</v>
      </c>
      <c r="T9" s="100">
        <f t="shared" si="1"/>
        <v>0</v>
      </c>
      <c r="U9" s="100">
        <f t="shared" si="1"/>
        <v>250</v>
      </c>
      <c r="V9" s="100">
        <f t="shared" si="1"/>
        <v>2756</v>
      </c>
      <c r="W9" s="100">
        <f t="shared" si="1"/>
        <v>3339893</v>
      </c>
      <c r="X9" s="100">
        <f t="shared" si="1"/>
        <v>9392637</v>
      </c>
      <c r="Y9" s="100">
        <f t="shared" si="1"/>
        <v>-6052744</v>
      </c>
      <c r="Z9" s="137">
        <f>+IF(X9&lt;&gt;0,+(Y9/X9)*100,0)</f>
        <v>-64.44137040535048</v>
      </c>
      <c r="AA9" s="153">
        <f>SUM(AA10:AA14)</f>
        <v>9392637</v>
      </c>
    </row>
    <row r="10" spans="1:27" ht="13.5">
      <c r="A10" s="138" t="s">
        <v>79</v>
      </c>
      <c r="B10" s="136"/>
      <c r="C10" s="155">
        <v>756725</v>
      </c>
      <c r="D10" s="155"/>
      <c r="E10" s="156">
        <v>3493134</v>
      </c>
      <c r="F10" s="60">
        <v>9392637</v>
      </c>
      <c r="G10" s="60">
        <v>1151299</v>
      </c>
      <c r="H10" s="60"/>
      <c r="I10" s="60"/>
      <c r="J10" s="60">
        <v>1151299</v>
      </c>
      <c r="K10" s="60"/>
      <c r="L10" s="60">
        <v>1090</v>
      </c>
      <c r="M10" s="60"/>
      <c r="N10" s="60">
        <v>1090</v>
      </c>
      <c r="O10" s="60">
        <v>792</v>
      </c>
      <c r="P10" s="60">
        <v>3075</v>
      </c>
      <c r="Q10" s="60">
        <v>3191</v>
      </c>
      <c r="R10" s="60">
        <v>7058</v>
      </c>
      <c r="S10" s="60">
        <v>2506</v>
      </c>
      <c r="T10" s="60"/>
      <c r="U10" s="60">
        <v>250</v>
      </c>
      <c r="V10" s="60">
        <v>2756</v>
      </c>
      <c r="W10" s="60">
        <v>1162203</v>
      </c>
      <c r="X10" s="60">
        <v>9392637</v>
      </c>
      <c r="Y10" s="60">
        <v>-8230434</v>
      </c>
      <c r="Z10" s="140">
        <v>-87.63</v>
      </c>
      <c r="AA10" s="155">
        <v>9392637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3986349</v>
      </c>
      <c r="F14" s="159"/>
      <c r="G14" s="159">
        <v>2177690</v>
      </c>
      <c r="H14" s="159"/>
      <c r="I14" s="159"/>
      <c r="J14" s="159">
        <v>2177690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2177690</v>
      </c>
      <c r="X14" s="159"/>
      <c r="Y14" s="159">
        <v>2177690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15003961</v>
      </c>
      <c r="D15" s="153">
        <f>SUM(D16:D18)</f>
        <v>0</v>
      </c>
      <c r="E15" s="154">
        <f t="shared" si="2"/>
        <v>7418976</v>
      </c>
      <c r="F15" s="100">
        <f t="shared" si="2"/>
        <v>50458814</v>
      </c>
      <c r="G15" s="100">
        <f t="shared" si="2"/>
        <v>13191640</v>
      </c>
      <c r="H15" s="100">
        <f t="shared" si="2"/>
        <v>0</v>
      </c>
      <c r="I15" s="100">
        <f t="shared" si="2"/>
        <v>0</v>
      </c>
      <c r="J15" s="100">
        <f t="shared" si="2"/>
        <v>13191640</v>
      </c>
      <c r="K15" s="100">
        <f t="shared" si="2"/>
        <v>0</v>
      </c>
      <c r="L15" s="100">
        <f t="shared" si="2"/>
        <v>0</v>
      </c>
      <c r="M15" s="100">
        <f t="shared" si="2"/>
        <v>9123000</v>
      </c>
      <c r="N15" s="100">
        <f t="shared" si="2"/>
        <v>9123000</v>
      </c>
      <c r="O15" s="100">
        <f t="shared" si="2"/>
        <v>0</v>
      </c>
      <c r="P15" s="100">
        <f t="shared" si="2"/>
        <v>0</v>
      </c>
      <c r="Q15" s="100">
        <f t="shared" si="2"/>
        <v>4500000</v>
      </c>
      <c r="R15" s="100">
        <f t="shared" si="2"/>
        <v>4500000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26814640</v>
      </c>
      <c r="X15" s="100">
        <f t="shared" si="2"/>
        <v>50458814</v>
      </c>
      <c r="Y15" s="100">
        <f t="shared" si="2"/>
        <v>-23644174</v>
      </c>
      <c r="Z15" s="137">
        <f>+IF(X15&lt;&gt;0,+(Y15/X15)*100,0)</f>
        <v>-46.85836254494606</v>
      </c>
      <c r="AA15" s="153">
        <f>SUM(AA16:AA18)</f>
        <v>50458814</v>
      </c>
    </row>
    <row r="16" spans="1:27" ht="13.5">
      <c r="A16" s="138" t="s">
        <v>85</v>
      </c>
      <c r="B16" s="136"/>
      <c r="C16" s="155">
        <v>15003961</v>
      </c>
      <c r="D16" s="155"/>
      <c r="E16" s="156">
        <v>7418976</v>
      </c>
      <c r="F16" s="60">
        <v>50458814</v>
      </c>
      <c r="G16" s="60">
        <v>13191640</v>
      </c>
      <c r="H16" s="60"/>
      <c r="I16" s="60"/>
      <c r="J16" s="60">
        <v>13191640</v>
      </c>
      <c r="K16" s="60"/>
      <c r="L16" s="60"/>
      <c r="M16" s="60">
        <v>9123000</v>
      </c>
      <c r="N16" s="60">
        <v>9123000</v>
      </c>
      <c r="O16" s="60"/>
      <c r="P16" s="60"/>
      <c r="Q16" s="60">
        <v>4500000</v>
      </c>
      <c r="R16" s="60">
        <v>4500000</v>
      </c>
      <c r="S16" s="60"/>
      <c r="T16" s="60"/>
      <c r="U16" s="60"/>
      <c r="V16" s="60"/>
      <c r="W16" s="60">
        <v>26814640</v>
      </c>
      <c r="X16" s="60">
        <v>50458814</v>
      </c>
      <c r="Y16" s="60">
        <v>-23644174</v>
      </c>
      <c r="Z16" s="140">
        <v>-46.86</v>
      </c>
      <c r="AA16" s="155">
        <v>50458814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84851743</v>
      </c>
      <c r="D25" s="168">
        <f>+D5+D9+D15+D19+D24</f>
        <v>0</v>
      </c>
      <c r="E25" s="169">
        <f t="shared" si="4"/>
        <v>68886832</v>
      </c>
      <c r="F25" s="73">
        <f t="shared" si="4"/>
        <v>119881000</v>
      </c>
      <c r="G25" s="73">
        <f t="shared" si="4"/>
        <v>41133625</v>
      </c>
      <c r="H25" s="73">
        <f t="shared" si="4"/>
        <v>1230140</v>
      </c>
      <c r="I25" s="73">
        <f t="shared" si="4"/>
        <v>709348</v>
      </c>
      <c r="J25" s="73">
        <f t="shared" si="4"/>
        <v>43073113</v>
      </c>
      <c r="K25" s="73">
        <f t="shared" si="4"/>
        <v>167896</v>
      </c>
      <c r="L25" s="73">
        <f t="shared" si="4"/>
        <v>180800</v>
      </c>
      <c r="M25" s="73">
        <f t="shared" si="4"/>
        <v>28349945</v>
      </c>
      <c r="N25" s="73">
        <f t="shared" si="4"/>
        <v>28698641</v>
      </c>
      <c r="O25" s="73">
        <f t="shared" si="4"/>
        <v>166297</v>
      </c>
      <c r="P25" s="73">
        <f t="shared" si="4"/>
        <v>150042</v>
      </c>
      <c r="Q25" s="73">
        <f t="shared" si="4"/>
        <v>21725262</v>
      </c>
      <c r="R25" s="73">
        <f t="shared" si="4"/>
        <v>22041601</v>
      </c>
      <c r="S25" s="73">
        <f t="shared" si="4"/>
        <v>145925</v>
      </c>
      <c r="T25" s="73">
        <f t="shared" si="4"/>
        <v>118427</v>
      </c>
      <c r="U25" s="73">
        <f t="shared" si="4"/>
        <v>240814</v>
      </c>
      <c r="V25" s="73">
        <f t="shared" si="4"/>
        <v>505166</v>
      </c>
      <c r="W25" s="73">
        <f t="shared" si="4"/>
        <v>94318521</v>
      </c>
      <c r="X25" s="73">
        <f t="shared" si="4"/>
        <v>119881000</v>
      </c>
      <c r="Y25" s="73">
        <f t="shared" si="4"/>
        <v>-25562479</v>
      </c>
      <c r="Z25" s="170">
        <f>+IF(X25&lt;&gt;0,+(Y25/X25)*100,0)</f>
        <v>-21.323211351256663</v>
      </c>
      <c r="AA25" s="168">
        <f>+AA5+AA9+AA15+AA19+AA24</f>
        <v>119881000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60923634</v>
      </c>
      <c r="D28" s="153">
        <f>SUM(D29:D31)</f>
        <v>0</v>
      </c>
      <c r="E28" s="154">
        <f t="shared" si="5"/>
        <v>53988373</v>
      </c>
      <c r="F28" s="100">
        <f t="shared" si="5"/>
        <v>57489549</v>
      </c>
      <c r="G28" s="100">
        <f t="shared" si="5"/>
        <v>3736506</v>
      </c>
      <c r="H28" s="100">
        <f t="shared" si="5"/>
        <v>4879176</v>
      </c>
      <c r="I28" s="100">
        <f t="shared" si="5"/>
        <v>5378986</v>
      </c>
      <c r="J28" s="100">
        <f t="shared" si="5"/>
        <v>13994668</v>
      </c>
      <c r="K28" s="100">
        <f t="shared" si="5"/>
        <v>3102172</v>
      </c>
      <c r="L28" s="100">
        <f t="shared" si="5"/>
        <v>7207384</v>
      </c>
      <c r="M28" s="100">
        <f t="shared" si="5"/>
        <v>6670695</v>
      </c>
      <c r="N28" s="100">
        <f t="shared" si="5"/>
        <v>16980251</v>
      </c>
      <c r="O28" s="100">
        <f t="shared" si="5"/>
        <v>4003262</v>
      </c>
      <c r="P28" s="100">
        <f t="shared" si="5"/>
        <v>3506282</v>
      </c>
      <c r="Q28" s="100">
        <f t="shared" si="5"/>
        <v>4183513</v>
      </c>
      <c r="R28" s="100">
        <f t="shared" si="5"/>
        <v>11693057</v>
      </c>
      <c r="S28" s="100">
        <f t="shared" si="5"/>
        <v>3907055</v>
      </c>
      <c r="T28" s="100">
        <f t="shared" si="5"/>
        <v>4568600</v>
      </c>
      <c r="U28" s="100">
        <f t="shared" si="5"/>
        <v>5496759</v>
      </c>
      <c r="V28" s="100">
        <f t="shared" si="5"/>
        <v>13972414</v>
      </c>
      <c r="W28" s="100">
        <f t="shared" si="5"/>
        <v>56640390</v>
      </c>
      <c r="X28" s="100">
        <f t="shared" si="5"/>
        <v>57489549</v>
      </c>
      <c r="Y28" s="100">
        <f t="shared" si="5"/>
        <v>-849159</v>
      </c>
      <c r="Z28" s="137">
        <f>+IF(X28&lt;&gt;0,+(Y28/X28)*100,0)</f>
        <v>-1.4770667273803104</v>
      </c>
      <c r="AA28" s="153">
        <f>SUM(AA29:AA31)</f>
        <v>57489549</v>
      </c>
    </row>
    <row r="29" spans="1:27" ht="13.5">
      <c r="A29" s="138" t="s">
        <v>75</v>
      </c>
      <c r="B29" s="136"/>
      <c r="C29" s="155">
        <v>31618457</v>
      </c>
      <c r="D29" s="155"/>
      <c r="E29" s="156">
        <v>30254442</v>
      </c>
      <c r="F29" s="60">
        <v>30988427</v>
      </c>
      <c r="G29" s="60">
        <v>2262097</v>
      </c>
      <c r="H29" s="60">
        <v>2523120</v>
      </c>
      <c r="I29" s="60">
        <v>2370629</v>
      </c>
      <c r="J29" s="60">
        <v>7155846</v>
      </c>
      <c r="K29" s="60">
        <v>1875661</v>
      </c>
      <c r="L29" s="60">
        <v>3334166</v>
      </c>
      <c r="M29" s="60">
        <v>2867094</v>
      </c>
      <c r="N29" s="60">
        <v>8076921</v>
      </c>
      <c r="O29" s="60">
        <v>2500701</v>
      </c>
      <c r="P29" s="60">
        <v>1613167</v>
      </c>
      <c r="Q29" s="60">
        <v>2224042</v>
      </c>
      <c r="R29" s="60">
        <v>6337910</v>
      </c>
      <c r="S29" s="60">
        <v>2368415</v>
      </c>
      <c r="T29" s="60">
        <v>2688659</v>
      </c>
      <c r="U29" s="60">
        <v>3475822</v>
      </c>
      <c r="V29" s="60">
        <v>8532896</v>
      </c>
      <c r="W29" s="60">
        <v>30103573</v>
      </c>
      <c r="X29" s="60">
        <v>30988427</v>
      </c>
      <c r="Y29" s="60">
        <v>-884854</v>
      </c>
      <c r="Z29" s="140">
        <v>-2.86</v>
      </c>
      <c r="AA29" s="155">
        <v>30988427</v>
      </c>
    </row>
    <row r="30" spans="1:27" ht="13.5">
      <c r="A30" s="138" t="s">
        <v>76</v>
      </c>
      <c r="B30" s="136"/>
      <c r="C30" s="157">
        <v>10638681</v>
      </c>
      <c r="D30" s="157"/>
      <c r="E30" s="158">
        <v>12232891</v>
      </c>
      <c r="F30" s="159">
        <v>13197240</v>
      </c>
      <c r="G30" s="159">
        <v>484178</v>
      </c>
      <c r="H30" s="159">
        <v>1337826</v>
      </c>
      <c r="I30" s="159">
        <v>434926</v>
      </c>
      <c r="J30" s="159">
        <v>2256930</v>
      </c>
      <c r="K30" s="159">
        <v>641407</v>
      </c>
      <c r="L30" s="159">
        <v>1761201</v>
      </c>
      <c r="M30" s="159">
        <v>1788550</v>
      </c>
      <c r="N30" s="159">
        <v>4191158</v>
      </c>
      <c r="O30" s="159">
        <v>590370</v>
      </c>
      <c r="P30" s="159">
        <v>1189387</v>
      </c>
      <c r="Q30" s="159">
        <v>732181</v>
      </c>
      <c r="R30" s="159">
        <v>2511938</v>
      </c>
      <c r="S30" s="159">
        <v>574967</v>
      </c>
      <c r="T30" s="159">
        <v>870179</v>
      </c>
      <c r="U30" s="159">
        <v>777815</v>
      </c>
      <c r="V30" s="159">
        <v>2222961</v>
      </c>
      <c r="W30" s="159">
        <v>11182987</v>
      </c>
      <c r="X30" s="159">
        <v>13197240</v>
      </c>
      <c r="Y30" s="159">
        <v>-2014253</v>
      </c>
      <c r="Z30" s="141">
        <v>-15.26</v>
      </c>
      <c r="AA30" s="157">
        <v>13197240</v>
      </c>
    </row>
    <row r="31" spans="1:27" ht="13.5">
      <c r="A31" s="138" t="s">
        <v>77</v>
      </c>
      <c r="B31" s="136"/>
      <c r="C31" s="155">
        <v>18666496</v>
      </c>
      <c r="D31" s="155"/>
      <c r="E31" s="156">
        <v>11501040</v>
      </c>
      <c r="F31" s="60">
        <v>13303882</v>
      </c>
      <c r="G31" s="60">
        <v>990231</v>
      </c>
      <c r="H31" s="60">
        <v>1018230</v>
      </c>
      <c r="I31" s="60">
        <v>2573431</v>
      </c>
      <c r="J31" s="60">
        <v>4581892</v>
      </c>
      <c r="K31" s="60">
        <v>585104</v>
      </c>
      <c r="L31" s="60">
        <v>2112017</v>
      </c>
      <c r="M31" s="60">
        <v>2015051</v>
      </c>
      <c r="N31" s="60">
        <v>4712172</v>
      </c>
      <c r="O31" s="60">
        <v>912191</v>
      </c>
      <c r="P31" s="60">
        <v>703728</v>
      </c>
      <c r="Q31" s="60">
        <v>1227290</v>
      </c>
      <c r="R31" s="60">
        <v>2843209</v>
      </c>
      <c r="S31" s="60">
        <v>963673</v>
      </c>
      <c r="T31" s="60">
        <v>1009762</v>
      </c>
      <c r="U31" s="60">
        <v>1243122</v>
      </c>
      <c r="V31" s="60">
        <v>3216557</v>
      </c>
      <c r="W31" s="60">
        <v>15353830</v>
      </c>
      <c r="X31" s="60">
        <v>13303882</v>
      </c>
      <c r="Y31" s="60">
        <v>2049948</v>
      </c>
      <c r="Z31" s="140">
        <v>15.41</v>
      </c>
      <c r="AA31" s="155">
        <v>13303882</v>
      </c>
    </row>
    <row r="32" spans="1:27" ht="13.5">
      <c r="A32" s="135" t="s">
        <v>78</v>
      </c>
      <c r="B32" s="136"/>
      <c r="C32" s="153">
        <f aca="true" t="shared" si="6" ref="C32:Y32">SUM(C33:C37)</f>
        <v>7128159</v>
      </c>
      <c r="D32" s="153">
        <f>SUM(D33:D37)</f>
        <v>0</v>
      </c>
      <c r="E32" s="154">
        <f t="shared" si="6"/>
        <v>7479483</v>
      </c>
      <c r="F32" s="100">
        <f t="shared" si="6"/>
        <v>8272498</v>
      </c>
      <c r="G32" s="100">
        <f t="shared" si="6"/>
        <v>419565</v>
      </c>
      <c r="H32" s="100">
        <f t="shared" si="6"/>
        <v>459253</v>
      </c>
      <c r="I32" s="100">
        <f t="shared" si="6"/>
        <v>471996</v>
      </c>
      <c r="J32" s="100">
        <f t="shared" si="6"/>
        <v>1350814</v>
      </c>
      <c r="K32" s="100">
        <f t="shared" si="6"/>
        <v>954413</v>
      </c>
      <c r="L32" s="100">
        <f t="shared" si="6"/>
        <v>886354</v>
      </c>
      <c r="M32" s="100">
        <f t="shared" si="6"/>
        <v>428030</v>
      </c>
      <c r="N32" s="100">
        <f t="shared" si="6"/>
        <v>2268797</v>
      </c>
      <c r="O32" s="100">
        <f t="shared" si="6"/>
        <v>498376</v>
      </c>
      <c r="P32" s="100">
        <f t="shared" si="6"/>
        <v>661642</v>
      </c>
      <c r="Q32" s="100">
        <f t="shared" si="6"/>
        <v>448123</v>
      </c>
      <c r="R32" s="100">
        <f t="shared" si="6"/>
        <v>1608141</v>
      </c>
      <c r="S32" s="100">
        <f t="shared" si="6"/>
        <v>460350</v>
      </c>
      <c r="T32" s="100">
        <f t="shared" si="6"/>
        <v>487503</v>
      </c>
      <c r="U32" s="100">
        <f t="shared" si="6"/>
        <v>478424</v>
      </c>
      <c r="V32" s="100">
        <f t="shared" si="6"/>
        <v>1426277</v>
      </c>
      <c r="W32" s="100">
        <f t="shared" si="6"/>
        <v>6654029</v>
      </c>
      <c r="X32" s="100">
        <f t="shared" si="6"/>
        <v>8272498</v>
      </c>
      <c r="Y32" s="100">
        <f t="shared" si="6"/>
        <v>-1618469</v>
      </c>
      <c r="Z32" s="137">
        <f>+IF(X32&lt;&gt;0,+(Y32/X32)*100,0)</f>
        <v>-19.564453203856925</v>
      </c>
      <c r="AA32" s="153">
        <f>SUM(AA33:AA37)</f>
        <v>8272498</v>
      </c>
    </row>
    <row r="33" spans="1:27" ht="13.5">
      <c r="A33" s="138" t="s">
        <v>79</v>
      </c>
      <c r="B33" s="136"/>
      <c r="C33" s="155">
        <v>7128159</v>
      </c>
      <c r="D33" s="155"/>
      <c r="E33" s="156">
        <v>3493134</v>
      </c>
      <c r="F33" s="60">
        <v>8272498</v>
      </c>
      <c r="G33" s="60">
        <v>193469</v>
      </c>
      <c r="H33" s="60">
        <v>234978</v>
      </c>
      <c r="I33" s="60">
        <v>248638</v>
      </c>
      <c r="J33" s="60">
        <v>677085</v>
      </c>
      <c r="K33" s="60">
        <v>336947</v>
      </c>
      <c r="L33" s="60">
        <v>417153</v>
      </c>
      <c r="M33" s="60">
        <v>213146</v>
      </c>
      <c r="N33" s="60">
        <v>967246</v>
      </c>
      <c r="O33" s="60">
        <v>306839</v>
      </c>
      <c r="P33" s="60">
        <v>233068</v>
      </c>
      <c r="Q33" s="60">
        <v>208989</v>
      </c>
      <c r="R33" s="60">
        <v>748896</v>
      </c>
      <c r="S33" s="60">
        <v>460350</v>
      </c>
      <c r="T33" s="60">
        <v>487503</v>
      </c>
      <c r="U33" s="60">
        <v>478424</v>
      </c>
      <c r="V33" s="60">
        <v>1426277</v>
      </c>
      <c r="W33" s="60">
        <v>3819504</v>
      </c>
      <c r="X33" s="60">
        <v>8272498</v>
      </c>
      <c r="Y33" s="60">
        <v>-4452994</v>
      </c>
      <c r="Z33" s="140">
        <v>-53.83</v>
      </c>
      <c r="AA33" s="155">
        <v>8272498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3986349</v>
      </c>
      <c r="F37" s="159"/>
      <c r="G37" s="159">
        <v>226096</v>
      </c>
      <c r="H37" s="159">
        <v>224275</v>
      </c>
      <c r="I37" s="159">
        <v>223358</v>
      </c>
      <c r="J37" s="159">
        <v>673729</v>
      </c>
      <c r="K37" s="159">
        <v>617466</v>
      </c>
      <c r="L37" s="159">
        <v>469201</v>
      </c>
      <c r="M37" s="159">
        <v>214884</v>
      </c>
      <c r="N37" s="159">
        <v>1301551</v>
      </c>
      <c r="O37" s="159">
        <v>191537</v>
      </c>
      <c r="P37" s="159">
        <v>428574</v>
      </c>
      <c r="Q37" s="159">
        <v>239134</v>
      </c>
      <c r="R37" s="159">
        <v>859245</v>
      </c>
      <c r="S37" s="159"/>
      <c r="T37" s="159"/>
      <c r="U37" s="159"/>
      <c r="V37" s="159"/>
      <c r="W37" s="159">
        <v>2834525</v>
      </c>
      <c r="X37" s="159"/>
      <c r="Y37" s="159">
        <v>2834525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9572063</v>
      </c>
      <c r="D38" s="153">
        <f>SUM(D39:D41)</f>
        <v>0</v>
      </c>
      <c r="E38" s="154">
        <f t="shared" si="7"/>
        <v>7418976</v>
      </c>
      <c r="F38" s="100">
        <f t="shared" si="7"/>
        <v>5389792</v>
      </c>
      <c r="G38" s="100">
        <f t="shared" si="7"/>
        <v>419250</v>
      </c>
      <c r="H38" s="100">
        <f t="shared" si="7"/>
        <v>537307</v>
      </c>
      <c r="I38" s="100">
        <f t="shared" si="7"/>
        <v>599568</v>
      </c>
      <c r="J38" s="100">
        <f t="shared" si="7"/>
        <v>1556125</v>
      </c>
      <c r="K38" s="100">
        <f t="shared" si="7"/>
        <v>3970595</v>
      </c>
      <c r="L38" s="100">
        <f t="shared" si="7"/>
        <v>665959</v>
      </c>
      <c r="M38" s="100">
        <f t="shared" si="7"/>
        <v>534046</v>
      </c>
      <c r="N38" s="100">
        <f t="shared" si="7"/>
        <v>5170600</v>
      </c>
      <c r="O38" s="100">
        <f t="shared" si="7"/>
        <v>1074214</v>
      </c>
      <c r="P38" s="100">
        <f t="shared" si="7"/>
        <v>572326</v>
      </c>
      <c r="Q38" s="100">
        <f t="shared" si="7"/>
        <v>812427</v>
      </c>
      <c r="R38" s="100">
        <f t="shared" si="7"/>
        <v>2458967</v>
      </c>
      <c r="S38" s="100">
        <f t="shared" si="7"/>
        <v>562866</v>
      </c>
      <c r="T38" s="100">
        <f t="shared" si="7"/>
        <v>562629</v>
      </c>
      <c r="U38" s="100">
        <f t="shared" si="7"/>
        <v>685389</v>
      </c>
      <c r="V38" s="100">
        <f t="shared" si="7"/>
        <v>1810884</v>
      </c>
      <c r="W38" s="100">
        <f t="shared" si="7"/>
        <v>10996576</v>
      </c>
      <c r="X38" s="100">
        <f t="shared" si="7"/>
        <v>5389792</v>
      </c>
      <c r="Y38" s="100">
        <f t="shared" si="7"/>
        <v>5606784</v>
      </c>
      <c r="Z38" s="137">
        <f>+IF(X38&lt;&gt;0,+(Y38/X38)*100,0)</f>
        <v>104.02598096549922</v>
      </c>
      <c r="AA38" s="153">
        <f>SUM(AA39:AA41)</f>
        <v>5389792</v>
      </c>
    </row>
    <row r="39" spans="1:27" ht="13.5">
      <c r="A39" s="138" t="s">
        <v>85</v>
      </c>
      <c r="B39" s="136"/>
      <c r="C39" s="155">
        <v>9572063</v>
      </c>
      <c r="D39" s="155"/>
      <c r="E39" s="156">
        <v>7418976</v>
      </c>
      <c r="F39" s="60">
        <v>5389792</v>
      </c>
      <c r="G39" s="60">
        <v>419250</v>
      </c>
      <c r="H39" s="60">
        <v>537307</v>
      </c>
      <c r="I39" s="60">
        <v>599568</v>
      </c>
      <c r="J39" s="60">
        <v>1556125</v>
      </c>
      <c r="K39" s="60">
        <v>3970595</v>
      </c>
      <c r="L39" s="60">
        <v>665959</v>
      </c>
      <c r="M39" s="60">
        <v>534046</v>
      </c>
      <c r="N39" s="60">
        <v>5170600</v>
      </c>
      <c r="O39" s="60">
        <v>1074214</v>
      </c>
      <c r="P39" s="60">
        <v>572326</v>
      </c>
      <c r="Q39" s="60">
        <v>812427</v>
      </c>
      <c r="R39" s="60">
        <v>2458967</v>
      </c>
      <c r="S39" s="60">
        <v>562866</v>
      </c>
      <c r="T39" s="60">
        <v>562629</v>
      </c>
      <c r="U39" s="60">
        <v>685389</v>
      </c>
      <c r="V39" s="60">
        <v>1810884</v>
      </c>
      <c r="W39" s="60">
        <v>10996576</v>
      </c>
      <c r="X39" s="60">
        <v>5389792</v>
      </c>
      <c r="Y39" s="60">
        <v>5606784</v>
      </c>
      <c r="Z39" s="140">
        <v>104.03</v>
      </c>
      <c r="AA39" s="155">
        <v>5389792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77623856</v>
      </c>
      <c r="D48" s="168">
        <f>+D28+D32+D38+D42+D47</f>
        <v>0</v>
      </c>
      <c r="E48" s="169">
        <f t="shared" si="9"/>
        <v>68886832</v>
      </c>
      <c r="F48" s="73">
        <f t="shared" si="9"/>
        <v>71151839</v>
      </c>
      <c r="G48" s="73">
        <f t="shared" si="9"/>
        <v>4575321</v>
      </c>
      <c r="H48" s="73">
        <f t="shared" si="9"/>
        <v>5875736</v>
      </c>
      <c r="I48" s="73">
        <f t="shared" si="9"/>
        <v>6450550</v>
      </c>
      <c r="J48" s="73">
        <f t="shared" si="9"/>
        <v>16901607</v>
      </c>
      <c r="K48" s="73">
        <f t="shared" si="9"/>
        <v>8027180</v>
      </c>
      <c r="L48" s="73">
        <f t="shared" si="9"/>
        <v>8759697</v>
      </c>
      <c r="M48" s="73">
        <f t="shared" si="9"/>
        <v>7632771</v>
      </c>
      <c r="N48" s="73">
        <f t="shared" si="9"/>
        <v>24419648</v>
      </c>
      <c r="O48" s="73">
        <f t="shared" si="9"/>
        <v>5575852</v>
      </c>
      <c r="P48" s="73">
        <f t="shared" si="9"/>
        <v>4740250</v>
      </c>
      <c r="Q48" s="73">
        <f t="shared" si="9"/>
        <v>5444063</v>
      </c>
      <c r="R48" s="73">
        <f t="shared" si="9"/>
        <v>15760165</v>
      </c>
      <c r="S48" s="73">
        <f t="shared" si="9"/>
        <v>4930271</v>
      </c>
      <c r="T48" s="73">
        <f t="shared" si="9"/>
        <v>5618732</v>
      </c>
      <c r="U48" s="73">
        <f t="shared" si="9"/>
        <v>6660572</v>
      </c>
      <c r="V48" s="73">
        <f t="shared" si="9"/>
        <v>17209575</v>
      </c>
      <c r="W48" s="73">
        <f t="shared" si="9"/>
        <v>74290995</v>
      </c>
      <c r="X48" s="73">
        <f t="shared" si="9"/>
        <v>71151839</v>
      </c>
      <c r="Y48" s="73">
        <f t="shared" si="9"/>
        <v>3139156</v>
      </c>
      <c r="Z48" s="170">
        <f>+IF(X48&lt;&gt;0,+(Y48/X48)*100,0)</f>
        <v>4.411911264865551</v>
      </c>
      <c r="AA48" s="168">
        <f>+AA28+AA32+AA38+AA42+AA47</f>
        <v>71151839</v>
      </c>
    </row>
    <row r="49" spans="1:27" ht="13.5">
      <c r="A49" s="148" t="s">
        <v>49</v>
      </c>
      <c r="B49" s="149"/>
      <c r="C49" s="171">
        <f aca="true" t="shared" si="10" ref="C49:Y49">+C25-C48</f>
        <v>7227887</v>
      </c>
      <c r="D49" s="171">
        <f>+D25-D48</f>
        <v>0</v>
      </c>
      <c r="E49" s="172">
        <f t="shared" si="10"/>
        <v>0</v>
      </c>
      <c r="F49" s="173">
        <f t="shared" si="10"/>
        <v>48729161</v>
      </c>
      <c r="G49" s="173">
        <f t="shared" si="10"/>
        <v>36558304</v>
      </c>
      <c r="H49" s="173">
        <f t="shared" si="10"/>
        <v>-4645596</v>
      </c>
      <c r="I49" s="173">
        <f t="shared" si="10"/>
        <v>-5741202</v>
      </c>
      <c r="J49" s="173">
        <f t="shared" si="10"/>
        <v>26171506</v>
      </c>
      <c r="K49" s="173">
        <f t="shared" si="10"/>
        <v>-7859284</v>
      </c>
      <c r="L49" s="173">
        <f t="shared" si="10"/>
        <v>-8578897</v>
      </c>
      <c r="M49" s="173">
        <f t="shared" si="10"/>
        <v>20717174</v>
      </c>
      <c r="N49" s="173">
        <f t="shared" si="10"/>
        <v>4278993</v>
      </c>
      <c r="O49" s="173">
        <f t="shared" si="10"/>
        <v>-5409555</v>
      </c>
      <c r="P49" s="173">
        <f t="shared" si="10"/>
        <v>-4590208</v>
      </c>
      <c r="Q49" s="173">
        <f t="shared" si="10"/>
        <v>16281199</v>
      </c>
      <c r="R49" s="173">
        <f t="shared" si="10"/>
        <v>6281436</v>
      </c>
      <c r="S49" s="173">
        <f t="shared" si="10"/>
        <v>-4784346</v>
      </c>
      <c r="T49" s="173">
        <f t="shared" si="10"/>
        <v>-5500305</v>
      </c>
      <c r="U49" s="173">
        <f t="shared" si="10"/>
        <v>-6419758</v>
      </c>
      <c r="V49" s="173">
        <f t="shared" si="10"/>
        <v>-16704409</v>
      </c>
      <c r="W49" s="173">
        <f t="shared" si="10"/>
        <v>20027526</v>
      </c>
      <c r="X49" s="173">
        <f>IF(F25=F48,0,X25-X48)</f>
        <v>48729161</v>
      </c>
      <c r="Y49" s="173">
        <f t="shared" si="10"/>
        <v>-28701635</v>
      </c>
      <c r="Z49" s="174">
        <f>+IF(X49&lt;&gt;0,+(Y49/X49)*100,0)</f>
        <v>-58.90032664424491</v>
      </c>
      <c r="AA49" s="171">
        <f>+AA25-AA48</f>
        <v>48729161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/>
      <c r="E5" s="156">
        <v>2250000</v>
      </c>
      <c r="F5" s="60">
        <v>2250000</v>
      </c>
      <c r="G5" s="60">
        <v>3099321</v>
      </c>
      <c r="H5" s="60">
        <v>0</v>
      </c>
      <c r="I5" s="60">
        <v>0</v>
      </c>
      <c r="J5" s="60">
        <v>3099321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3099321</v>
      </c>
      <c r="X5" s="60">
        <v>2250000</v>
      </c>
      <c r="Y5" s="60">
        <v>849321</v>
      </c>
      <c r="Z5" s="140">
        <v>37.75</v>
      </c>
      <c r="AA5" s="155">
        <v>2250000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/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/>
      <c r="E12" s="156">
        <v>950000</v>
      </c>
      <c r="F12" s="60">
        <v>950000</v>
      </c>
      <c r="G12" s="60">
        <v>97586</v>
      </c>
      <c r="H12" s="60">
        <v>0</v>
      </c>
      <c r="I12" s="60">
        <v>102226</v>
      </c>
      <c r="J12" s="60">
        <v>199812</v>
      </c>
      <c r="K12" s="60">
        <v>108435</v>
      </c>
      <c r="L12" s="60">
        <v>102683</v>
      </c>
      <c r="M12" s="60">
        <v>109124</v>
      </c>
      <c r="N12" s="60">
        <v>320242</v>
      </c>
      <c r="O12" s="60">
        <v>104120</v>
      </c>
      <c r="P12" s="60">
        <v>100713</v>
      </c>
      <c r="Q12" s="60">
        <v>96715</v>
      </c>
      <c r="R12" s="60">
        <v>301548</v>
      </c>
      <c r="S12" s="60">
        <v>96805</v>
      </c>
      <c r="T12" s="60">
        <v>96504</v>
      </c>
      <c r="U12" s="60">
        <v>95967</v>
      </c>
      <c r="V12" s="60">
        <v>289276</v>
      </c>
      <c r="W12" s="60">
        <v>1110878</v>
      </c>
      <c r="X12" s="60">
        <v>950000</v>
      </c>
      <c r="Y12" s="60">
        <v>160878</v>
      </c>
      <c r="Z12" s="140">
        <v>16.93</v>
      </c>
      <c r="AA12" s="155">
        <v>950000</v>
      </c>
    </row>
    <row r="13" spans="1:27" ht="13.5">
      <c r="A13" s="181" t="s">
        <v>109</v>
      </c>
      <c r="B13" s="185"/>
      <c r="C13" s="155">
        <v>0</v>
      </c>
      <c r="D13" s="155"/>
      <c r="E13" s="156">
        <v>1250000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/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/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1090</v>
      </c>
      <c r="M16" s="60">
        <v>0</v>
      </c>
      <c r="N16" s="60">
        <v>1090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1090</v>
      </c>
      <c r="X16" s="60">
        <v>0</v>
      </c>
      <c r="Y16" s="60">
        <v>1090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/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/>
      <c r="E19" s="156">
        <v>71308000</v>
      </c>
      <c r="F19" s="60">
        <v>71308001</v>
      </c>
      <c r="G19" s="60">
        <v>29541750</v>
      </c>
      <c r="H19" s="60">
        <v>1200000</v>
      </c>
      <c r="I19" s="60">
        <v>600000</v>
      </c>
      <c r="J19" s="60">
        <v>31341750</v>
      </c>
      <c r="K19" s="60">
        <v>0</v>
      </c>
      <c r="L19" s="60">
        <v>0</v>
      </c>
      <c r="M19" s="60">
        <v>18848000</v>
      </c>
      <c r="N19" s="60">
        <v>18848000</v>
      </c>
      <c r="O19" s="60">
        <v>0</v>
      </c>
      <c r="P19" s="60">
        <v>0</v>
      </c>
      <c r="Q19" s="60">
        <v>17118000</v>
      </c>
      <c r="R19" s="60">
        <v>17118000</v>
      </c>
      <c r="S19" s="60">
        <v>0</v>
      </c>
      <c r="T19" s="60">
        <v>0</v>
      </c>
      <c r="U19" s="60">
        <v>0</v>
      </c>
      <c r="V19" s="60">
        <v>0</v>
      </c>
      <c r="W19" s="60">
        <v>67307750</v>
      </c>
      <c r="X19" s="60">
        <v>71308001</v>
      </c>
      <c r="Y19" s="60">
        <v>-4000251</v>
      </c>
      <c r="Z19" s="140">
        <v>-5.61</v>
      </c>
      <c r="AA19" s="155">
        <v>71308001</v>
      </c>
    </row>
    <row r="20" spans="1:27" ht="13.5">
      <c r="A20" s="181" t="s">
        <v>35</v>
      </c>
      <c r="B20" s="185"/>
      <c r="C20" s="155">
        <v>69847782</v>
      </c>
      <c r="D20" s="155"/>
      <c r="E20" s="156">
        <v>100000</v>
      </c>
      <c r="F20" s="54">
        <v>10092020</v>
      </c>
      <c r="G20" s="54">
        <v>94968</v>
      </c>
      <c r="H20" s="54">
        <v>30140</v>
      </c>
      <c r="I20" s="54">
        <v>7122</v>
      </c>
      <c r="J20" s="54">
        <v>132230</v>
      </c>
      <c r="K20" s="54">
        <v>59461</v>
      </c>
      <c r="L20" s="54">
        <v>77027</v>
      </c>
      <c r="M20" s="54">
        <v>269821</v>
      </c>
      <c r="N20" s="54">
        <v>406309</v>
      </c>
      <c r="O20" s="54">
        <v>62177</v>
      </c>
      <c r="P20" s="54">
        <v>49329</v>
      </c>
      <c r="Q20" s="54">
        <v>10547</v>
      </c>
      <c r="R20" s="54">
        <v>122053</v>
      </c>
      <c r="S20" s="54">
        <v>49120</v>
      </c>
      <c r="T20" s="54">
        <v>21923</v>
      </c>
      <c r="U20" s="54">
        <v>144847</v>
      </c>
      <c r="V20" s="54">
        <v>215890</v>
      </c>
      <c r="W20" s="54">
        <v>876482</v>
      </c>
      <c r="X20" s="54">
        <v>10092020</v>
      </c>
      <c r="Y20" s="54">
        <v>-9215538</v>
      </c>
      <c r="Z20" s="184">
        <v>-91.32</v>
      </c>
      <c r="AA20" s="130">
        <v>10092020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3357979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3357979</v>
      </c>
      <c r="Y21" s="60">
        <v>-3357979</v>
      </c>
      <c r="Z21" s="140">
        <v>-100</v>
      </c>
      <c r="AA21" s="155">
        <v>3357979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69847782</v>
      </c>
      <c r="D22" s="188">
        <f>SUM(D5:D21)</f>
        <v>0</v>
      </c>
      <c r="E22" s="189">
        <f t="shared" si="0"/>
        <v>75858000</v>
      </c>
      <c r="F22" s="190">
        <f t="shared" si="0"/>
        <v>87958000</v>
      </c>
      <c r="G22" s="190">
        <f t="shared" si="0"/>
        <v>32833625</v>
      </c>
      <c r="H22" s="190">
        <f t="shared" si="0"/>
        <v>1230140</v>
      </c>
      <c r="I22" s="190">
        <f t="shared" si="0"/>
        <v>709348</v>
      </c>
      <c r="J22" s="190">
        <f t="shared" si="0"/>
        <v>34773113</v>
      </c>
      <c r="K22" s="190">
        <f t="shared" si="0"/>
        <v>167896</v>
      </c>
      <c r="L22" s="190">
        <f t="shared" si="0"/>
        <v>180800</v>
      </c>
      <c r="M22" s="190">
        <f t="shared" si="0"/>
        <v>19226945</v>
      </c>
      <c r="N22" s="190">
        <f t="shared" si="0"/>
        <v>19575641</v>
      </c>
      <c r="O22" s="190">
        <f t="shared" si="0"/>
        <v>166297</v>
      </c>
      <c r="P22" s="190">
        <f t="shared" si="0"/>
        <v>150042</v>
      </c>
      <c r="Q22" s="190">
        <f t="shared" si="0"/>
        <v>17225262</v>
      </c>
      <c r="R22" s="190">
        <f t="shared" si="0"/>
        <v>17541601</v>
      </c>
      <c r="S22" s="190">
        <f t="shared" si="0"/>
        <v>145925</v>
      </c>
      <c r="T22" s="190">
        <f t="shared" si="0"/>
        <v>118427</v>
      </c>
      <c r="U22" s="190">
        <f t="shared" si="0"/>
        <v>240814</v>
      </c>
      <c r="V22" s="190">
        <f t="shared" si="0"/>
        <v>505166</v>
      </c>
      <c r="W22" s="190">
        <f t="shared" si="0"/>
        <v>72395521</v>
      </c>
      <c r="X22" s="190">
        <f t="shared" si="0"/>
        <v>87958000</v>
      </c>
      <c r="Y22" s="190">
        <f t="shared" si="0"/>
        <v>-15562479</v>
      </c>
      <c r="Z22" s="191">
        <f>+IF(X22&lt;&gt;0,+(Y22/X22)*100,0)</f>
        <v>-17.693079651651924</v>
      </c>
      <c r="AA22" s="188">
        <f>SUM(AA5:AA21)</f>
        <v>87958000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/>
      <c r="E25" s="156">
        <v>29598885</v>
      </c>
      <c r="F25" s="60">
        <v>29783610</v>
      </c>
      <c r="G25" s="60">
        <v>2313384</v>
      </c>
      <c r="H25" s="60">
        <v>2291395</v>
      </c>
      <c r="I25" s="60">
        <v>2176070</v>
      </c>
      <c r="J25" s="60">
        <v>6780849</v>
      </c>
      <c r="K25" s="60">
        <v>3820540</v>
      </c>
      <c r="L25" s="60">
        <v>3511807</v>
      </c>
      <c r="M25" s="60">
        <v>2262133</v>
      </c>
      <c r="N25" s="60">
        <v>9594480</v>
      </c>
      <c r="O25" s="60">
        <v>2256770</v>
      </c>
      <c r="P25" s="60">
        <v>2295903</v>
      </c>
      <c r="Q25" s="60">
        <v>2482402</v>
      </c>
      <c r="R25" s="60">
        <v>7035075</v>
      </c>
      <c r="S25" s="60">
        <v>2235669</v>
      </c>
      <c r="T25" s="60">
        <v>2471658</v>
      </c>
      <c r="U25" s="60">
        <v>2412262</v>
      </c>
      <c r="V25" s="60">
        <v>7119589</v>
      </c>
      <c r="W25" s="60">
        <v>30529993</v>
      </c>
      <c r="X25" s="60">
        <v>29783610</v>
      </c>
      <c r="Y25" s="60">
        <v>746383</v>
      </c>
      <c r="Z25" s="140">
        <v>2.51</v>
      </c>
      <c r="AA25" s="155">
        <v>29783610</v>
      </c>
    </row>
    <row r="26" spans="1:27" ht="13.5">
      <c r="A26" s="183" t="s">
        <v>38</v>
      </c>
      <c r="B26" s="182"/>
      <c r="C26" s="155">
        <v>0</v>
      </c>
      <c r="D26" s="155"/>
      <c r="E26" s="156">
        <v>7666904</v>
      </c>
      <c r="F26" s="60">
        <v>7947838</v>
      </c>
      <c r="G26" s="60">
        <v>657113</v>
      </c>
      <c r="H26" s="60">
        <v>646014</v>
      </c>
      <c r="I26" s="60">
        <v>662472</v>
      </c>
      <c r="J26" s="60">
        <v>1965599</v>
      </c>
      <c r="K26" s="60">
        <v>694833</v>
      </c>
      <c r="L26" s="60">
        <v>724426</v>
      </c>
      <c r="M26" s="60">
        <v>663115</v>
      </c>
      <c r="N26" s="60">
        <v>2082374</v>
      </c>
      <c r="O26" s="60">
        <v>966908</v>
      </c>
      <c r="P26" s="60">
        <v>643483</v>
      </c>
      <c r="Q26" s="60">
        <v>678235</v>
      </c>
      <c r="R26" s="60">
        <v>2288626</v>
      </c>
      <c r="S26" s="60">
        <v>571820</v>
      </c>
      <c r="T26" s="60">
        <v>682228</v>
      </c>
      <c r="U26" s="60">
        <v>737721</v>
      </c>
      <c r="V26" s="60">
        <v>1991769</v>
      </c>
      <c r="W26" s="60">
        <v>8328368</v>
      </c>
      <c r="X26" s="60">
        <v>7947838</v>
      </c>
      <c r="Y26" s="60">
        <v>380530</v>
      </c>
      <c r="Z26" s="140">
        <v>4.79</v>
      </c>
      <c r="AA26" s="155">
        <v>7947838</v>
      </c>
    </row>
    <row r="27" spans="1:27" ht="13.5">
      <c r="A27" s="183" t="s">
        <v>118</v>
      </c>
      <c r="B27" s="182"/>
      <c r="C27" s="155">
        <v>0</v>
      </c>
      <c r="D27" s="155"/>
      <c r="E27" s="156">
        <v>2450000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2000000</v>
      </c>
      <c r="Y27" s="60">
        <v>-2000000</v>
      </c>
      <c r="Z27" s="140">
        <v>-100</v>
      </c>
      <c r="AA27" s="155">
        <v>2000000</v>
      </c>
    </row>
    <row r="28" spans="1:27" ht="13.5">
      <c r="A28" s="183" t="s">
        <v>39</v>
      </c>
      <c r="B28" s="182"/>
      <c r="C28" s="155">
        <v>0</v>
      </c>
      <c r="D28" s="155"/>
      <c r="E28" s="156">
        <v>500000</v>
      </c>
      <c r="F28" s="60">
        <v>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500000</v>
      </c>
      <c r="Y28" s="60">
        <v>-500000</v>
      </c>
      <c r="Z28" s="140">
        <v>-100</v>
      </c>
      <c r="AA28" s="155">
        <v>500000</v>
      </c>
    </row>
    <row r="29" spans="1:27" ht="13.5">
      <c r="A29" s="183" t="s">
        <v>40</v>
      </c>
      <c r="B29" s="182"/>
      <c r="C29" s="155">
        <v>0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3511807</v>
      </c>
      <c r="L29" s="60">
        <v>0</v>
      </c>
      <c r="M29" s="60">
        <v>0</v>
      </c>
      <c r="N29" s="60">
        <v>3511807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3511807</v>
      </c>
      <c r="X29" s="60">
        <v>0</v>
      </c>
      <c r="Y29" s="60">
        <v>3511807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/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/>
      <c r="E31" s="156">
        <v>1155000</v>
      </c>
      <c r="F31" s="60">
        <v>477000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6147</v>
      </c>
      <c r="R31" s="60">
        <v>6147</v>
      </c>
      <c r="S31" s="60">
        <v>241789</v>
      </c>
      <c r="T31" s="60">
        <v>77244</v>
      </c>
      <c r="U31" s="60">
        <v>225260</v>
      </c>
      <c r="V31" s="60">
        <v>544293</v>
      </c>
      <c r="W31" s="60">
        <v>550440</v>
      </c>
      <c r="X31" s="60">
        <v>477000</v>
      </c>
      <c r="Y31" s="60">
        <v>73440</v>
      </c>
      <c r="Z31" s="140">
        <v>15.4</v>
      </c>
      <c r="AA31" s="155">
        <v>477000</v>
      </c>
    </row>
    <row r="32" spans="1:27" ht="13.5">
      <c r="A32" s="183" t="s">
        <v>121</v>
      </c>
      <c r="B32" s="182"/>
      <c r="C32" s="155">
        <v>0</v>
      </c>
      <c r="D32" s="155"/>
      <c r="E32" s="156">
        <v>2500000</v>
      </c>
      <c r="F32" s="60">
        <v>3500000</v>
      </c>
      <c r="G32" s="60">
        <v>357119</v>
      </c>
      <c r="H32" s="60">
        <v>331619</v>
      </c>
      <c r="I32" s="60">
        <v>331619</v>
      </c>
      <c r="J32" s="60">
        <v>1020357</v>
      </c>
      <c r="K32" s="60">
        <v>0</v>
      </c>
      <c r="L32" s="60">
        <v>164241</v>
      </c>
      <c r="M32" s="60">
        <v>1557898</v>
      </c>
      <c r="N32" s="60">
        <v>1722139</v>
      </c>
      <c r="O32" s="60">
        <v>285766</v>
      </c>
      <c r="P32" s="60">
        <v>6030</v>
      </c>
      <c r="Q32" s="60">
        <v>812788</v>
      </c>
      <c r="R32" s="60">
        <v>1104584</v>
      </c>
      <c r="S32" s="60">
        <v>232266</v>
      </c>
      <c r="T32" s="60">
        <v>232266</v>
      </c>
      <c r="U32" s="60">
        <v>232266</v>
      </c>
      <c r="V32" s="60">
        <v>696798</v>
      </c>
      <c r="W32" s="60">
        <v>4543878</v>
      </c>
      <c r="X32" s="60">
        <v>3500000</v>
      </c>
      <c r="Y32" s="60">
        <v>1043878</v>
      </c>
      <c r="Z32" s="140">
        <v>29.83</v>
      </c>
      <c r="AA32" s="155">
        <v>3500000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66985175</v>
      </c>
      <c r="D34" s="155"/>
      <c r="E34" s="156">
        <v>25016043</v>
      </c>
      <c r="F34" s="60">
        <v>26943391</v>
      </c>
      <c r="G34" s="60">
        <v>1247705</v>
      </c>
      <c r="H34" s="60">
        <v>2606708</v>
      </c>
      <c r="I34" s="60">
        <v>3280389</v>
      </c>
      <c r="J34" s="60">
        <v>7134802</v>
      </c>
      <c r="K34" s="60">
        <v>0</v>
      </c>
      <c r="L34" s="60">
        <v>4359223</v>
      </c>
      <c r="M34" s="60">
        <v>3149625</v>
      </c>
      <c r="N34" s="60">
        <v>7508848</v>
      </c>
      <c r="O34" s="60">
        <v>2066408</v>
      </c>
      <c r="P34" s="60">
        <v>1794834</v>
      </c>
      <c r="Q34" s="60">
        <v>1464491</v>
      </c>
      <c r="R34" s="60">
        <v>5325733</v>
      </c>
      <c r="S34" s="60">
        <v>1648727</v>
      </c>
      <c r="T34" s="60">
        <v>2155336</v>
      </c>
      <c r="U34" s="60">
        <v>3053063</v>
      </c>
      <c r="V34" s="60">
        <v>6857126</v>
      </c>
      <c r="W34" s="60">
        <v>26826509</v>
      </c>
      <c r="X34" s="60">
        <v>26943391</v>
      </c>
      <c r="Y34" s="60">
        <v>-116882</v>
      </c>
      <c r="Z34" s="140">
        <v>-0.43</v>
      </c>
      <c r="AA34" s="155">
        <v>26943391</v>
      </c>
    </row>
    <row r="35" spans="1:27" ht="13.5">
      <c r="A35" s="181" t="s">
        <v>122</v>
      </c>
      <c r="B35" s="185"/>
      <c r="C35" s="155">
        <v>10638681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77623856</v>
      </c>
      <c r="D36" s="188">
        <f>SUM(D25:D35)</f>
        <v>0</v>
      </c>
      <c r="E36" s="189">
        <f t="shared" si="1"/>
        <v>68886832</v>
      </c>
      <c r="F36" s="190">
        <f t="shared" si="1"/>
        <v>71151839</v>
      </c>
      <c r="G36" s="190">
        <f t="shared" si="1"/>
        <v>4575321</v>
      </c>
      <c r="H36" s="190">
        <f t="shared" si="1"/>
        <v>5875736</v>
      </c>
      <c r="I36" s="190">
        <f t="shared" si="1"/>
        <v>6450550</v>
      </c>
      <c r="J36" s="190">
        <f t="shared" si="1"/>
        <v>16901607</v>
      </c>
      <c r="K36" s="190">
        <f t="shared" si="1"/>
        <v>8027180</v>
      </c>
      <c r="L36" s="190">
        <f t="shared" si="1"/>
        <v>8759697</v>
      </c>
      <c r="M36" s="190">
        <f t="shared" si="1"/>
        <v>7632771</v>
      </c>
      <c r="N36" s="190">
        <f t="shared" si="1"/>
        <v>24419648</v>
      </c>
      <c r="O36" s="190">
        <f t="shared" si="1"/>
        <v>5575852</v>
      </c>
      <c r="P36" s="190">
        <f t="shared" si="1"/>
        <v>4740250</v>
      </c>
      <c r="Q36" s="190">
        <f t="shared" si="1"/>
        <v>5444063</v>
      </c>
      <c r="R36" s="190">
        <f t="shared" si="1"/>
        <v>15760165</v>
      </c>
      <c r="S36" s="190">
        <f t="shared" si="1"/>
        <v>4930271</v>
      </c>
      <c r="T36" s="190">
        <f t="shared" si="1"/>
        <v>5618732</v>
      </c>
      <c r="U36" s="190">
        <f t="shared" si="1"/>
        <v>6660572</v>
      </c>
      <c r="V36" s="190">
        <f t="shared" si="1"/>
        <v>17209575</v>
      </c>
      <c r="W36" s="190">
        <f t="shared" si="1"/>
        <v>74290995</v>
      </c>
      <c r="X36" s="190">
        <f t="shared" si="1"/>
        <v>71151839</v>
      </c>
      <c r="Y36" s="190">
        <f t="shared" si="1"/>
        <v>3139156</v>
      </c>
      <c r="Z36" s="191">
        <f>+IF(X36&lt;&gt;0,+(Y36/X36)*100,0)</f>
        <v>4.411911264865551</v>
      </c>
      <c r="AA36" s="188">
        <f>SUM(AA25:AA35)</f>
        <v>71151839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-7776074</v>
      </c>
      <c r="D38" s="199">
        <f>+D22-D36</f>
        <v>0</v>
      </c>
      <c r="E38" s="200">
        <f t="shared" si="2"/>
        <v>6971168</v>
      </c>
      <c r="F38" s="106">
        <f t="shared" si="2"/>
        <v>16806161</v>
      </c>
      <c r="G38" s="106">
        <f t="shared" si="2"/>
        <v>28258304</v>
      </c>
      <c r="H38" s="106">
        <f t="shared" si="2"/>
        <v>-4645596</v>
      </c>
      <c r="I38" s="106">
        <f t="shared" si="2"/>
        <v>-5741202</v>
      </c>
      <c r="J38" s="106">
        <f t="shared" si="2"/>
        <v>17871506</v>
      </c>
      <c r="K38" s="106">
        <f t="shared" si="2"/>
        <v>-7859284</v>
      </c>
      <c r="L38" s="106">
        <f t="shared" si="2"/>
        <v>-8578897</v>
      </c>
      <c r="M38" s="106">
        <f t="shared" si="2"/>
        <v>11594174</v>
      </c>
      <c r="N38" s="106">
        <f t="shared" si="2"/>
        <v>-4844007</v>
      </c>
      <c r="O38" s="106">
        <f t="shared" si="2"/>
        <v>-5409555</v>
      </c>
      <c r="P38" s="106">
        <f t="shared" si="2"/>
        <v>-4590208</v>
      </c>
      <c r="Q38" s="106">
        <f t="shared" si="2"/>
        <v>11781199</v>
      </c>
      <c r="R38" s="106">
        <f t="shared" si="2"/>
        <v>1781436</v>
      </c>
      <c r="S38" s="106">
        <f t="shared" si="2"/>
        <v>-4784346</v>
      </c>
      <c r="T38" s="106">
        <f t="shared" si="2"/>
        <v>-5500305</v>
      </c>
      <c r="U38" s="106">
        <f t="shared" si="2"/>
        <v>-6419758</v>
      </c>
      <c r="V38" s="106">
        <f t="shared" si="2"/>
        <v>-16704409</v>
      </c>
      <c r="W38" s="106">
        <f t="shared" si="2"/>
        <v>-1895474</v>
      </c>
      <c r="X38" s="106">
        <f>IF(F22=F36,0,X22-X36)</f>
        <v>16806161</v>
      </c>
      <c r="Y38" s="106">
        <f t="shared" si="2"/>
        <v>-18701635</v>
      </c>
      <c r="Z38" s="201">
        <f>+IF(X38&lt;&gt;0,+(Y38/X38)*100,0)</f>
        <v>-111.2784472313457</v>
      </c>
      <c r="AA38" s="199">
        <f>+AA22-AA36</f>
        <v>16806161</v>
      </c>
    </row>
    <row r="39" spans="1:27" ht="13.5">
      <c r="A39" s="181" t="s">
        <v>46</v>
      </c>
      <c r="B39" s="185"/>
      <c r="C39" s="155">
        <v>15003961</v>
      </c>
      <c r="D39" s="155"/>
      <c r="E39" s="156">
        <v>21923000</v>
      </c>
      <c r="F39" s="60">
        <v>31923000</v>
      </c>
      <c r="G39" s="60">
        <v>8300000</v>
      </c>
      <c r="H39" s="60">
        <v>0</v>
      </c>
      <c r="I39" s="60">
        <v>0</v>
      </c>
      <c r="J39" s="60">
        <v>8300000</v>
      </c>
      <c r="K39" s="60">
        <v>0</v>
      </c>
      <c r="L39" s="60">
        <v>0</v>
      </c>
      <c r="M39" s="60">
        <v>9123000</v>
      </c>
      <c r="N39" s="60">
        <v>9123000</v>
      </c>
      <c r="O39" s="60">
        <v>0</v>
      </c>
      <c r="P39" s="60">
        <v>0</v>
      </c>
      <c r="Q39" s="60">
        <v>4500000</v>
      </c>
      <c r="R39" s="60">
        <v>4500000</v>
      </c>
      <c r="S39" s="60">
        <v>0</v>
      </c>
      <c r="T39" s="60">
        <v>0</v>
      </c>
      <c r="U39" s="60">
        <v>0</v>
      </c>
      <c r="V39" s="60">
        <v>0</v>
      </c>
      <c r="W39" s="60">
        <v>21923000</v>
      </c>
      <c r="X39" s="60">
        <v>31923000</v>
      </c>
      <c r="Y39" s="60">
        <v>-10000000</v>
      </c>
      <c r="Z39" s="140">
        <v>-31.33</v>
      </c>
      <c r="AA39" s="155">
        <v>31923000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-28894168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7227887</v>
      </c>
      <c r="D42" s="206">
        <f>SUM(D38:D41)</f>
        <v>0</v>
      </c>
      <c r="E42" s="207">
        <f t="shared" si="3"/>
        <v>0</v>
      </c>
      <c r="F42" s="88">
        <f t="shared" si="3"/>
        <v>48729161</v>
      </c>
      <c r="G42" s="88">
        <f t="shared" si="3"/>
        <v>36558304</v>
      </c>
      <c r="H42" s="88">
        <f t="shared" si="3"/>
        <v>-4645596</v>
      </c>
      <c r="I42" s="88">
        <f t="shared" si="3"/>
        <v>-5741202</v>
      </c>
      <c r="J42" s="88">
        <f t="shared" si="3"/>
        <v>26171506</v>
      </c>
      <c r="K42" s="88">
        <f t="shared" si="3"/>
        <v>-7859284</v>
      </c>
      <c r="L42" s="88">
        <f t="shared" si="3"/>
        <v>-8578897</v>
      </c>
      <c r="M42" s="88">
        <f t="shared" si="3"/>
        <v>20717174</v>
      </c>
      <c r="N42" s="88">
        <f t="shared" si="3"/>
        <v>4278993</v>
      </c>
      <c r="O42" s="88">
        <f t="shared" si="3"/>
        <v>-5409555</v>
      </c>
      <c r="P42" s="88">
        <f t="shared" si="3"/>
        <v>-4590208</v>
      </c>
      <c r="Q42" s="88">
        <f t="shared" si="3"/>
        <v>16281199</v>
      </c>
      <c r="R42" s="88">
        <f t="shared" si="3"/>
        <v>6281436</v>
      </c>
      <c r="S42" s="88">
        <f t="shared" si="3"/>
        <v>-4784346</v>
      </c>
      <c r="T42" s="88">
        <f t="shared" si="3"/>
        <v>-5500305</v>
      </c>
      <c r="U42" s="88">
        <f t="shared" si="3"/>
        <v>-6419758</v>
      </c>
      <c r="V42" s="88">
        <f t="shared" si="3"/>
        <v>-16704409</v>
      </c>
      <c r="W42" s="88">
        <f t="shared" si="3"/>
        <v>20027526</v>
      </c>
      <c r="X42" s="88">
        <f t="shared" si="3"/>
        <v>48729161</v>
      </c>
      <c r="Y42" s="88">
        <f t="shared" si="3"/>
        <v>-28701635</v>
      </c>
      <c r="Z42" s="208">
        <f>+IF(X42&lt;&gt;0,+(Y42/X42)*100,0)</f>
        <v>-58.90032664424491</v>
      </c>
      <c r="AA42" s="206">
        <f>SUM(AA38:AA41)</f>
        <v>48729161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7227887</v>
      </c>
      <c r="D44" s="210">
        <f>+D42-D43</f>
        <v>0</v>
      </c>
      <c r="E44" s="211">
        <f t="shared" si="4"/>
        <v>0</v>
      </c>
      <c r="F44" s="77">
        <f t="shared" si="4"/>
        <v>48729161</v>
      </c>
      <c r="G44" s="77">
        <f t="shared" si="4"/>
        <v>36558304</v>
      </c>
      <c r="H44" s="77">
        <f t="shared" si="4"/>
        <v>-4645596</v>
      </c>
      <c r="I44" s="77">
        <f t="shared" si="4"/>
        <v>-5741202</v>
      </c>
      <c r="J44" s="77">
        <f t="shared" si="4"/>
        <v>26171506</v>
      </c>
      <c r="K44" s="77">
        <f t="shared" si="4"/>
        <v>-7859284</v>
      </c>
      <c r="L44" s="77">
        <f t="shared" si="4"/>
        <v>-8578897</v>
      </c>
      <c r="M44" s="77">
        <f t="shared" si="4"/>
        <v>20717174</v>
      </c>
      <c r="N44" s="77">
        <f t="shared" si="4"/>
        <v>4278993</v>
      </c>
      <c r="O44" s="77">
        <f t="shared" si="4"/>
        <v>-5409555</v>
      </c>
      <c r="P44" s="77">
        <f t="shared" si="4"/>
        <v>-4590208</v>
      </c>
      <c r="Q44" s="77">
        <f t="shared" si="4"/>
        <v>16281199</v>
      </c>
      <c r="R44" s="77">
        <f t="shared" si="4"/>
        <v>6281436</v>
      </c>
      <c r="S44" s="77">
        <f t="shared" si="4"/>
        <v>-4784346</v>
      </c>
      <c r="T44" s="77">
        <f t="shared" si="4"/>
        <v>-5500305</v>
      </c>
      <c r="U44" s="77">
        <f t="shared" si="4"/>
        <v>-6419758</v>
      </c>
      <c r="V44" s="77">
        <f t="shared" si="4"/>
        <v>-16704409</v>
      </c>
      <c r="W44" s="77">
        <f t="shared" si="4"/>
        <v>20027526</v>
      </c>
      <c r="X44" s="77">
        <f t="shared" si="4"/>
        <v>48729161</v>
      </c>
      <c r="Y44" s="77">
        <f t="shared" si="4"/>
        <v>-28701635</v>
      </c>
      <c r="Z44" s="212">
        <f>+IF(X44&lt;&gt;0,+(Y44/X44)*100,0)</f>
        <v>-58.90032664424491</v>
      </c>
      <c r="AA44" s="210">
        <f>+AA42-AA43</f>
        <v>48729161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7227887</v>
      </c>
      <c r="D46" s="206">
        <f>SUM(D44:D45)</f>
        <v>0</v>
      </c>
      <c r="E46" s="207">
        <f t="shared" si="5"/>
        <v>0</v>
      </c>
      <c r="F46" s="88">
        <f t="shared" si="5"/>
        <v>48729161</v>
      </c>
      <c r="G46" s="88">
        <f t="shared" si="5"/>
        <v>36558304</v>
      </c>
      <c r="H46" s="88">
        <f t="shared" si="5"/>
        <v>-4645596</v>
      </c>
      <c r="I46" s="88">
        <f t="shared" si="5"/>
        <v>-5741202</v>
      </c>
      <c r="J46" s="88">
        <f t="shared" si="5"/>
        <v>26171506</v>
      </c>
      <c r="K46" s="88">
        <f t="shared" si="5"/>
        <v>-7859284</v>
      </c>
      <c r="L46" s="88">
        <f t="shared" si="5"/>
        <v>-8578897</v>
      </c>
      <c r="M46" s="88">
        <f t="shared" si="5"/>
        <v>20717174</v>
      </c>
      <c r="N46" s="88">
        <f t="shared" si="5"/>
        <v>4278993</v>
      </c>
      <c r="O46" s="88">
        <f t="shared" si="5"/>
        <v>-5409555</v>
      </c>
      <c r="P46" s="88">
        <f t="shared" si="5"/>
        <v>-4590208</v>
      </c>
      <c r="Q46" s="88">
        <f t="shared" si="5"/>
        <v>16281199</v>
      </c>
      <c r="R46" s="88">
        <f t="shared" si="5"/>
        <v>6281436</v>
      </c>
      <c r="S46" s="88">
        <f t="shared" si="5"/>
        <v>-4784346</v>
      </c>
      <c r="T46" s="88">
        <f t="shared" si="5"/>
        <v>-5500305</v>
      </c>
      <c r="U46" s="88">
        <f t="shared" si="5"/>
        <v>-6419758</v>
      </c>
      <c r="V46" s="88">
        <f t="shared" si="5"/>
        <v>-16704409</v>
      </c>
      <c r="W46" s="88">
        <f t="shared" si="5"/>
        <v>20027526</v>
      </c>
      <c r="X46" s="88">
        <f t="shared" si="5"/>
        <v>48729161</v>
      </c>
      <c r="Y46" s="88">
        <f t="shared" si="5"/>
        <v>-28701635</v>
      </c>
      <c r="Z46" s="208">
        <f>+IF(X46&lt;&gt;0,+(Y46/X46)*100,0)</f>
        <v>-58.90032664424491</v>
      </c>
      <c r="AA46" s="206">
        <f>SUM(AA44:AA45)</f>
        <v>48729161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7227887</v>
      </c>
      <c r="D48" s="217">
        <f>SUM(D46:D47)</f>
        <v>0</v>
      </c>
      <c r="E48" s="218">
        <f t="shared" si="6"/>
        <v>0</v>
      </c>
      <c r="F48" s="219">
        <f t="shared" si="6"/>
        <v>48729161</v>
      </c>
      <c r="G48" s="219">
        <f t="shared" si="6"/>
        <v>36558304</v>
      </c>
      <c r="H48" s="220">
        <f t="shared" si="6"/>
        <v>-4645596</v>
      </c>
      <c r="I48" s="220">
        <f t="shared" si="6"/>
        <v>-5741202</v>
      </c>
      <c r="J48" s="220">
        <f t="shared" si="6"/>
        <v>26171506</v>
      </c>
      <c r="K48" s="220">
        <f t="shared" si="6"/>
        <v>-7859284</v>
      </c>
      <c r="L48" s="220">
        <f t="shared" si="6"/>
        <v>-8578897</v>
      </c>
      <c r="M48" s="219">
        <f t="shared" si="6"/>
        <v>20717174</v>
      </c>
      <c r="N48" s="219">
        <f t="shared" si="6"/>
        <v>4278993</v>
      </c>
      <c r="O48" s="220">
        <f t="shared" si="6"/>
        <v>-5409555</v>
      </c>
      <c r="P48" s="220">
        <f t="shared" si="6"/>
        <v>-4590208</v>
      </c>
      <c r="Q48" s="220">
        <f t="shared" si="6"/>
        <v>16281199</v>
      </c>
      <c r="R48" s="220">
        <f t="shared" si="6"/>
        <v>6281436</v>
      </c>
      <c r="S48" s="220">
        <f t="shared" si="6"/>
        <v>-4784346</v>
      </c>
      <c r="T48" s="219">
        <f t="shared" si="6"/>
        <v>-5500305</v>
      </c>
      <c r="U48" s="219">
        <f t="shared" si="6"/>
        <v>-6419758</v>
      </c>
      <c r="V48" s="220">
        <f t="shared" si="6"/>
        <v>-16704409</v>
      </c>
      <c r="W48" s="220">
        <f t="shared" si="6"/>
        <v>20027526</v>
      </c>
      <c r="X48" s="220">
        <f t="shared" si="6"/>
        <v>48729161</v>
      </c>
      <c r="Y48" s="220">
        <f t="shared" si="6"/>
        <v>-28701635</v>
      </c>
      <c r="Z48" s="221">
        <f>+IF(X48&lt;&gt;0,+(Y48/X48)*100,0)</f>
        <v>-58.90032664424491</v>
      </c>
      <c r="AA48" s="222">
        <f>SUM(AA46:AA47)</f>
        <v>48729161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2626968</v>
      </c>
      <c r="D5" s="153">
        <f>SUM(D6:D8)</f>
        <v>0</v>
      </c>
      <c r="E5" s="154">
        <f t="shared" si="0"/>
        <v>1390000</v>
      </c>
      <c r="F5" s="100">
        <f t="shared" si="0"/>
        <v>2540000</v>
      </c>
      <c r="G5" s="100">
        <f t="shared" si="0"/>
        <v>0</v>
      </c>
      <c r="H5" s="100">
        <f t="shared" si="0"/>
        <v>487132</v>
      </c>
      <c r="I5" s="100">
        <f t="shared" si="0"/>
        <v>0</v>
      </c>
      <c r="J5" s="100">
        <f t="shared" si="0"/>
        <v>487132</v>
      </c>
      <c r="K5" s="100">
        <f t="shared" si="0"/>
        <v>575953</v>
      </c>
      <c r="L5" s="100">
        <f t="shared" si="0"/>
        <v>682955</v>
      </c>
      <c r="M5" s="100">
        <f t="shared" si="0"/>
        <v>335860</v>
      </c>
      <c r="N5" s="100">
        <f t="shared" si="0"/>
        <v>1594768</v>
      </c>
      <c r="O5" s="100">
        <f t="shared" si="0"/>
        <v>427786</v>
      </c>
      <c r="P5" s="100">
        <f t="shared" si="0"/>
        <v>0</v>
      </c>
      <c r="Q5" s="100">
        <f t="shared" si="0"/>
        <v>8300</v>
      </c>
      <c r="R5" s="100">
        <f t="shared" si="0"/>
        <v>436086</v>
      </c>
      <c r="S5" s="100">
        <f t="shared" si="0"/>
        <v>0</v>
      </c>
      <c r="T5" s="100">
        <f t="shared" si="0"/>
        <v>17400</v>
      </c>
      <c r="U5" s="100">
        <f t="shared" si="0"/>
        <v>149320</v>
      </c>
      <c r="V5" s="100">
        <f t="shared" si="0"/>
        <v>166720</v>
      </c>
      <c r="W5" s="100">
        <f t="shared" si="0"/>
        <v>2684706</v>
      </c>
      <c r="X5" s="100">
        <f t="shared" si="0"/>
        <v>2540000</v>
      </c>
      <c r="Y5" s="100">
        <f t="shared" si="0"/>
        <v>144706</v>
      </c>
      <c r="Z5" s="137">
        <f>+IF(X5&lt;&gt;0,+(Y5/X5)*100,0)</f>
        <v>5.697086614173228</v>
      </c>
      <c r="AA5" s="153">
        <f>SUM(AA6:AA8)</f>
        <v>2540000</v>
      </c>
    </row>
    <row r="6" spans="1:27" ht="13.5">
      <c r="A6" s="138" t="s">
        <v>75</v>
      </c>
      <c r="B6" s="136"/>
      <c r="C6" s="155">
        <v>457127</v>
      </c>
      <c r="D6" s="155"/>
      <c r="E6" s="156">
        <v>850000</v>
      </c>
      <c r="F6" s="60">
        <v>1960000</v>
      </c>
      <c r="G6" s="60"/>
      <c r="H6" s="60">
        <v>487132</v>
      </c>
      <c r="I6" s="60"/>
      <c r="J6" s="60">
        <v>487132</v>
      </c>
      <c r="K6" s="60">
        <v>575953</v>
      </c>
      <c r="L6" s="60">
        <v>534430</v>
      </c>
      <c r="M6" s="60"/>
      <c r="N6" s="60">
        <v>1110383</v>
      </c>
      <c r="O6" s="60">
        <v>378086</v>
      </c>
      <c r="P6" s="60"/>
      <c r="Q6" s="60">
        <v>8300</v>
      </c>
      <c r="R6" s="60">
        <v>386386</v>
      </c>
      <c r="S6" s="60"/>
      <c r="T6" s="60">
        <v>17400</v>
      </c>
      <c r="U6" s="60">
        <v>23320</v>
      </c>
      <c r="V6" s="60">
        <v>40720</v>
      </c>
      <c r="W6" s="60">
        <v>2024621</v>
      </c>
      <c r="X6" s="60">
        <v>1960000</v>
      </c>
      <c r="Y6" s="60">
        <v>64621</v>
      </c>
      <c r="Z6" s="140">
        <v>3.3</v>
      </c>
      <c r="AA6" s="62">
        <v>1960000</v>
      </c>
    </row>
    <row r="7" spans="1:27" ht="13.5">
      <c r="A7" s="138" t="s">
        <v>76</v>
      </c>
      <c r="B7" s="136"/>
      <c r="C7" s="157">
        <v>130200</v>
      </c>
      <c r="D7" s="157"/>
      <c r="E7" s="158">
        <v>30000</v>
      </c>
      <c r="F7" s="159">
        <v>20000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113000</v>
      </c>
      <c r="V7" s="159">
        <v>113000</v>
      </c>
      <c r="W7" s="159">
        <v>113000</v>
      </c>
      <c r="X7" s="159">
        <v>20000</v>
      </c>
      <c r="Y7" s="159">
        <v>93000</v>
      </c>
      <c r="Z7" s="141">
        <v>465</v>
      </c>
      <c r="AA7" s="225">
        <v>20000</v>
      </c>
    </row>
    <row r="8" spans="1:27" ht="13.5">
      <c r="A8" s="138" t="s">
        <v>77</v>
      </c>
      <c r="B8" s="136"/>
      <c r="C8" s="155">
        <v>2039641</v>
      </c>
      <c r="D8" s="155"/>
      <c r="E8" s="156">
        <v>510000</v>
      </c>
      <c r="F8" s="60">
        <v>560000</v>
      </c>
      <c r="G8" s="60"/>
      <c r="H8" s="60"/>
      <c r="I8" s="60"/>
      <c r="J8" s="60"/>
      <c r="K8" s="60"/>
      <c r="L8" s="60">
        <v>148525</v>
      </c>
      <c r="M8" s="60">
        <v>335860</v>
      </c>
      <c r="N8" s="60">
        <v>484385</v>
      </c>
      <c r="O8" s="60">
        <v>49700</v>
      </c>
      <c r="P8" s="60"/>
      <c r="Q8" s="60"/>
      <c r="R8" s="60">
        <v>49700</v>
      </c>
      <c r="S8" s="60"/>
      <c r="T8" s="60"/>
      <c r="U8" s="60">
        <v>13000</v>
      </c>
      <c r="V8" s="60">
        <v>13000</v>
      </c>
      <c r="W8" s="60">
        <v>547085</v>
      </c>
      <c r="X8" s="60">
        <v>560000</v>
      </c>
      <c r="Y8" s="60">
        <v>-12915</v>
      </c>
      <c r="Z8" s="140">
        <v>-2.31</v>
      </c>
      <c r="AA8" s="62">
        <v>560000</v>
      </c>
    </row>
    <row r="9" spans="1:27" ht="13.5">
      <c r="A9" s="135" t="s">
        <v>78</v>
      </c>
      <c r="B9" s="136"/>
      <c r="C9" s="153">
        <f aca="true" t="shared" si="1" ref="C9:Y9">SUM(C10:C14)</f>
        <v>254834</v>
      </c>
      <c r="D9" s="153">
        <f>SUM(D10:D14)</f>
        <v>0</v>
      </c>
      <c r="E9" s="154">
        <f t="shared" si="1"/>
        <v>1260139</v>
      </c>
      <c r="F9" s="100">
        <f t="shared" si="1"/>
        <v>1120139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1120139</v>
      </c>
      <c r="Y9" s="100">
        <f t="shared" si="1"/>
        <v>-1120139</v>
      </c>
      <c r="Z9" s="137">
        <f>+IF(X9&lt;&gt;0,+(Y9/X9)*100,0)</f>
        <v>-100</v>
      </c>
      <c r="AA9" s="102">
        <f>SUM(AA10:AA14)</f>
        <v>1120139</v>
      </c>
    </row>
    <row r="10" spans="1:27" ht="13.5">
      <c r="A10" s="138" t="s">
        <v>79</v>
      </c>
      <c r="B10" s="136"/>
      <c r="C10" s="155"/>
      <c r="D10" s="155"/>
      <c r="E10" s="156">
        <v>20000</v>
      </c>
      <c r="F10" s="60">
        <v>1120139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1120139</v>
      </c>
      <c r="Y10" s="60">
        <v>-1120139</v>
      </c>
      <c r="Z10" s="140">
        <v>-100</v>
      </c>
      <c r="AA10" s="62">
        <v>1120139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254834</v>
      </c>
      <c r="D14" s="157"/>
      <c r="E14" s="158">
        <v>1240139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22284233</v>
      </c>
      <c r="D15" s="153">
        <f>SUM(D16:D18)</f>
        <v>0</v>
      </c>
      <c r="E15" s="154">
        <f t="shared" si="2"/>
        <v>26244029</v>
      </c>
      <c r="F15" s="100">
        <f t="shared" si="2"/>
        <v>45069022</v>
      </c>
      <c r="G15" s="100">
        <f t="shared" si="2"/>
        <v>3396024</v>
      </c>
      <c r="H15" s="100">
        <f t="shared" si="2"/>
        <v>1113476</v>
      </c>
      <c r="I15" s="100">
        <f t="shared" si="2"/>
        <v>184140</v>
      </c>
      <c r="J15" s="100">
        <f t="shared" si="2"/>
        <v>4693640</v>
      </c>
      <c r="K15" s="100">
        <f t="shared" si="2"/>
        <v>965304</v>
      </c>
      <c r="L15" s="100">
        <f t="shared" si="2"/>
        <v>1562222</v>
      </c>
      <c r="M15" s="100">
        <f t="shared" si="2"/>
        <v>2571053</v>
      </c>
      <c r="N15" s="100">
        <f t="shared" si="2"/>
        <v>5098579</v>
      </c>
      <c r="O15" s="100">
        <f t="shared" si="2"/>
        <v>485225</v>
      </c>
      <c r="P15" s="100">
        <f t="shared" si="2"/>
        <v>909221</v>
      </c>
      <c r="Q15" s="100">
        <f t="shared" si="2"/>
        <v>4221803</v>
      </c>
      <c r="R15" s="100">
        <f t="shared" si="2"/>
        <v>5616249</v>
      </c>
      <c r="S15" s="100">
        <f t="shared" si="2"/>
        <v>4253972</v>
      </c>
      <c r="T15" s="100">
        <f t="shared" si="2"/>
        <v>8625287</v>
      </c>
      <c r="U15" s="100">
        <f t="shared" si="2"/>
        <v>6737294</v>
      </c>
      <c r="V15" s="100">
        <f t="shared" si="2"/>
        <v>19616553</v>
      </c>
      <c r="W15" s="100">
        <f t="shared" si="2"/>
        <v>35025021</v>
      </c>
      <c r="X15" s="100">
        <f t="shared" si="2"/>
        <v>45069022</v>
      </c>
      <c r="Y15" s="100">
        <f t="shared" si="2"/>
        <v>-10044001</v>
      </c>
      <c r="Z15" s="137">
        <f>+IF(X15&lt;&gt;0,+(Y15/X15)*100,0)</f>
        <v>-22.28581973666968</v>
      </c>
      <c r="AA15" s="102">
        <f>SUM(AA16:AA18)</f>
        <v>45069022</v>
      </c>
    </row>
    <row r="16" spans="1:27" ht="13.5">
      <c r="A16" s="138" t="s">
        <v>85</v>
      </c>
      <c r="B16" s="136"/>
      <c r="C16" s="155">
        <v>22284233</v>
      </c>
      <c r="D16" s="155"/>
      <c r="E16" s="156">
        <v>26244029</v>
      </c>
      <c r="F16" s="60">
        <v>45069022</v>
      </c>
      <c r="G16" s="60">
        <v>3396024</v>
      </c>
      <c r="H16" s="60">
        <v>1113476</v>
      </c>
      <c r="I16" s="60">
        <v>184140</v>
      </c>
      <c r="J16" s="60">
        <v>4693640</v>
      </c>
      <c r="K16" s="60">
        <v>965304</v>
      </c>
      <c r="L16" s="60">
        <v>1562222</v>
      </c>
      <c r="M16" s="60">
        <v>2571053</v>
      </c>
      <c r="N16" s="60">
        <v>5098579</v>
      </c>
      <c r="O16" s="60">
        <v>485225</v>
      </c>
      <c r="P16" s="60">
        <v>909221</v>
      </c>
      <c r="Q16" s="60">
        <v>4221803</v>
      </c>
      <c r="R16" s="60">
        <v>5616249</v>
      </c>
      <c r="S16" s="60">
        <v>4253972</v>
      </c>
      <c r="T16" s="60">
        <v>8625287</v>
      </c>
      <c r="U16" s="60">
        <v>6737294</v>
      </c>
      <c r="V16" s="60">
        <v>19616553</v>
      </c>
      <c r="W16" s="60">
        <v>35025021</v>
      </c>
      <c r="X16" s="60">
        <v>45069022</v>
      </c>
      <c r="Y16" s="60">
        <v>-10044001</v>
      </c>
      <c r="Z16" s="140">
        <v>-22.29</v>
      </c>
      <c r="AA16" s="62">
        <v>45069022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25166035</v>
      </c>
      <c r="D25" s="217">
        <f>+D5+D9+D15+D19+D24</f>
        <v>0</v>
      </c>
      <c r="E25" s="230">
        <f t="shared" si="4"/>
        <v>28894168</v>
      </c>
      <c r="F25" s="219">
        <f t="shared" si="4"/>
        <v>48729161</v>
      </c>
      <c r="G25" s="219">
        <f t="shared" si="4"/>
        <v>3396024</v>
      </c>
      <c r="H25" s="219">
        <f t="shared" si="4"/>
        <v>1600608</v>
      </c>
      <c r="I25" s="219">
        <f t="shared" si="4"/>
        <v>184140</v>
      </c>
      <c r="J25" s="219">
        <f t="shared" si="4"/>
        <v>5180772</v>
      </c>
      <c r="K25" s="219">
        <f t="shared" si="4"/>
        <v>1541257</v>
      </c>
      <c r="L25" s="219">
        <f t="shared" si="4"/>
        <v>2245177</v>
      </c>
      <c r="M25" s="219">
        <f t="shared" si="4"/>
        <v>2906913</v>
      </c>
      <c r="N25" s="219">
        <f t="shared" si="4"/>
        <v>6693347</v>
      </c>
      <c r="O25" s="219">
        <f t="shared" si="4"/>
        <v>913011</v>
      </c>
      <c r="P25" s="219">
        <f t="shared" si="4"/>
        <v>909221</v>
      </c>
      <c r="Q25" s="219">
        <f t="shared" si="4"/>
        <v>4230103</v>
      </c>
      <c r="R25" s="219">
        <f t="shared" si="4"/>
        <v>6052335</v>
      </c>
      <c r="S25" s="219">
        <f t="shared" si="4"/>
        <v>4253972</v>
      </c>
      <c r="T25" s="219">
        <f t="shared" si="4"/>
        <v>8642687</v>
      </c>
      <c r="U25" s="219">
        <f t="shared" si="4"/>
        <v>6886614</v>
      </c>
      <c r="V25" s="219">
        <f t="shared" si="4"/>
        <v>19783273</v>
      </c>
      <c r="W25" s="219">
        <f t="shared" si="4"/>
        <v>37709727</v>
      </c>
      <c r="X25" s="219">
        <f t="shared" si="4"/>
        <v>48729161</v>
      </c>
      <c r="Y25" s="219">
        <f t="shared" si="4"/>
        <v>-11019434</v>
      </c>
      <c r="Z25" s="231">
        <f>+IF(X25&lt;&gt;0,+(Y25/X25)*100,0)</f>
        <v>-22.61363375412928</v>
      </c>
      <c r="AA25" s="232">
        <f>+AA5+AA9+AA15+AA19+AA24</f>
        <v>48729161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18073000</v>
      </c>
      <c r="D28" s="155"/>
      <c r="E28" s="156">
        <v>21923000</v>
      </c>
      <c r="F28" s="60"/>
      <c r="G28" s="60">
        <v>3396024</v>
      </c>
      <c r="H28" s="60">
        <v>1600608</v>
      </c>
      <c r="I28" s="60">
        <v>184140</v>
      </c>
      <c r="J28" s="60">
        <v>5180772</v>
      </c>
      <c r="K28" s="60">
        <v>1541257</v>
      </c>
      <c r="L28" s="60">
        <v>2245177</v>
      </c>
      <c r="M28" s="60">
        <v>1948975</v>
      </c>
      <c r="N28" s="60">
        <v>5735409</v>
      </c>
      <c r="O28" s="60">
        <v>913011</v>
      </c>
      <c r="P28" s="60">
        <v>909221</v>
      </c>
      <c r="Q28" s="60">
        <v>1569289</v>
      </c>
      <c r="R28" s="60">
        <v>3391521</v>
      </c>
      <c r="S28" s="60"/>
      <c r="T28" s="60">
        <v>5097420</v>
      </c>
      <c r="U28" s="60">
        <v>3978971</v>
      </c>
      <c r="V28" s="60">
        <v>9076391</v>
      </c>
      <c r="W28" s="60">
        <v>23384093</v>
      </c>
      <c r="X28" s="60"/>
      <c r="Y28" s="60">
        <v>23384093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>
        <v>500893</v>
      </c>
      <c r="R30" s="159">
        <v>500893</v>
      </c>
      <c r="S30" s="159"/>
      <c r="T30" s="159"/>
      <c r="U30" s="159">
        <v>1865612</v>
      </c>
      <c r="V30" s="159">
        <v>1865612</v>
      </c>
      <c r="W30" s="159">
        <v>2366505</v>
      </c>
      <c r="X30" s="159"/>
      <c r="Y30" s="159">
        <v>2366505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18073000</v>
      </c>
      <c r="D32" s="210">
        <f>SUM(D28:D31)</f>
        <v>0</v>
      </c>
      <c r="E32" s="211">
        <f t="shared" si="5"/>
        <v>21923000</v>
      </c>
      <c r="F32" s="77">
        <f t="shared" si="5"/>
        <v>0</v>
      </c>
      <c r="G32" s="77">
        <f t="shared" si="5"/>
        <v>3396024</v>
      </c>
      <c r="H32" s="77">
        <f t="shared" si="5"/>
        <v>1600608</v>
      </c>
      <c r="I32" s="77">
        <f t="shared" si="5"/>
        <v>184140</v>
      </c>
      <c r="J32" s="77">
        <f t="shared" si="5"/>
        <v>5180772</v>
      </c>
      <c r="K32" s="77">
        <f t="shared" si="5"/>
        <v>1541257</v>
      </c>
      <c r="L32" s="77">
        <f t="shared" si="5"/>
        <v>2245177</v>
      </c>
      <c r="M32" s="77">
        <f t="shared" si="5"/>
        <v>1948975</v>
      </c>
      <c r="N32" s="77">
        <f t="shared" si="5"/>
        <v>5735409</v>
      </c>
      <c r="O32" s="77">
        <f t="shared" si="5"/>
        <v>913011</v>
      </c>
      <c r="P32" s="77">
        <f t="shared" si="5"/>
        <v>909221</v>
      </c>
      <c r="Q32" s="77">
        <f t="shared" si="5"/>
        <v>2070182</v>
      </c>
      <c r="R32" s="77">
        <f t="shared" si="5"/>
        <v>3892414</v>
      </c>
      <c r="S32" s="77">
        <f t="shared" si="5"/>
        <v>0</v>
      </c>
      <c r="T32" s="77">
        <f t="shared" si="5"/>
        <v>5097420</v>
      </c>
      <c r="U32" s="77">
        <f t="shared" si="5"/>
        <v>5844583</v>
      </c>
      <c r="V32" s="77">
        <f t="shared" si="5"/>
        <v>10942003</v>
      </c>
      <c r="W32" s="77">
        <f t="shared" si="5"/>
        <v>25750598</v>
      </c>
      <c r="X32" s="77">
        <f t="shared" si="5"/>
        <v>0</v>
      </c>
      <c r="Y32" s="77">
        <f t="shared" si="5"/>
        <v>25750598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7093035</v>
      </c>
      <c r="D33" s="155"/>
      <c r="E33" s="156"/>
      <c r="F33" s="60">
        <v>48729161</v>
      </c>
      <c r="G33" s="60"/>
      <c r="H33" s="60"/>
      <c r="I33" s="60"/>
      <c r="J33" s="60"/>
      <c r="K33" s="60"/>
      <c r="L33" s="60"/>
      <c r="M33" s="60">
        <v>957938</v>
      </c>
      <c r="N33" s="60">
        <v>957938</v>
      </c>
      <c r="O33" s="60"/>
      <c r="P33" s="60"/>
      <c r="Q33" s="60">
        <v>2159921</v>
      </c>
      <c r="R33" s="60">
        <v>2159921</v>
      </c>
      <c r="S33" s="60">
        <v>4253972</v>
      </c>
      <c r="T33" s="60">
        <v>3545267</v>
      </c>
      <c r="U33" s="60">
        <v>1042031</v>
      </c>
      <c r="V33" s="60">
        <v>8841270</v>
      </c>
      <c r="W33" s="60">
        <v>11959129</v>
      </c>
      <c r="X33" s="60">
        <v>48729161</v>
      </c>
      <c r="Y33" s="60">
        <v>-36770032</v>
      </c>
      <c r="Z33" s="140">
        <v>-75.46</v>
      </c>
      <c r="AA33" s="62">
        <v>48729161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6971168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25166035</v>
      </c>
      <c r="D36" s="222">
        <f>SUM(D32:D35)</f>
        <v>0</v>
      </c>
      <c r="E36" s="218">
        <f t="shared" si="6"/>
        <v>28894168</v>
      </c>
      <c r="F36" s="220">
        <f t="shared" si="6"/>
        <v>48729161</v>
      </c>
      <c r="G36" s="220">
        <f t="shared" si="6"/>
        <v>3396024</v>
      </c>
      <c r="H36" s="220">
        <f t="shared" si="6"/>
        <v>1600608</v>
      </c>
      <c r="I36" s="220">
        <f t="shared" si="6"/>
        <v>184140</v>
      </c>
      <c r="J36" s="220">
        <f t="shared" si="6"/>
        <v>5180772</v>
      </c>
      <c r="K36" s="220">
        <f t="shared" si="6"/>
        <v>1541257</v>
      </c>
      <c r="L36" s="220">
        <f t="shared" si="6"/>
        <v>2245177</v>
      </c>
      <c r="M36" s="220">
        <f t="shared" si="6"/>
        <v>2906913</v>
      </c>
      <c r="N36" s="220">
        <f t="shared" si="6"/>
        <v>6693347</v>
      </c>
      <c r="O36" s="220">
        <f t="shared" si="6"/>
        <v>913011</v>
      </c>
      <c r="P36" s="220">
        <f t="shared" si="6"/>
        <v>909221</v>
      </c>
      <c r="Q36" s="220">
        <f t="shared" si="6"/>
        <v>4230103</v>
      </c>
      <c r="R36" s="220">
        <f t="shared" si="6"/>
        <v>6052335</v>
      </c>
      <c r="S36" s="220">
        <f t="shared" si="6"/>
        <v>4253972</v>
      </c>
      <c r="T36" s="220">
        <f t="shared" si="6"/>
        <v>8642687</v>
      </c>
      <c r="U36" s="220">
        <f t="shared" si="6"/>
        <v>6886614</v>
      </c>
      <c r="V36" s="220">
        <f t="shared" si="6"/>
        <v>19783273</v>
      </c>
      <c r="W36" s="220">
        <f t="shared" si="6"/>
        <v>37709727</v>
      </c>
      <c r="X36" s="220">
        <f t="shared" si="6"/>
        <v>48729161</v>
      </c>
      <c r="Y36" s="220">
        <f t="shared" si="6"/>
        <v>-11019434</v>
      </c>
      <c r="Z36" s="221">
        <f>+IF(X36&lt;&gt;0,+(Y36/X36)*100,0)</f>
        <v>-22.61363375412928</v>
      </c>
      <c r="AA36" s="239">
        <f>SUM(AA32:AA35)</f>
        <v>48729161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24830661</v>
      </c>
      <c r="D6" s="155"/>
      <c r="E6" s="59">
        <v>2024000</v>
      </c>
      <c r="F6" s="60">
        <v>2024000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2024000</v>
      </c>
      <c r="Y6" s="60">
        <v>-2024000</v>
      </c>
      <c r="Z6" s="140">
        <v>-100</v>
      </c>
      <c r="AA6" s="62">
        <v>2024000</v>
      </c>
    </row>
    <row r="7" spans="1:27" ht="13.5">
      <c r="A7" s="249" t="s">
        <v>144</v>
      </c>
      <c r="B7" s="182"/>
      <c r="C7" s="155"/>
      <c r="D7" s="155"/>
      <c r="E7" s="59">
        <v>2174000</v>
      </c>
      <c r="F7" s="60">
        <v>2174000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2174000</v>
      </c>
      <c r="Y7" s="60">
        <v>-2174000</v>
      </c>
      <c r="Z7" s="140">
        <v>-100</v>
      </c>
      <c r="AA7" s="62">
        <v>2174000</v>
      </c>
    </row>
    <row r="8" spans="1:27" ht="13.5">
      <c r="A8" s="249" t="s">
        <v>145</v>
      </c>
      <c r="B8" s="182"/>
      <c r="C8" s="155">
        <v>126325</v>
      </c>
      <c r="D8" s="155"/>
      <c r="E8" s="59">
        <v>356000</v>
      </c>
      <c r="F8" s="60">
        <v>356000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356000</v>
      </c>
      <c r="Y8" s="60">
        <v>-356000</v>
      </c>
      <c r="Z8" s="140">
        <v>-100</v>
      </c>
      <c r="AA8" s="62">
        <v>356000</v>
      </c>
    </row>
    <row r="9" spans="1:27" ht="13.5">
      <c r="A9" s="249" t="s">
        <v>146</v>
      </c>
      <c r="B9" s="182"/>
      <c r="C9" s="155">
        <v>12047050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396286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37400322</v>
      </c>
      <c r="D12" s="168">
        <f>SUM(D6:D11)</f>
        <v>0</v>
      </c>
      <c r="E12" s="72">
        <f t="shared" si="0"/>
        <v>4554000</v>
      </c>
      <c r="F12" s="73">
        <f t="shared" si="0"/>
        <v>4554000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4554000</v>
      </c>
      <c r="Y12" s="73">
        <f t="shared" si="0"/>
        <v>-4554000</v>
      </c>
      <c r="Z12" s="170">
        <f>+IF(X12&lt;&gt;0,+(Y12/X12)*100,0)</f>
        <v>-100</v>
      </c>
      <c r="AA12" s="74">
        <f>SUM(AA6:AA11)</f>
        <v>4554000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16680000</v>
      </c>
      <c r="D17" s="155"/>
      <c r="E17" s="59">
        <v>1900000</v>
      </c>
      <c r="F17" s="60">
        <v>1900000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1900000</v>
      </c>
      <c r="Y17" s="60">
        <v>-1900000</v>
      </c>
      <c r="Z17" s="140">
        <v>-100</v>
      </c>
      <c r="AA17" s="62">
        <v>1900000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127718921</v>
      </c>
      <c r="D19" s="155"/>
      <c r="E19" s="59">
        <v>192280000</v>
      </c>
      <c r="F19" s="60">
        <v>192280000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192280000</v>
      </c>
      <c r="Y19" s="60">
        <v>-192280000</v>
      </c>
      <c r="Z19" s="140">
        <v>-100</v>
      </c>
      <c r="AA19" s="62">
        <v>192280000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144398921</v>
      </c>
      <c r="D24" s="168">
        <f>SUM(D15:D23)</f>
        <v>0</v>
      </c>
      <c r="E24" s="76">
        <f t="shared" si="1"/>
        <v>194180000</v>
      </c>
      <c r="F24" s="77">
        <f t="shared" si="1"/>
        <v>194180000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194180000</v>
      </c>
      <c r="Y24" s="77">
        <f t="shared" si="1"/>
        <v>-194180000</v>
      </c>
      <c r="Z24" s="212">
        <f>+IF(X24&lt;&gt;0,+(Y24/X24)*100,0)</f>
        <v>-100</v>
      </c>
      <c r="AA24" s="79">
        <f>SUM(AA15:AA23)</f>
        <v>194180000</v>
      </c>
    </row>
    <row r="25" spans="1:27" ht="13.5">
      <c r="A25" s="250" t="s">
        <v>159</v>
      </c>
      <c r="B25" s="251"/>
      <c r="C25" s="168">
        <f aca="true" t="shared" si="2" ref="C25:Y25">+C12+C24</f>
        <v>181799243</v>
      </c>
      <c r="D25" s="168">
        <f>+D12+D24</f>
        <v>0</v>
      </c>
      <c r="E25" s="72">
        <f t="shared" si="2"/>
        <v>198734000</v>
      </c>
      <c r="F25" s="73">
        <f t="shared" si="2"/>
        <v>198734000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198734000</v>
      </c>
      <c r="Y25" s="73">
        <f t="shared" si="2"/>
        <v>-198734000</v>
      </c>
      <c r="Z25" s="170">
        <f>+IF(X25&lt;&gt;0,+(Y25/X25)*100,0)</f>
        <v>-100</v>
      </c>
      <c r="AA25" s="74">
        <f>+AA12+AA24</f>
        <v>198734000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14819472</v>
      </c>
      <c r="D32" s="155"/>
      <c r="E32" s="59">
        <v>794000</v>
      </c>
      <c r="F32" s="60">
        <v>794000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794000</v>
      </c>
      <c r="Y32" s="60">
        <v>-794000</v>
      </c>
      <c r="Z32" s="140">
        <v>-100</v>
      </c>
      <c r="AA32" s="62">
        <v>794000</v>
      </c>
    </row>
    <row r="33" spans="1:27" ht="13.5">
      <c r="A33" s="249" t="s">
        <v>165</v>
      </c>
      <c r="B33" s="182"/>
      <c r="C33" s="155">
        <v>10609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14830081</v>
      </c>
      <c r="D34" s="168">
        <f>SUM(D29:D33)</f>
        <v>0</v>
      </c>
      <c r="E34" s="72">
        <f t="shared" si="3"/>
        <v>794000</v>
      </c>
      <c r="F34" s="73">
        <f t="shared" si="3"/>
        <v>794000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794000</v>
      </c>
      <c r="Y34" s="73">
        <f t="shared" si="3"/>
        <v>-794000</v>
      </c>
      <c r="Z34" s="170">
        <f>+IF(X34&lt;&gt;0,+(Y34/X34)*100,0)</f>
        <v>-100</v>
      </c>
      <c r="AA34" s="74">
        <f>SUM(AA29:AA33)</f>
        <v>794000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979928</v>
      </c>
      <c r="D38" s="155"/>
      <c r="E38" s="59">
        <v>1209000</v>
      </c>
      <c r="F38" s="60">
        <v>1209000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1209000</v>
      </c>
      <c r="Y38" s="60">
        <v>-1209000</v>
      </c>
      <c r="Z38" s="140">
        <v>-100</v>
      </c>
      <c r="AA38" s="62">
        <v>1209000</v>
      </c>
    </row>
    <row r="39" spans="1:27" ht="13.5">
      <c r="A39" s="250" t="s">
        <v>59</v>
      </c>
      <c r="B39" s="253"/>
      <c r="C39" s="168">
        <f aca="true" t="shared" si="4" ref="C39:Y39">SUM(C37:C38)</f>
        <v>979928</v>
      </c>
      <c r="D39" s="168">
        <f>SUM(D37:D38)</f>
        <v>0</v>
      </c>
      <c r="E39" s="76">
        <f t="shared" si="4"/>
        <v>1209000</v>
      </c>
      <c r="F39" s="77">
        <f t="shared" si="4"/>
        <v>1209000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1209000</v>
      </c>
      <c r="Y39" s="77">
        <f t="shared" si="4"/>
        <v>-1209000</v>
      </c>
      <c r="Z39" s="212">
        <f>+IF(X39&lt;&gt;0,+(Y39/X39)*100,0)</f>
        <v>-100</v>
      </c>
      <c r="AA39" s="79">
        <f>SUM(AA37:AA38)</f>
        <v>1209000</v>
      </c>
    </row>
    <row r="40" spans="1:27" ht="13.5">
      <c r="A40" s="250" t="s">
        <v>167</v>
      </c>
      <c r="B40" s="251"/>
      <c r="C40" s="168">
        <f aca="true" t="shared" si="5" ref="C40:Y40">+C34+C39</f>
        <v>15810009</v>
      </c>
      <c r="D40" s="168">
        <f>+D34+D39</f>
        <v>0</v>
      </c>
      <c r="E40" s="72">
        <f t="shared" si="5"/>
        <v>2003000</v>
      </c>
      <c r="F40" s="73">
        <f t="shared" si="5"/>
        <v>2003000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2003000</v>
      </c>
      <c r="Y40" s="73">
        <f t="shared" si="5"/>
        <v>-2003000</v>
      </c>
      <c r="Z40" s="170">
        <f>+IF(X40&lt;&gt;0,+(Y40/X40)*100,0)</f>
        <v>-100</v>
      </c>
      <c r="AA40" s="74">
        <f>+AA34+AA39</f>
        <v>2003000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165989234</v>
      </c>
      <c r="D42" s="257">
        <f>+D25-D40</f>
        <v>0</v>
      </c>
      <c r="E42" s="258">
        <f t="shared" si="6"/>
        <v>196731000</v>
      </c>
      <c r="F42" s="259">
        <f t="shared" si="6"/>
        <v>196731000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196731000</v>
      </c>
      <c r="Y42" s="259">
        <f t="shared" si="6"/>
        <v>-196731000</v>
      </c>
      <c r="Z42" s="260">
        <f>+IF(X42&lt;&gt;0,+(Y42/X42)*100,0)</f>
        <v>-100</v>
      </c>
      <c r="AA42" s="261">
        <f>+AA25-AA40</f>
        <v>196731000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165989234</v>
      </c>
      <c r="D45" s="155"/>
      <c r="E45" s="59">
        <v>196731000</v>
      </c>
      <c r="F45" s="60">
        <v>196731000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196731000</v>
      </c>
      <c r="Y45" s="60">
        <v>-196731000</v>
      </c>
      <c r="Z45" s="139">
        <v>-100</v>
      </c>
      <c r="AA45" s="62">
        <v>196731000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165989234</v>
      </c>
      <c r="D48" s="217">
        <f>SUM(D45:D47)</f>
        <v>0</v>
      </c>
      <c r="E48" s="264">
        <f t="shared" si="7"/>
        <v>196731000</v>
      </c>
      <c r="F48" s="219">
        <f t="shared" si="7"/>
        <v>196731000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196731000</v>
      </c>
      <c r="Y48" s="219">
        <f t="shared" si="7"/>
        <v>-196731000</v>
      </c>
      <c r="Z48" s="265">
        <f>+IF(X48&lt;&gt;0,+(Y48/X48)*100,0)</f>
        <v>-100</v>
      </c>
      <c r="AA48" s="232">
        <f>SUM(AA45:AA47)</f>
        <v>196731000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1200440</v>
      </c>
      <c r="D6" s="155"/>
      <c r="E6" s="59">
        <v>3300000</v>
      </c>
      <c r="F6" s="60">
        <v>3300000</v>
      </c>
      <c r="G6" s="60">
        <v>158999</v>
      </c>
      <c r="H6" s="60">
        <v>5172408</v>
      </c>
      <c r="I6" s="60">
        <v>10147393</v>
      </c>
      <c r="J6" s="60">
        <v>15478800</v>
      </c>
      <c r="K6" s="60">
        <v>5401523</v>
      </c>
      <c r="L6" s="60">
        <v>23294089</v>
      </c>
      <c r="M6" s="60">
        <v>339346</v>
      </c>
      <c r="N6" s="60">
        <v>29034958</v>
      </c>
      <c r="O6" s="60">
        <v>210482</v>
      </c>
      <c r="P6" s="60">
        <v>212539</v>
      </c>
      <c r="Q6" s="60">
        <v>171651</v>
      </c>
      <c r="R6" s="60">
        <v>594672</v>
      </c>
      <c r="S6" s="60">
        <v>5177026</v>
      </c>
      <c r="T6" s="60">
        <v>221225</v>
      </c>
      <c r="U6" s="60">
        <v>242322</v>
      </c>
      <c r="V6" s="60">
        <v>5640573</v>
      </c>
      <c r="W6" s="60">
        <v>50749003</v>
      </c>
      <c r="X6" s="60">
        <v>3300000</v>
      </c>
      <c r="Y6" s="60">
        <v>47449003</v>
      </c>
      <c r="Z6" s="140">
        <v>1437.85</v>
      </c>
      <c r="AA6" s="62">
        <v>3300000</v>
      </c>
    </row>
    <row r="7" spans="1:27" ht="13.5">
      <c r="A7" s="249" t="s">
        <v>178</v>
      </c>
      <c r="B7" s="182"/>
      <c r="C7" s="155">
        <v>67556770</v>
      </c>
      <c r="D7" s="155"/>
      <c r="E7" s="59">
        <v>71308000</v>
      </c>
      <c r="F7" s="60">
        <v>71308000</v>
      </c>
      <c r="G7" s="60">
        <v>29541751</v>
      </c>
      <c r="H7" s="60">
        <v>1200000</v>
      </c>
      <c r="I7" s="60">
        <v>600000</v>
      </c>
      <c r="J7" s="60">
        <v>31341751</v>
      </c>
      <c r="K7" s="60"/>
      <c r="L7" s="60">
        <v>53632</v>
      </c>
      <c r="M7" s="60">
        <v>18848000</v>
      </c>
      <c r="N7" s="60">
        <v>18901632</v>
      </c>
      <c r="O7" s="60"/>
      <c r="P7" s="60">
        <v>7000000</v>
      </c>
      <c r="Q7" s="60">
        <v>17868000</v>
      </c>
      <c r="R7" s="60">
        <v>24868000</v>
      </c>
      <c r="S7" s="60"/>
      <c r="T7" s="60">
        <v>14000000</v>
      </c>
      <c r="U7" s="60">
        <v>28500000</v>
      </c>
      <c r="V7" s="60">
        <v>42500000</v>
      </c>
      <c r="W7" s="60">
        <v>117611383</v>
      </c>
      <c r="X7" s="60">
        <v>71308000</v>
      </c>
      <c r="Y7" s="60">
        <v>46303383</v>
      </c>
      <c r="Z7" s="140">
        <v>64.93</v>
      </c>
      <c r="AA7" s="62">
        <v>71308000</v>
      </c>
    </row>
    <row r="8" spans="1:27" ht="13.5">
      <c r="A8" s="249" t="s">
        <v>179</v>
      </c>
      <c r="B8" s="182"/>
      <c r="C8" s="155">
        <v>13716989</v>
      </c>
      <c r="D8" s="155"/>
      <c r="E8" s="59">
        <v>21923000</v>
      </c>
      <c r="F8" s="60">
        <v>21923000</v>
      </c>
      <c r="G8" s="60">
        <v>8300000</v>
      </c>
      <c r="H8" s="60"/>
      <c r="I8" s="60"/>
      <c r="J8" s="60">
        <v>8300000</v>
      </c>
      <c r="K8" s="60"/>
      <c r="L8" s="60"/>
      <c r="M8" s="60">
        <v>9123000</v>
      </c>
      <c r="N8" s="60">
        <v>9123000</v>
      </c>
      <c r="O8" s="60"/>
      <c r="P8" s="60"/>
      <c r="Q8" s="60">
        <v>4500000</v>
      </c>
      <c r="R8" s="60">
        <v>4500000</v>
      </c>
      <c r="S8" s="60"/>
      <c r="T8" s="60"/>
      <c r="U8" s="60"/>
      <c r="V8" s="60"/>
      <c r="W8" s="60">
        <v>21923000</v>
      </c>
      <c r="X8" s="60">
        <v>21923000</v>
      </c>
      <c r="Y8" s="60"/>
      <c r="Z8" s="140"/>
      <c r="AA8" s="62">
        <v>21923000</v>
      </c>
    </row>
    <row r="9" spans="1:27" ht="13.5">
      <c r="A9" s="249" t="s">
        <v>180</v>
      </c>
      <c r="B9" s="182"/>
      <c r="C9" s="155">
        <v>1989064</v>
      </c>
      <c r="D9" s="155"/>
      <c r="E9" s="59">
        <v>1250000</v>
      </c>
      <c r="F9" s="60">
        <v>1250000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1250000</v>
      </c>
      <c r="Y9" s="60">
        <v>-1250000</v>
      </c>
      <c r="Z9" s="140">
        <v>-100</v>
      </c>
      <c r="AA9" s="62">
        <v>1250000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-72652449</v>
      </c>
      <c r="D12" s="155"/>
      <c r="E12" s="59">
        <v>-68887000</v>
      </c>
      <c r="F12" s="60">
        <v>-68887000</v>
      </c>
      <c r="G12" s="60">
        <v>-58907974</v>
      </c>
      <c r="H12" s="60">
        <v>-6105099</v>
      </c>
      <c r="I12" s="60">
        <v>-6863574</v>
      </c>
      <c r="J12" s="60">
        <v>-71876647</v>
      </c>
      <c r="K12" s="60">
        <v>-4643054</v>
      </c>
      <c r="L12" s="60">
        <v>-20477486</v>
      </c>
      <c r="M12" s="60">
        <v>-17950334</v>
      </c>
      <c r="N12" s="60">
        <v>-43070874</v>
      </c>
      <c r="O12" s="60">
        <v>-5271255</v>
      </c>
      <c r="P12" s="60">
        <v>-5416755</v>
      </c>
      <c r="Q12" s="60">
        <v>-20212277</v>
      </c>
      <c r="R12" s="60">
        <v>-30900287</v>
      </c>
      <c r="S12" s="60">
        <v>-4585885</v>
      </c>
      <c r="T12" s="60">
        <v>-6366212</v>
      </c>
      <c r="U12" s="60">
        <v>-6280053</v>
      </c>
      <c r="V12" s="60">
        <v>-17232150</v>
      </c>
      <c r="W12" s="60">
        <v>-163079958</v>
      </c>
      <c r="X12" s="60">
        <v>-68887000</v>
      </c>
      <c r="Y12" s="60">
        <v>-94192958</v>
      </c>
      <c r="Z12" s="140">
        <v>136.74</v>
      </c>
      <c r="AA12" s="62">
        <v>-68887000</v>
      </c>
    </row>
    <row r="13" spans="1:27" ht="13.5">
      <c r="A13" s="249" t="s">
        <v>40</v>
      </c>
      <c r="B13" s="182"/>
      <c r="C13" s="155">
        <v>-15178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11795636</v>
      </c>
      <c r="D15" s="168">
        <f>SUM(D6:D14)</f>
        <v>0</v>
      </c>
      <c r="E15" s="72">
        <f t="shared" si="0"/>
        <v>28894000</v>
      </c>
      <c r="F15" s="73">
        <f t="shared" si="0"/>
        <v>28894000</v>
      </c>
      <c r="G15" s="73">
        <f t="shared" si="0"/>
        <v>-20907224</v>
      </c>
      <c r="H15" s="73">
        <f t="shared" si="0"/>
        <v>267309</v>
      </c>
      <c r="I15" s="73">
        <f t="shared" si="0"/>
        <v>3883819</v>
      </c>
      <c r="J15" s="73">
        <f t="shared" si="0"/>
        <v>-16756096</v>
      </c>
      <c r="K15" s="73">
        <f t="shared" si="0"/>
        <v>758469</v>
      </c>
      <c r="L15" s="73">
        <f t="shared" si="0"/>
        <v>2870235</v>
      </c>
      <c r="M15" s="73">
        <f t="shared" si="0"/>
        <v>10360012</v>
      </c>
      <c r="N15" s="73">
        <f t="shared" si="0"/>
        <v>13988716</v>
      </c>
      <c r="O15" s="73">
        <f t="shared" si="0"/>
        <v>-5060773</v>
      </c>
      <c r="P15" s="73">
        <f t="shared" si="0"/>
        <v>1795784</v>
      </c>
      <c r="Q15" s="73">
        <f t="shared" si="0"/>
        <v>2327374</v>
      </c>
      <c r="R15" s="73">
        <f t="shared" si="0"/>
        <v>-937615</v>
      </c>
      <c r="S15" s="73">
        <f t="shared" si="0"/>
        <v>591141</v>
      </c>
      <c r="T15" s="73">
        <f t="shared" si="0"/>
        <v>7855013</v>
      </c>
      <c r="U15" s="73">
        <f t="shared" si="0"/>
        <v>22462269</v>
      </c>
      <c r="V15" s="73">
        <f t="shared" si="0"/>
        <v>30908423</v>
      </c>
      <c r="W15" s="73">
        <f t="shared" si="0"/>
        <v>27203428</v>
      </c>
      <c r="X15" s="73">
        <f t="shared" si="0"/>
        <v>28894000</v>
      </c>
      <c r="Y15" s="73">
        <f t="shared" si="0"/>
        <v>-1690572</v>
      </c>
      <c r="Z15" s="170">
        <f>+IF(X15&lt;&gt;0,+(Y15/X15)*100,0)</f>
        <v>-5.850944832837268</v>
      </c>
      <c r="AA15" s="74">
        <f>SUM(AA6:AA14)</f>
        <v>28894000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734242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-20869809</v>
      </c>
      <c r="D24" s="155"/>
      <c r="E24" s="59">
        <v>-28894000</v>
      </c>
      <c r="F24" s="60">
        <v>-28894000</v>
      </c>
      <c r="G24" s="60">
        <v>-1443359</v>
      </c>
      <c r="H24" s="60">
        <v>-5295000</v>
      </c>
      <c r="I24" s="60">
        <v>-1233785</v>
      </c>
      <c r="J24" s="60">
        <v>-7972144</v>
      </c>
      <c r="K24" s="60">
        <v>-994396</v>
      </c>
      <c r="L24" s="60">
        <v>-1710747</v>
      </c>
      <c r="M24" s="60">
        <v>-3424171</v>
      </c>
      <c r="N24" s="60">
        <v>-6129314</v>
      </c>
      <c r="O24" s="60">
        <v>-595449</v>
      </c>
      <c r="P24" s="60">
        <v>-909221</v>
      </c>
      <c r="Q24" s="60">
        <v>-4788882</v>
      </c>
      <c r="R24" s="60">
        <v>-6293552</v>
      </c>
      <c r="S24" s="60">
        <v>-3594307</v>
      </c>
      <c r="T24" s="60">
        <v>-9293420</v>
      </c>
      <c r="U24" s="60">
        <v>-6754114</v>
      </c>
      <c r="V24" s="60">
        <v>-19641841</v>
      </c>
      <c r="W24" s="60">
        <v>-40036851</v>
      </c>
      <c r="X24" s="60">
        <v>-28894000</v>
      </c>
      <c r="Y24" s="60">
        <v>-11142851</v>
      </c>
      <c r="Z24" s="140">
        <v>38.56</v>
      </c>
      <c r="AA24" s="62">
        <v>-28894000</v>
      </c>
    </row>
    <row r="25" spans="1:27" ht="13.5">
      <c r="A25" s="250" t="s">
        <v>191</v>
      </c>
      <c r="B25" s="251"/>
      <c r="C25" s="168">
        <f aca="true" t="shared" si="1" ref="C25:Y25">SUM(C19:C24)</f>
        <v>-20135567</v>
      </c>
      <c r="D25" s="168">
        <f>SUM(D19:D24)</f>
        <v>0</v>
      </c>
      <c r="E25" s="72">
        <f t="shared" si="1"/>
        <v>-28894000</v>
      </c>
      <c r="F25" s="73">
        <f t="shared" si="1"/>
        <v>-28894000</v>
      </c>
      <c r="G25" s="73">
        <f t="shared" si="1"/>
        <v>-1443359</v>
      </c>
      <c r="H25" s="73">
        <f t="shared" si="1"/>
        <v>-5295000</v>
      </c>
      <c r="I25" s="73">
        <f t="shared" si="1"/>
        <v>-1233785</v>
      </c>
      <c r="J25" s="73">
        <f t="shared" si="1"/>
        <v>-7972144</v>
      </c>
      <c r="K25" s="73">
        <f t="shared" si="1"/>
        <v>-994396</v>
      </c>
      <c r="L25" s="73">
        <f t="shared" si="1"/>
        <v>-1710747</v>
      </c>
      <c r="M25" s="73">
        <f t="shared" si="1"/>
        <v>-3424171</v>
      </c>
      <c r="N25" s="73">
        <f t="shared" si="1"/>
        <v>-6129314</v>
      </c>
      <c r="O25" s="73">
        <f t="shared" si="1"/>
        <v>-595449</v>
      </c>
      <c r="P25" s="73">
        <f t="shared" si="1"/>
        <v>-909221</v>
      </c>
      <c r="Q25" s="73">
        <f t="shared" si="1"/>
        <v>-4788882</v>
      </c>
      <c r="R25" s="73">
        <f t="shared" si="1"/>
        <v>-6293552</v>
      </c>
      <c r="S25" s="73">
        <f t="shared" si="1"/>
        <v>-3594307</v>
      </c>
      <c r="T25" s="73">
        <f t="shared" si="1"/>
        <v>-9293420</v>
      </c>
      <c r="U25" s="73">
        <f t="shared" si="1"/>
        <v>-6754114</v>
      </c>
      <c r="V25" s="73">
        <f t="shared" si="1"/>
        <v>-19641841</v>
      </c>
      <c r="W25" s="73">
        <f t="shared" si="1"/>
        <v>-40036851</v>
      </c>
      <c r="X25" s="73">
        <f t="shared" si="1"/>
        <v>-28894000</v>
      </c>
      <c r="Y25" s="73">
        <f t="shared" si="1"/>
        <v>-11142851</v>
      </c>
      <c r="Z25" s="170">
        <f>+IF(X25&lt;&gt;0,+(Y25/X25)*100,0)</f>
        <v>38.564584342770125</v>
      </c>
      <c r="AA25" s="74">
        <f>SUM(AA19:AA24)</f>
        <v>-28894000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-8339931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-22350583</v>
      </c>
      <c r="H36" s="100">
        <f t="shared" si="3"/>
        <v>-5027691</v>
      </c>
      <c r="I36" s="100">
        <f t="shared" si="3"/>
        <v>2650034</v>
      </c>
      <c r="J36" s="100">
        <f t="shared" si="3"/>
        <v>-24728240</v>
      </c>
      <c r="K36" s="100">
        <f t="shared" si="3"/>
        <v>-235927</v>
      </c>
      <c r="L36" s="100">
        <f t="shared" si="3"/>
        <v>1159488</v>
      </c>
      <c r="M36" s="100">
        <f t="shared" si="3"/>
        <v>6935841</v>
      </c>
      <c r="N36" s="100">
        <f t="shared" si="3"/>
        <v>7859402</v>
      </c>
      <c r="O36" s="100">
        <f t="shared" si="3"/>
        <v>-5656222</v>
      </c>
      <c r="P36" s="100">
        <f t="shared" si="3"/>
        <v>886563</v>
      </c>
      <c r="Q36" s="100">
        <f t="shared" si="3"/>
        <v>-2461508</v>
      </c>
      <c r="R36" s="100">
        <f t="shared" si="3"/>
        <v>-7231167</v>
      </c>
      <c r="S36" s="100">
        <f t="shared" si="3"/>
        <v>-3003166</v>
      </c>
      <c r="T36" s="100">
        <f t="shared" si="3"/>
        <v>-1438407</v>
      </c>
      <c r="U36" s="100">
        <f t="shared" si="3"/>
        <v>15708155</v>
      </c>
      <c r="V36" s="100">
        <f t="shared" si="3"/>
        <v>11266582</v>
      </c>
      <c r="W36" s="100">
        <f t="shared" si="3"/>
        <v>-12833423</v>
      </c>
      <c r="X36" s="100">
        <f t="shared" si="3"/>
        <v>0</v>
      </c>
      <c r="Y36" s="100">
        <f t="shared" si="3"/>
        <v>-12833423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>
        <v>33170593</v>
      </c>
      <c r="D37" s="153"/>
      <c r="E37" s="99">
        <v>33286000</v>
      </c>
      <c r="F37" s="100">
        <v>33286000</v>
      </c>
      <c r="G37" s="100">
        <v>30382602</v>
      </c>
      <c r="H37" s="100">
        <v>8032019</v>
      </c>
      <c r="I37" s="100">
        <v>3004328</v>
      </c>
      <c r="J37" s="100">
        <v>30382602</v>
      </c>
      <c r="K37" s="100">
        <v>5654362</v>
      </c>
      <c r="L37" s="100">
        <v>5418435</v>
      </c>
      <c r="M37" s="100">
        <v>6577923</v>
      </c>
      <c r="N37" s="100">
        <v>5654362</v>
      </c>
      <c r="O37" s="100">
        <v>13513764</v>
      </c>
      <c r="P37" s="100">
        <v>7857542</v>
      </c>
      <c r="Q37" s="100">
        <v>8744105</v>
      </c>
      <c r="R37" s="100">
        <v>13513764</v>
      </c>
      <c r="S37" s="100">
        <v>6282597</v>
      </c>
      <c r="T37" s="100">
        <v>3279431</v>
      </c>
      <c r="U37" s="100">
        <v>1841024</v>
      </c>
      <c r="V37" s="100">
        <v>6282597</v>
      </c>
      <c r="W37" s="100">
        <v>30382602</v>
      </c>
      <c r="X37" s="100">
        <v>33286000</v>
      </c>
      <c r="Y37" s="100">
        <v>-2903398</v>
      </c>
      <c r="Z37" s="137">
        <v>-8.72</v>
      </c>
      <c r="AA37" s="102">
        <v>33286000</v>
      </c>
    </row>
    <row r="38" spans="1:27" ht="13.5">
      <c r="A38" s="269" t="s">
        <v>200</v>
      </c>
      <c r="B38" s="256"/>
      <c r="C38" s="257">
        <v>24830662</v>
      </c>
      <c r="D38" s="257"/>
      <c r="E38" s="258">
        <v>33286000</v>
      </c>
      <c r="F38" s="259">
        <v>33286000</v>
      </c>
      <c r="G38" s="259">
        <v>8032019</v>
      </c>
      <c r="H38" s="259">
        <v>3004328</v>
      </c>
      <c r="I38" s="259">
        <v>5654362</v>
      </c>
      <c r="J38" s="259">
        <v>5654362</v>
      </c>
      <c r="K38" s="259">
        <v>5418435</v>
      </c>
      <c r="L38" s="259">
        <v>6577923</v>
      </c>
      <c r="M38" s="259">
        <v>13513764</v>
      </c>
      <c r="N38" s="259">
        <v>13513764</v>
      </c>
      <c r="O38" s="259">
        <v>7857542</v>
      </c>
      <c r="P38" s="259">
        <v>8744105</v>
      </c>
      <c r="Q38" s="259">
        <v>6282597</v>
      </c>
      <c r="R38" s="259">
        <v>7857542</v>
      </c>
      <c r="S38" s="259">
        <v>3279431</v>
      </c>
      <c r="T38" s="259">
        <v>1841024</v>
      </c>
      <c r="U38" s="259">
        <v>17549179</v>
      </c>
      <c r="V38" s="259">
        <v>17549179</v>
      </c>
      <c r="W38" s="259">
        <v>17549179</v>
      </c>
      <c r="X38" s="259">
        <v>33286000</v>
      </c>
      <c r="Y38" s="259">
        <v>-15736821</v>
      </c>
      <c r="Z38" s="260">
        <v>-47.28</v>
      </c>
      <c r="AA38" s="261">
        <v>33286000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25166035</v>
      </c>
      <c r="D5" s="200">
        <f t="shared" si="0"/>
        <v>0</v>
      </c>
      <c r="E5" s="106">
        <f t="shared" si="0"/>
        <v>28894168</v>
      </c>
      <c r="F5" s="106">
        <f t="shared" si="0"/>
        <v>48729161</v>
      </c>
      <c r="G5" s="106">
        <f t="shared" si="0"/>
        <v>3396024</v>
      </c>
      <c r="H5" s="106">
        <f t="shared" si="0"/>
        <v>1600608</v>
      </c>
      <c r="I5" s="106">
        <f t="shared" si="0"/>
        <v>184140</v>
      </c>
      <c r="J5" s="106">
        <f t="shared" si="0"/>
        <v>5180772</v>
      </c>
      <c r="K5" s="106">
        <f t="shared" si="0"/>
        <v>1541257</v>
      </c>
      <c r="L5" s="106">
        <f t="shared" si="0"/>
        <v>2245177</v>
      </c>
      <c r="M5" s="106">
        <f t="shared" si="0"/>
        <v>2906913</v>
      </c>
      <c r="N5" s="106">
        <f t="shared" si="0"/>
        <v>6693347</v>
      </c>
      <c r="O5" s="106">
        <f t="shared" si="0"/>
        <v>913011</v>
      </c>
      <c r="P5" s="106">
        <f t="shared" si="0"/>
        <v>909221</v>
      </c>
      <c r="Q5" s="106">
        <f t="shared" si="0"/>
        <v>4230103</v>
      </c>
      <c r="R5" s="106">
        <f t="shared" si="0"/>
        <v>6052335</v>
      </c>
      <c r="S5" s="106">
        <f t="shared" si="0"/>
        <v>4253972</v>
      </c>
      <c r="T5" s="106">
        <f t="shared" si="0"/>
        <v>8642687</v>
      </c>
      <c r="U5" s="106">
        <f t="shared" si="0"/>
        <v>6886614</v>
      </c>
      <c r="V5" s="106">
        <f t="shared" si="0"/>
        <v>19783273</v>
      </c>
      <c r="W5" s="106">
        <f t="shared" si="0"/>
        <v>37709727</v>
      </c>
      <c r="X5" s="106">
        <f t="shared" si="0"/>
        <v>48729161</v>
      </c>
      <c r="Y5" s="106">
        <f t="shared" si="0"/>
        <v>-11019434</v>
      </c>
      <c r="Z5" s="201">
        <f>+IF(X5&lt;&gt;0,+(Y5/X5)*100,0)</f>
        <v>-22.61363375412928</v>
      </c>
      <c r="AA5" s="199">
        <f>SUM(AA11:AA18)</f>
        <v>48729161</v>
      </c>
    </row>
    <row r="6" spans="1:27" ht="13.5">
      <c r="A6" s="291" t="s">
        <v>204</v>
      </c>
      <c r="B6" s="142"/>
      <c r="C6" s="62"/>
      <c r="D6" s="156"/>
      <c r="E6" s="60">
        <v>2511396</v>
      </c>
      <c r="F6" s="60">
        <v>2948659</v>
      </c>
      <c r="G6" s="60"/>
      <c r="H6" s="60"/>
      <c r="I6" s="60"/>
      <c r="J6" s="60"/>
      <c r="K6" s="60">
        <v>176085</v>
      </c>
      <c r="L6" s="60">
        <v>298173</v>
      </c>
      <c r="M6" s="60">
        <v>335860</v>
      </c>
      <c r="N6" s="60">
        <v>810118</v>
      </c>
      <c r="O6" s="60">
        <v>134564</v>
      </c>
      <c r="P6" s="60">
        <v>561752</v>
      </c>
      <c r="Q6" s="60"/>
      <c r="R6" s="60">
        <v>696316</v>
      </c>
      <c r="S6" s="60">
        <v>74530</v>
      </c>
      <c r="T6" s="60">
        <v>345551</v>
      </c>
      <c r="U6" s="60">
        <v>82600</v>
      </c>
      <c r="V6" s="60">
        <v>502681</v>
      </c>
      <c r="W6" s="60">
        <v>2009115</v>
      </c>
      <c r="X6" s="60">
        <v>2948659</v>
      </c>
      <c r="Y6" s="60">
        <v>-939544</v>
      </c>
      <c r="Z6" s="140">
        <v>-31.86</v>
      </c>
      <c r="AA6" s="155">
        <v>2948659</v>
      </c>
    </row>
    <row r="7" spans="1:27" ht="13.5">
      <c r="A7" s="291" t="s">
        <v>205</v>
      </c>
      <c r="B7" s="142"/>
      <c r="C7" s="62"/>
      <c r="D7" s="156"/>
      <c r="E7" s="60">
        <v>6000000</v>
      </c>
      <c r="F7" s="60">
        <v>10105063</v>
      </c>
      <c r="G7" s="60">
        <v>2780332</v>
      </c>
      <c r="H7" s="60"/>
      <c r="I7" s="60"/>
      <c r="J7" s="60">
        <v>2780332</v>
      </c>
      <c r="K7" s="60"/>
      <c r="L7" s="60"/>
      <c r="M7" s="60"/>
      <c r="N7" s="60"/>
      <c r="O7" s="60"/>
      <c r="P7" s="60">
        <v>169803</v>
      </c>
      <c r="Q7" s="60">
        <v>97219</v>
      </c>
      <c r="R7" s="60">
        <v>267022</v>
      </c>
      <c r="S7" s="60">
        <v>427254</v>
      </c>
      <c r="T7" s="60">
        <v>2552512</v>
      </c>
      <c r="U7" s="60">
        <v>819981</v>
      </c>
      <c r="V7" s="60">
        <v>3799747</v>
      </c>
      <c r="W7" s="60">
        <v>6847101</v>
      </c>
      <c r="X7" s="60">
        <v>10105063</v>
      </c>
      <c r="Y7" s="60">
        <v>-3257962</v>
      </c>
      <c r="Z7" s="140">
        <v>-32.24</v>
      </c>
      <c r="AA7" s="155">
        <v>10105063</v>
      </c>
    </row>
    <row r="8" spans="1:27" ht="13.5">
      <c r="A8" s="291" t="s">
        <v>206</v>
      </c>
      <c r="B8" s="142"/>
      <c r="C8" s="62"/>
      <c r="D8" s="156"/>
      <c r="E8" s="60"/>
      <c r="F8" s="60">
        <v>10000000</v>
      </c>
      <c r="G8" s="60"/>
      <c r="H8" s="60">
        <v>445993</v>
      </c>
      <c r="I8" s="60"/>
      <c r="J8" s="60">
        <v>445993</v>
      </c>
      <c r="K8" s="60"/>
      <c r="L8" s="60"/>
      <c r="M8" s="60"/>
      <c r="N8" s="60"/>
      <c r="O8" s="60"/>
      <c r="P8" s="60"/>
      <c r="Q8" s="60">
        <v>500893</v>
      </c>
      <c r="R8" s="60">
        <v>500893</v>
      </c>
      <c r="S8" s="60">
        <v>2609608</v>
      </c>
      <c r="T8" s="60">
        <v>3182315</v>
      </c>
      <c r="U8" s="60">
        <v>1865612</v>
      </c>
      <c r="V8" s="60">
        <v>7657535</v>
      </c>
      <c r="W8" s="60">
        <v>8604421</v>
      </c>
      <c r="X8" s="60">
        <v>10000000</v>
      </c>
      <c r="Y8" s="60">
        <v>-1395579</v>
      </c>
      <c r="Z8" s="140">
        <v>-13.96</v>
      </c>
      <c r="AA8" s="155">
        <v>10000000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8511396</v>
      </c>
      <c r="F11" s="295">
        <f t="shared" si="1"/>
        <v>23053722</v>
      </c>
      <c r="G11" s="295">
        <f t="shared" si="1"/>
        <v>2780332</v>
      </c>
      <c r="H11" s="295">
        <f t="shared" si="1"/>
        <v>445993</v>
      </c>
      <c r="I11" s="295">
        <f t="shared" si="1"/>
        <v>0</v>
      </c>
      <c r="J11" s="295">
        <f t="shared" si="1"/>
        <v>3226325</v>
      </c>
      <c r="K11" s="295">
        <f t="shared" si="1"/>
        <v>176085</v>
      </c>
      <c r="L11" s="295">
        <f t="shared" si="1"/>
        <v>298173</v>
      </c>
      <c r="M11" s="295">
        <f t="shared" si="1"/>
        <v>335860</v>
      </c>
      <c r="N11" s="295">
        <f t="shared" si="1"/>
        <v>810118</v>
      </c>
      <c r="O11" s="295">
        <f t="shared" si="1"/>
        <v>134564</v>
      </c>
      <c r="P11" s="295">
        <f t="shared" si="1"/>
        <v>731555</v>
      </c>
      <c r="Q11" s="295">
        <f t="shared" si="1"/>
        <v>598112</v>
      </c>
      <c r="R11" s="295">
        <f t="shared" si="1"/>
        <v>1464231</v>
      </c>
      <c r="S11" s="295">
        <f t="shared" si="1"/>
        <v>3111392</v>
      </c>
      <c r="T11" s="295">
        <f t="shared" si="1"/>
        <v>6080378</v>
      </c>
      <c r="U11" s="295">
        <f t="shared" si="1"/>
        <v>2768193</v>
      </c>
      <c r="V11" s="295">
        <f t="shared" si="1"/>
        <v>11959963</v>
      </c>
      <c r="W11" s="295">
        <f t="shared" si="1"/>
        <v>17460637</v>
      </c>
      <c r="X11" s="295">
        <f t="shared" si="1"/>
        <v>23053722</v>
      </c>
      <c r="Y11" s="295">
        <f t="shared" si="1"/>
        <v>-5593085</v>
      </c>
      <c r="Z11" s="296">
        <f>+IF(X11&lt;&gt;0,+(Y11/X11)*100,0)</f>
        <v>-24.26109328463317</v>
      </c>
      <c r="AA11" s="297">
        <f>SUM(AA6:AA10)</f>
        <v>23053722</v>
      </c>
    </row>
    <row r="12" spans="1:27" ht="13.5">
      <c r="A12" s="298" t="s">
        <v>210</v>
      </c>
      <c r="B12" s="136"/>
      <c r="C12" s="62">
        <v>22284233</v>
      </c>
      <c r="D12" s="156"/>
      <c r="E12" s="60">
        <v>14523000</v>
      </c>
      <c r="F12" s="60">
        <v>18828143</v>
      </c>
      <c r="G12" s="60">
        <v>426392</v>
      </c>
      <c r="H12" s="60">
        <v>667483</v>
      </c>
      <c r="I12" s="60">
        <v>184140</v>
      </c>
      <c r="J12" s="60">
        <v>1278015</v>
      </c>
      <c r="K12" s="60">
        <v>654142</v>
      </c>
      <c r="L12" s="60">
        <v>133844</v>
      </c>
      <c r="M12" s="60"/>
      <c r="N12" s="60">
        <v>787986</v>
      </c>
      <c r="O12" s="60">
        <v>317563</v>
      </c>
      <c r="P12" s="60">
        <v>177666</v>
      </c>
      <c r="Q12" s="60">
        <v>1472070</v>
      </c>
      <c r="R12" s="60">
        <v>1967299</v>
      </c>
      <c r="S12" s="60">
        <v>1142580</v>
      </c>
      <c r="T12" s="60">
        <v>2544909</v>
      </c>
      <c r="U12" s="60">
        <v>3158992</v>
      </c>
      <c r="V12" s="60">
        <v>6846481</v>
      </c>
      <c r="W12" s="60">
        <v>10879781</v>
      </c>
      <c r="X12" s="60">
        <v>18828143</v>
      </c>
      <c r="Y12" s="60">
        <v>-7948362</v>
      </c>
      <c r="Z12" s="140">
        <v>-42.22</v>
      </c>
      <c r="AA12" s="155">
        <v>18828143</v>
      </c>
    </row>
    <row r="13" spans="1:27" ht="13.5">
      <c r="A13" s="298" t="s">
        <v>211</v>
      </c>
      <c r="B13" s="136"/>
      <c r="C13" s="273"/>
      <c r="D13" s="274"/>
      <c r="E13" s="275">
        <v>1400000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2881802</v>
      </c>
      <c r="D15" s="156"/>
      <c r="E15" s="60">
        <v>4459772</v>
      </c>
      <c r="F15" s="60">
        <v>6847296</v>
      </c>
      <c r="G15" s="60">
        <v>189300</v>
      </c>
      <c r="H15" s="60">
        <v>487132</v>
      </c>
      <c r="I15" s="60"/>
      <c r="J15" s="60">
        <v>676432</v>
      </c>
      <c r="K15" s="60">
        <v>711030</v>
      </c>
      <c r="L15" s="60">
        <v>1813160</v>
      </c>
      <c r="M15" s="60">
        <v>2571053</v>
      </c>
      <c r="N15" s="60">
        <v>5095243</v>
      </c>
      <c r="O15" s="60">
        <v>460884</v>
      </c>
      <c r="P15" s="60"/>
      <c r="Q15" s="60">
        <v>2159921</v>
      </c>
      <c r="R15" s="60">
        <v>2620805</v>
      </c>
      <c r="S15" s="60"/>
      <c r="T15" s="60">
        <v>17400</v>
      </c>
      <c r="U15" s="60">
        <v>959429</v>
      </c>
      <c r="V15" s="60">
        <v>976829</v>
      </c>
      <c r="W15" s="60">
        <v>9369309</v>
      </c>
      <c r="X15" s="60">
        <v>6847296</v>
      </c>
      <c r="Y15" s="60">
        <v>2522013</v>
      </c>
      <c r="Z15" s="140">
        <v>36.83</v>
      </c>
      <c r="AA15" s="155">
        <v>6847296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2511396</v>
      </c>
      <c r="F36" s="60">
        <f t="shared" si="4"/>
        <v>2948659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176085</v>
      </c>
      <c r="L36" s="60">
        <f t="shared" si="4"/>
        <v>298173</v>
      </c>
      <c r="M36" s="60">
        <f t="shared" si="4"/>
        <v>335860</v>
      </c>
      <c r="N36" s="60">
        <f t="shared" si="4"/>
        <v>810118</v>
      </c>
      <c r="O36" s="60">
        <f t="shared" si="4"/>
        <v>134564</v>
      </c>
      <c r="P36" s="60">
        <f t="shared" si="4"/>
        <v>561752</v>
      </c>
      <c r="Q36" s="60">
        <f t="shared" si="4"/>
        <v>0</v>
      </c>
      <c r="R36" s="60">
        <f t="shared" si="4"/>
        <v>696316</v>
      </c>
      <c r="S36" s="60">
        <f t="shared" si="4"/>
        <v>74530</v>
      </c>
      <c r="T36" s="60">
        <f t="shared" si="4"/>
        <v>345551</v>
      </c>
      <c r="U36" s="60">
        <f t="shared" si="4"/>
        <v>82600</v>
      </c>
      <c r="V36" s="60">
        <f t="shared" si="4"/>
        <v>502681</v>
      </c>
      <c r="W36" s="60">
        <f t="shared" si="4"/>
        <v>2009115</v>
      </c>
      <c r="X36" s="60">
        <f t="shared" si="4"/>
        <v>2948659</v>
      </c>
      <c r="Y36" s="60">
        <f t="shared" si="4"/>
        <v>-939544</v>
      </c>
      <c r="Z36" s="140">
        <f aca="true" t="shared" si="5" ref="Z36:Z49">+IF(X36&lt;&gt;0,+(Y36/X36)*100,0)</f>
        <v>-31.863433513336066</v>
      </c>
      <c r="AA36" s="155">
        <f>AA6+AA21</f>
        <v>2948659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6000000</v>
      </c>
      <c r="F37" s="60">
        <f t="shared" si="4"/>
        <v>10105063</v>
      </c>
      <c r="G37" s="60">
        <f t="shared" si="4"/>
        <v>2780332</v>
      </c>
      <c r="H37" s="60">
        <f t="shared" si="4"/>
        <v>0</v>
      </c>
      <c r="I37" s="60">
        <f t="shared" si="4"/>
        <v>0</v>
      </c>
      <c r="J37" s="60">
        <f t="shared" si="4"/>
        <v>2780332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169803</v>
      </c>
      <c r="Q37" s="60">
        <f t="shared" si="4"/>
        <v>97219</v>
      </c>
      <c r="R37" s="60">
        <f t="shared" si="4"/>
        <v>267022</v>
      </c>
      <c r="S37" s="60">
        <f t="shared" si="4"/>
        <v>427254</v>
      </c>
      <c r="T37" s="60">
        <f t="shared" si="4"/>
        <v>2552512</v>
      </c>
      <c r="U37" s="60">
        <f t="shared" si="4"/>
        <v>819981</v>
      </c>
      <c r="V37" s="60">
        <f t="shared" si="4"/>
        <v>3799747</v>
      </c>
      <c r="W37" s="60">
        <f t="shared" si="4"/>
        <v>6847101</v>
      </c>
      <c r="X37" s="60">
        <f t="shared" si="4"/>
        <v>10105063</v>
      </c>
      <c r="Y37" s="60">
        <f t="shared" si="4"/>
        <v>-3257962</v>
      </c>
      <c r="Z37" s="140">
        <f t="shared" si="5"/>
        <v>-32.24088756299688</v>
      </c>
      <c r="AA37" s="155">
        <f>AA7+AA22</f>
        <v>10105063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10000000</v>
      </c>
      <c r="G38" s="60">
        <f t="shared" si="4"/>
        <v>0</v>
      </c>
      <c r="H38" s="60">
        <f t="shared" si="4"/>
        <v>445993</v>
      </c>
      <c r="I38" s="60">
        <f t="shared" si="4"/>
        <v>0</v>
      </c>
      <c r="J38" s="60">
        <f t="shared" si="4"/>
        <v>445993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500893</v>
      </c>
      <c r="R38" s="60">
        <f t="shared" si="4"/>
        <v>500893</v>
      </c>
      <c r="S38" s="60">
        <f t="shared" si="4"/>
        <v>2609608</v>
      </c>
      <c r="T38" s="60">
        <f t="shared" si="4"/>
        <v>3182315</v>
      </c>
      <c r="U38" s="60">
        <f t="shared" si="4"/>
        <v>1865612</v>
      </c>
      <c r="V38" s="60">
        <f t="shared" si="4"/>
        <v>7657535</v>
      </c>
      <c r="W38" s="60">
        <f t="shared" si="4"/>
        <v>8604421</v>
      </c>
      <c r="X38" s="60">
        <f t="shared" si="4"/>
        <v>10000000</v>
      </c>
      <c r="Y38" s="60">
        <f t="shared" si="4"/>
        <v>-1395579</v>
      </c>
      <c r="Z38" s="140">
        <f t="shared" si="5"/>
        <v>-13.95579</v>
      </c>
      <c r="AA38" s="155">
        <f>AA8+AA23</f>
        <v>10000000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8511396</v>
      </c>
      <c r="F41" s="295">
        <f t="shared" si="6"/>
        <v>23053722</v>
      </c>
      <c r="G41" s="295">
        <f t="shared" si="6"/>
        <v>2780332</v>
      </c>
      <c r="H41" s="295">
        <f t="shared" si="6"/>
        <v>445993</v>
      </c>
      <c r="I41" s="295">
        <f t="shared" si="6"/>
        <v>0</v>
      </c>
      <c r="J41" s="295">
        <f t="shared" si="6"/>
        <v>3226325</v>
      </c>
      <c r="K41" s="295">
        <f t="shared" si="6"/>
        <v>176085</v>
      </c>
      <c r="L41" s="295">
        <f t="shared" si="6"/>
        <v>298173</v>
      </c>
      <c r="M41" s="295">
        <f t="shared" si="6"/>
        <v>335860</v>
      </c>
      <c r="N41" s="295">
        <f t="shared" si="6"/>
        <v>810118</v>
      </c>
      <c r="O41" s="295">
        <f t="shared" si="6"/>
        <v>134564</v>
      </c>
      <c r="P41" s="295">
        <f t="shared" si="6"/>
        <v>731555</v>
      </c>
      <c r="Q41" s="295">
        <f t="shared" si="6"/>
        <v>598112</v>
      </c>
      <c r="R41" s="295">
        <f t="shared" si="6"/>
        <v>1464231</v>
      </c>
      <c r="S41" s="295">
        <f t="shared" si="6"/>
        <v>3111392</v>
      </c>
      <c r="T41" s="295">
        <f t="shared" si="6"/>
        <v>6080378</v>
      </c>
      <c r="U41" s="295">
        <f t="shared" si="6"/>
        <v>2768193</v>
      </c>
      <c r="V41" s="295">
        <f t="shared" si="6"/>
        <v>11959963</v>
      </c>
      <c r="W41" s="295">
        <f t="shared" si="6"/>
        <v>17460637</v>
      </c>
      <c r="X41" s="295">
        <f t="shared" si="6"/>
        <v>23053722</v>
      </c>
      <c r="Y41" s="295">
        <f t="shared" si="6"/>
        <v>-5593085</v>
      </c>
      <c r="Z41" s="296">
        <f t="shared" si="5"/>
        <v>-24.26109328463317</v>
      </c>
      <c r="AA41" s="297">
        <f>SUM(AA36:AA40)</f>
        <v>23053722</v>
      </c>
    </row>
    <row r="42" spans="1:27" ht="13.5">
      <c r="A42" s="298" t="s">
        <v>210</v>
      </c>
      <c r="B42" s="136"/>
      <c r="C42" s="95">
        <f aca="true" t="shared" si="7" ref="C42:Y48">C12+C27</f>
        <v>22284233</v>
      </c>
      <c r="D42" s="129">
        <f t="shared" si="7"/>
        <v>0</v>
      </c>
      <c r="E42" s="54">
        <f t="shared" si="7"/>
        <v>14523000</v>
      </c>
      <c r="F42" s="54">
        <f t="shared" si="7"/>
        <v>18828143</v>
      </c>
      <c r="G42" s="54">
        <f t="shared" si="7"/>
        <v>426392</v>
      </c>
      <c r="H42" s="54">
        <f t="shared" si="7"/>
        <v>667483</v>
      </c>
      <c r="I42" s="54">
        <f t="shared" si="7"/>
        <v>184140</v>
      </c>
      <c r="J42" s="54">
        <f t="shared" si="7"/>
        <v>1278015</v>
      </c>
      <c r="K42" s="54">
        <f t="shared" si="7"/>
        <v>654142</v>
      </c>
      <c r="L42" s="54">
        <f t="shared" si="7"/>
        <v>133844</v>
      </c>
      <c r="M42" s="54">
        <f t="shared" si="7"/>
        <v>0</v>
      </c>
      <c r="N42" s="54">
        <f t="shared" si="7"/>
        <v>787986</v>
      </c>
      <c r="O42" s="54">
        <f t="shared" si="7"/>
        <v>317563</v>
      </c>
      <c r="P42" s="54">
        <f t="shared" si="7"/>
        <v>177666</v>
      </c>
      <c r="Q42" s="54">
        <f t="shared" si="7"/>
        <v>1472070</v>
      </c>
      <c r="R42" s="54">
        <f t="shared" si="7"/>
        <v>1967299</v>
      </c>
      <c r="S42" s="54">
        <f t="shared" si="7"/>
        <v>1142580</v>
      </c>
      <c r="T42" s="54">
        <f t="shared" si="7"/>
        <v>2544909</v>
      </c>
      <c r="U42" s="54">
        <f t="shared" si="7"/>
        <v>3158992</v>
      </c>
      <c r="V42" s="54">
        <f t="shared" si="7"/>
        <v>6846481</v>
      </c>
      <c r="W42" s="54">
        <f t="shared" si="7"/>
        <v>10879781</v>
      </c>
      <c r="X42" s="54">
        <f t="shared" si="7"/>
        <v>18828143</v>
      </c>
      <c r="Y42" s="54">
        <f t="shared" si="7"/>
        <v>-7948362</v>
      </c>
      <c r="Z42" s="184">
        <f t="shared" si="5"/>
        <v>-42.215326280451556</v>
      </c>
      <c r="AA42" s="130">
        <f aca="true" t="shared" si="8" ref="AA42:AA48">AA12+AA27</f>
        <v>18828143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1400000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2881802</v>
      </c>
      <c r="D45" s="129">
        <f t="shared" si="7"/>
        <v>0</v>
      </c>
      <c r="E45" s="54">
        <f t="shared" si="7"/>
        <v>4459772</v>
      </c>
      <c r="F45" s="54">
        <f t="shared" si="7"/>
        <v>6847296</v>
      </c>
      <c r="G45" s="54">
        <f t="shared" si="7"/>
        <v>189300</v>
      </c>
      <c r="H45" s="54">
        <f t="shared" si="7"/>
        <v>487132</v>
      </c>
      <c r="I45" s="54">
        <f t="shared" si="7"/>
        <v>0</v>
      </c>
      <c r="J45" s="54">
        <f t="shared" si="7"/>
        <v>676432</v>
      </c>
      <c r="K45" s="54">
        <f t="shared" si="7"/>
        <v>711030</v>
      </c>
      <c r="L45" s="54">
        <f t="shared" si="7"/>
        <v>1813160</v>
      </c>
      <c r="M45" s="54">
        <f t="shared" si="7"/>
        <v>2571053</v>
      </c>
      <c r="N45" s="54">
        <f t="shared" si="7"/>
        <v>5095243</v>
      </c>
      <c r="O45" s="54">
        <f t="shared" si="7"/>
        <v>460884</v>
      </c>
      <c r="P45" s="54">
        <f t="shared" si="7"/>
        <v>0</v>
      </c>
      <c r="Q45" s="54">
        <f t="shared" si="7"/>
        <v>2159921</v>
      </c>
      <c r="R45" s="54">
        <f t="shared" si="7"/>
        <v>2620805</v>
      </c>
      <c r="S45" s="54">
        <f t="shared" si="7"/>
        <v>0</v>
      </c>
      <c r="T45" s="54">
        <f t="shared" si="7"/>
        <v>17400</v>
      </c>
      <c r="U45" s="54">
        <f t="shared" si="7"/>
        <v>959429</v>
      </c>
      <c r="V45" s="54">
        <f t="shared" si="7"/>
        <v>976829</v>
      </c>
      <c r="W45" s="54">
        <f t="shared" si="7"/>
        <v>9369309</v>
      </c>
      <c r="X45" s="54">
        <f t="shared" si="7"/>
        <v>6847296</v>
      </c>
      <c r="Y45" s="54">
        <f t="shared" si="7"/>
        <v>2522013</v>
      </c>
      <c r="Z45" s="184">
        <f t="shared" si="5"/>
        <v>36.83224735720494</v>
      </c>
      <c r="AA45" s="130">
        <f t="shared" si="8"/>
        <v>6847296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25166035</v>
      </c>
      <c r="D49" s="218">
        <f t="shared" si="9"/>
        <v>0</v>
      </c>
      <c r="E49" s="220">
        <f t="shared" si="9"/>
        <v>28894168</v>
      </c>
      <c r="F49" s="220">
        <f t="shared" si="9"/>
        <v>48729161</v>
      </c>
      <c r="G49" s="220">
        <f t="shared" si="9"/>
        <v>3396024</v>
      </c>
      <c r="H49" s="220">
        <f t="shared" si="9"/>
        <v>1600608</v>
      </c>
      <c r="I49" s="220">
        <f t="shared" si="9"/>
        <v>184140</v>
      </c>
      <c r="J49" s="220">
        <f t="shared" si="9"/>
        <v>5180772</v>
      </c>
      <c r="K49" s="220">
        <f t="shared" si="9"/>
        <v>1541257</v>
      </c>
      <c r="L49" s="220">
        <f t="shared" si="9"/>
        <v>2245177</v>
      </c>
      <c r="M49" s="220">
        <f t="shared" si="9"/>
        <v>2906913</v>
      </c>
      <c r="N49" s="220">
        <f t="shared" si="9"/>
        <v>6693347</v>
      </c>
      <c r="O49" s="220">
        <f t="shared" si="9"/>
        <v>913011</v>
      </c>
      <c r="P49" s="220">
        <f t="shared" si="9"/>
        <v>909221</v>
      </c>
      <c r="Q49" s="220">
        <f t="shared" si="9"/>
        <v>4230103</v>
      </c>
      <c r="R49" s="220">
        <f t="shared" si="9"/>
        <v>6052335</v>
      </c>
      <c r="S49" s="220">
        <f t="shared" si="9"/>
        <v>4253972</v>
      </c>
      <c r="T49" s="220">
        <f t="shared" si="9"/>
        <v>8642687</v>
      </c>
      <c r="U49" s="220">
        <f t="shared" si="9"/>
        <v>6886614</v>
      </c>
      <c r="V49" s="220">
        <f t="shared" si="9"/>
        <v>19783273</v>
      </c>
      <c r="W49" s="220">
        <f t="shared" si="9"/>
        <v>37709727</v>
      </c>
      <c r="X49" s="220">
        <f t="shared" si="9"/>
        <v>48729161</v>
      </c>
      <c r="Y49" s="220">
        <f t="shared" si="9"/>
        <v>-11019434</v>
      </c>
      <c r="Z49" s="221">
        <f t="shared" si="5"/>
        <v>-22.61363375412928</v>
      </c>
      <c r="AA49" s="222">
        <f>SUM(AA41:AA48)</f>
        <v>48729161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990594</v>
      </c>
      <c r="F66" s="275">
        <v>2831594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>
        <v>241294</v>
      </c>
      <c r="T66" s="275">
        <v>77244</v>
      </c>
      <c r="U66" s="275">
        <v>225260</v>
      </c>
      <c r="V66" s="275">
        <v>543798</v>
      </c>
      <c r="W66" s="275">
        <v>543798</v>
      </c>
      <c r="X66" s="275">
        <v>2831594</v>
      </c>
      <c r="Y66" s="275">
        <v>-2287796</v>
      </c>
      <c r="Z66" s="140">
        <v>-80.8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990594</v>
      </c>
      <c r="F69" s="220">
        <f t="shared" si="12"/>
        <v>2831594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241294</v>
      </c>
      <c r="T69" s="220">
        <f t="shared" si="12"/>
        <v>77244</v>
      </c>
      <c r="U69" s="220">
        <f t="shared" si="12"/>
        <v>225260</v>
      </c>
      <c r="V69" s="220">
        <f t="shared" si="12"/>
        <v>543798</v>
      </c>
      <c r="W69" s="220">
        <f t="shared" si="12"/>
        <v>543798</v>
      </c>
      <c r="X69" s="220">
        <f t="shared" si="12"/>
        <v>2831594</v>
      </c>
      <c r="Y69" s="220">
        <f t="shared" si="12"/>
        <v>-2287796</v>
      </c>
      <c r="Z69" s="221">
        <f>+IF(X69&lt;&gt;0,+(Y69/X69)*100,0)</f>
        <v>-80.79534000990255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8511396</v>
      </c>
      <c r="F5" s="358">
        <f t="shared" si="0"/>
        <v>23053722</v>
      </c>
      <c r="G5" s="358">
        <f t="shared" si="0"/>
        <v>2780332</v>
      </c>
      <c r="H5" s="356">
        <f t="shared" si="0"/>
        <v>445993</v>
      </c>
      <c r="I5" s="356">
        <f t="shared" si="0"/>
        <v>0</v>
      </c>
      <c r="J5" s="358">
        <f t="shared" si="0"/>
        <v>0</v>
      </c>
      <c r="K5" s="358">
        <f t="shared" si="0"/>
        <v>176085</v>
      </c>
      <c r="L5" s="356">
        <f t="shared" si="0"/>
        <v>298173</v>
      </c>
      <c r="M5" s="356">
        <f t="shared" si="0"/>
        <v>335860</v>
      </c>
      <c r="N5" s="358">
        <f t="shared" si="0"/>
        <v>810118</v>
      </c>
      <c r="O5" s="358">
        <f t="shared" si="0"/>
        <v>134564</v>
      </c>
      <c r="P5" s="356">
        <f t="shared" si="0"/>
        <v>731555</v>
      </c>
      <c r="Q5" s="356">
        <f t="shared" si="0"/>
        <v>598112</v>
      </c>
      <c r="R5" s="358">
        <f t="shared" si="0"/>
        <v>0</v>
      </c>
      <c r="S5" s="358">
        <f t="shared" si="0"/>
        <v>3111392</v>
      </c>
      <c r="T5" s="356">
        <f t="shared" si="0"/>
        <v>6080378</v>
      </c>
      <c r="U5" s="356">
        <f t="shared" si="0"/>
        <v>2768193</v>
      </c>
      <c r="V5" s="358">
        <f t="shared" si="0"/>
        <v>11959963</v>
      </c>
      <c r="W5" s="358">
        <f t="shared" si="0"/>
        <v>0</v>
      </c>
      <c r="X5" s="356">
        <f t="shared" si="0"/>
        <v>23053722</v>
      </c>
      <c r="Y5" s="358">
        <f t="shared" si="0"/>
        <v>-23053722</v>
      </c>
      <c r="Z5" s="359">
        <f>+IF(X5&lt;&gt;0,+(Y5/X5)*100,0)</f>
        <v>-100</v>
      </c>
      <c r="AA5" s="360">
        <f>+AA6+AA8+AA11+AA13+AA15</f>
        <v>23053722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2511396</v>
      </c>
      <c r="F6" s="59">
        <f t="shared" si="1"/>
        <v>2948659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176085</v>
      </c>
      <c r="L6" s="60">
        <f t="shared" si="1"/>
        <v>298173</v>
      </c>
      <c r="M6" s="60">
        <f t="shared" si="1"/>
        <v>335860</v>
      </c>
      <c r="N6" s="59">
        <f t="shared" si="1"/>
        <v>810118</v>
      </c>
      <c r="O6" s="59">
        <f t="shared" si="1"/>
        <v>134564</v>
      </c>
      <c r="P6" s="60">
        <f t="shared" si="1"/>
        <v>561752</v>
      </c>
      <c r="Q6" s="60">
        <f t="shared" si="1"/>
        <v>0</v>
      </c>
      <c r="R6" s="59">
        <f t="shared" si="1"/>
        <v>0</v>
      </c>
      <c r="S6" s="59">
        <f t="shared" si="1"/>
        <v>74530</v>
      </c>
      <c r="T6" s="60">
        <f t="shared" si="1"/>
        <v>345551</v>
      </c>
      <c r="U6" s="60">
        <f t="shared" si="1"/>
        <v>82600</v>
      </c>
      <c r="V6" s="59">
        <f t="shared" si="1"/>
        <v>502681</v>
      </c>
      <c r="W6" s="59">
        <f t="shared" si="1"/>
        <v>0</v>
      </c>
      <c r="X6" s="60">
        <f t="shared" si="1"/>
        <v>2948659</v>
      </c>
      <c r="Y6" s="59">
        <f t="shared" si="1"/>
        <v>-2948659</v>
      </c>
      <c r="Z6" s="61">
        <f>+IF(X6&lt;&gt;0,+(Y6/X6)*100,0)</f>
        <v>-100</v>
      </c>
      <c r="AA6" s="62">
        <f t="shared" si="1"/>
        <v>2948659</v>
      </c>
    </row>
    <row r="7" spans="1:27" ht="13.5">
      <c r="A7" s="291" t="s">
        <v>228</v>
      </c>
      <c r="B7" s="142"/>
      <c r="C7" s="60"/>
      <c r="D7" s="340"/>
      <c r="E7" s="60">
        <v>2511396</v>
      </c>
      <c r="F7" s="59">
        <v>2948659</v>
      </c>
      <c r="G7" s="59"/>
      <c r="H7" s="60"/>
      <c r="I7" s="60"/>
      <c r="J7" s="59"/>
      <c r="K7" s="59">
        <v>176085</v>
      </c>
      <c r="L7" s="60">
        <v>298173</v>
      </c>
      <c r="M7" s="60">
        <v>335860</v>
      </c>
      <c r="N7" s="59">
        <v>810118</v>
      </c>
      <c r="O7" s="59">
        <v>134564</v>
      </c>
      <c r="P7" s="60">
        <v>561752</v>
      </c>
      <c r="Q7" s="60"/>
      <c r="R7" s="59"/>
      <c r="S7" s="59">
        <v>74530</v>
      </c>
      <c r="T7" s="60">
        <v>345551</v>
      </c>
      <c r="U7" s="60">
        <v>82600</v>
      </c>
      <c r="V7" s="59">
        <v>502681</v>
      </c>
      <c r="W7" s="59"/>
      <c r="X7" s="60">
        <v>2948659</v>
      </c>
      <c r="Y7" s="59">
        <v>-2948659</v>
      </c>
      <c r="Z7" s="61">
        <v>-100</v>
      </c>
      <c r="AA7" s="62">
        <v>2948659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6000000</v>
      </c>
      <c r="F8" s="59">
        <f t="shared" si="2"/>
        <v>10105063</v>
      </c>
      <c r="G8" s="59">
        <f t="shared" si="2"/>
        <v>2780332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169803</v>
      </c>
      <c r="Q8" s="60">
        <f t="shared" si="2"/>
        <v>97219</v>
      </c>
      <c r="R8" s="59">
        <f t="shared" si="2"/>
        <v>0</v>
      </c>
      <c r="S8" s="59">
        <f t="shared" si="2"/>
        <v>427254</v>
      </c>
      <c r="T8" s="60">
        <f t="shared" si="2"/>
        <v>2552512</v>
      </c>
      <c r="U8" s="60">
        <f t="shared" si="2"/>
        <v>819981</v>
      </c>
      <c r="V8" s="59">
        <f t="shared" si="2"/>
        <v>3799747</v>
      </c>
      <c r="W8" s="59">
        <f t="shared" si="2"/>
        <v>0</v>
      </c>
      <c r="X8" s="60">
        <f t="shared" si="2"/>
        <v>10105063</v>
      </c>
      <c r="Y8" s="59">
        <f t="shared" si="2"/>
        <v>-10105063</v>
      </c>
      <c r="Z8" s="61">
        <f>+IF(X8&lt;&gt;0,+(Y8/X8)*100,0)</f>
        <v>-100</v>
      </c>
      <c r="AA8" s="62">
        <f>SUM(AA9:AA10)</f>
        <v>10105063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6000000</v>
      </c>
      <c r="F10" s="59">
        <v>10105063</v>
      </c>
      <c r="G10" s="59">
        <v>2780332</v>
      </c>
      <c r="H10" s="60"/>
      <c r="I10" s="60"/>
      <c r="J10" s="59"/>
      <c r="K10" s="59"/>
      <c r="L10" s="60"/>
      <c r="M10" s="60"/>
      <c r="N10" s="59"/>
      <c r="O10" s="59"/>
      <c r="P10" s="60">
        <v>169803</v>
      </c>
      <c r="Q10" s="60">
        <v>97219</v>
      </c>
      <c r="R10" s="59"/>
      <c r="S10" s="59">
        <v>427254</v>
      </c>
      <c r="T10" s="60">
        <v>2552512</v>
      </c>
      <c r="U10" s="60">
        <v>819981</v>
      </c>
      <c r="V10" s="59">
        <v>3799747</v>
      </c>
      <c r="W10" s="59"/>
      <c r="X10" s="60">
        <v>10105063</v>
      </c>
      <c r="Y10" s="59">
        <v>-10105063</v>
      </c>
      <c r="Z10" s="61">
        <v>-100</v>
      </c>
      <c r="AA10" s="62">
        <v>10105063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10000000</v>
      </c>
      <c r="G11" s="364">
        <f t="shared" si="3"/>
        <v>0</v>
      </c>
      <c r="H11" s="362">
        <f t="shared" si="3"/>
        <v>445993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500893</v>
      </c>
      <c r="R11" s="364">
        <f t="shared" si="3"/>
        <v>0</v>
      </c>
      <c r="S11" s="364">
        <f t="shared" si="3"/>
        <v>2609608</v>
      </c>
      <c r="T11" s="362">
        <f t="shared" si="3"/>
        <v>3182315</v>
      </c>
      <c r="U11" s="362">
        <f t="shared" si="3"/>
        <v>1865612</v>
      </c>
      <c r="V11" s="364">
        <f t="shared" si="3"/>
        <v>7657535</v>
      </c>
      <c r="W11" s="364">
        <f t="shared" si="3"/>
        <v>0</v>
      </c>
      <c r="X11" s="362">
        <f t="shared" si="3"/>
        <v>10000000</v>
      </c>
      <c r="Y11" s="364">
        <f t="shared" si="3"/>
        <v>-10000000</v>
      </c>
      <c r="Z11" s="365">
        <f>+IF(X11&lt;&gt;0,+(Y11/X11)*100,0)</f>
        <v>-100</v>
      </c>
      <c r="AA11" s="366">
        <f t="shared" si="3"/>
        <v>10000000</v>
      </c>
    </row>
    <row r="12" spans="1:27" ht="13.5">
      <c r="A12" s="291" t="s">
        <v>231</v>
      </c>
      <c r="B12" s="136"/>
      <c r="C12" s="60"/>
      <c r="D12" s="340"/>
      <c r="E12" s="60"/>
      <c r="F12" s="59">
        <v>10000000</v>
      </c>
      <c r="G12" s="59"/>
      <c r="H12" s="60">
        <v>445993</v>
      </c>
      <c r="I12" s="60"/>
      <c r="J12" s="59"/>
      <c r="K12" s="59"/>
      <c r="L12" s="60"/>
      <c r="M12" s="60"/>
      <c r="N12" s="59"/>
      <c r="O12" s="59"/>
      <c r="P12" s="60"/>
      <c r="Q12" s="60">
        <v>500893</v>
      </c>
      <c r="R12" s="59"/>
      <c r="S12" s="59">
        <v>2609608</v>
      </c>
      <c r="T12" s="60">
        <v>3182315</v>
      </c>
      <c r="U12" s="60">
        <v>1865612</v>
      </c>
      <c r="V12" s="59">
        <v>7657535</v>
      </c>
      <c r="W12" s="59"/>
      <c r="X12" s="60">
        <v>10000000</v>
      </c>
      <c r="Y12" s="59">
        <v>-10000000</v>
      </c>
      <c r="Z12" s="61">
        <v>-100</v>
      </c>
      <c r="AA12" s="62">
        <v>10000000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22284233</v>
      </c>
      <c r="D22" s="344">
        <f t="shared" si="6"/>
        <v>0</v>
      </c>
      <c r="E22" s="343">
        <f t="shared" si="6"/>
        <v>14523000</v>
      </c>
      <c r="F22" s="345">
        <f t="shared" si="6"/>
        <v>18828143</v>
      </c>
      <c r="G22" s="345">
        <f t="shared" si="6"/>
        <v>426392</v>
      </c>
      <c r="H22" s="343">
        <f t="shared" si="6"/>
        <v>667483</v>
      </c>
      <c r="I22" s="343">
        <f t="shared" si="6"/>
        <v>184140</v>
      </c>
      <c r="J22" s="345">
        <f t="shared" si="6"/>
        <v>0</v>
      </c>
      <c r="K22" s="345">
        <f t="shared" si="6"/>
        <v>654142</v>
      </c>
      <c r="L22" s="343">
        <f t="shared" si="6"/>
        <v>133844</v>
      </c>
      <c r="M22" s="343">
        <f t="shared" si="6"/>
        <v>0</v>
      </c>
      <c r="N22" s="345">
        <f t="shared" si="6"/>
        <v>0</v>
      </c>
      <c r="O22" s="345">
        <f t="shared" si="6"/>
        <v>317563</v>
      </c>
      <c r="P22" s="343">
        <f t="shared" si="6"/>
        <v>177666</v>
      </c>
      <c r="Q22" s="343">
        <f t="shared" si="6"/>
        <v>1472070</v>
      </c>
      <c r="R22" s="345">
        <f t="shared" si="6"/>
        <v>0</v>
      </c>
      <c r="S22" s="345">
        <f t="shared" si="6"/>
        <v>1142580</v>
      </c>
      <c r="T22" s="343">
        <f t="shared" si="6"/>
        <v>2544909</v>
      </c>
      <c r="U22" s="343">
        <f t="shared" si="6"/>
        <v>3158992</v>
      </c>
      <c r="V22" s="345">
        <f t="shared" si="6"/>
        <v>4966147</v>
      </c>
      <c r="W22" s="345">
        <f t="shared" si="6"/>
        <v>0</v>
      </c>
      <c r="X22" s="343">
        <f t="shared" si="6"/>
        <v>18828143</v>
      </c>
      <c r="Y22" s="345">
        <f t="shared" si="6"/>
        <v>-18828143</v>
      </c>
      <c r="Z22" s="336">
        <f>+IF(X22&lt;&gt;0,+(Y22/X22)*100,0)</f>
        <v>-100</v>
      </c>
      <c r="AA22" s="350">
        <f>SUM(AA23:AA32)</f>
        <v>18828143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1015730</v>
      </c>
      <c r="G24" s="59"/>
      <c r="H24" s="60"/>
      <c r="I24" s="60"/>
      <c r="J24" s="59"/>
      <c r="K24" s="59"/>
      <c r="L24" s="60">
        <v>133844</v>
      </c>
      <c r="M24" s="60"/>
      <c r="N24" s="59"/>
      <c r="O24" s="59"/>
      <c r="P24" s="60">
        <v>177666</v>
      </c>
      <c r="Q24" s="60"/>
      <c r="R24" s="59"/>
      <c r="S24" s="59">
        <v>132907</v>
      </c>
      <c r="T24" s="60">
        <v>64382</v>
      </c>
      <c r="U24" s="60">
        <v>40245</v>
      </c>
      <c r="V24" s="59">
        <v>237534</v>
      </c>
      <c r="W24" s="59"/>
      <c r="X24" s="60">
        <v>1015730</v>
      </c>
      <c r="Y24" s="59">
        <v>-1015730</v>
      </c>
      <c r="Z24" s="61">
        <v>-100</v>
      </c>
      <c r="AA24" s="62">
        <v>1015730</v>
      </c>
    </row>
    <row r="25" spans="1:27" ht="13.5">
      <c r="A25" s="361" t="s">
        <v>238</v>
      </c>
      <c r="B25" s="142"/>
      <c r="C25" s="60"/>
      <c r="D25" s="340"/>
      <c r="E25" s="60">
        <v>1800000</v>
      </c>
      <c r="F25" s="59">
        <v>3069413</v>
      </c>
      <c r="G25" s="59">
        <v>426392</v>
      </c>
      <c r="H25" s="60">
        <v>391470</v>
      </c>
      <c r="I25" s="60"/>
      <c r="J25" s="59"/>
      <c r="K25" s="59">
        <v>424143</v>
      </c>
      <c r="L25" s="60"/>
      <c r="M25" s="60"/>
      <c r="N25" s="59"/>
      <c r="O25" s="59"/>
      <c r="P25" s="60"/>
      <c r="Q25" s="60">
        <v>338631</v>
      </c>
      <c r="R25" s="59"/>
      <c r="S25" s="59">
        <v>179936</v>
      </c>
      <c r="T25" s="60">
        <v>928657</v>
      </c>
      <c r="U25" s="60">
        <v>768611</v>
      </c>
      <c r="V25" s="59">
        <v>1877204</v>
      </c>
      <c r="W25" s="59"/>
      <c r="X25" s="60">
        <v>3069413</v>
      </c>
      <c r="Y25" s="59">
        <v>-3069413</v>
      </c>
      <c r="Z25" s="61">
        <v>-100</v>
      </c>
      <c r="AA25" s="62">
        <v>3069413</v>
      </c>
    </row>
    <row r="26" spans="1:27" ht="13.5">
      <c r="A26" s="361" t="s">
        <v>239</v>
      </c>
      <c r="B26" s="302"/>
      <c r="C26" s="362"/>
      <c r="D26" s="363"/>
      <c r="E26" s="362">
        <v>2400000</v>
      </c>
      <c r="F26" s="364">
        <v>2400000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150635</v>
      </c>
      <c r="R26" s="364"/>
      <c r="S26" s="364">
        <v>376185</v>
      </c>
      <c r="T26" s="362"/>
      <c r="U26" s="362">
        <v>26177</v>
      </c>
      <c r="V26" s="364"/>
      <c r="W26" s="364"/>
      <c r="X26" s="362">
        <v>2400000</v>
      </c>
      <c r="Y26" s="364">
        <v>-2400000</v>
      </c>
      <c r="Z26" s="365">
        <v>-100</v>
      </c>
      <c r="AA26" s="366">
        <v>2400000</v>
      </c>
    </row>
    <row r="27" spans="1:27" ht="13.5">
      <c r="A27" s="361" t="s">
        <v>240</v>
      </c>
      <c r="B27" s="147"/>
      <c r="C27" s="60"/>
      <c r="D27" s="340"/>
      <c r="E27" s="60">
        <v>4200000</v>
      </c>
      <c r="F27" s="59">
        <v>5600000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>
        <v>299200</v>
      </c>
      <c r="V27" s="59"/>
      <c r="W27" s="59"/>
      <c r="X27" s="60">
        <v>5600000</v>
      </c>
      <c r="Y27" s="59">
        <v>-5600000</v>
      </c>
      <c r="Z27" s="61">
        <v>-100</v>
      </c>
      <c r="AA27" s="62">
        <v>5600000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>
        <v>276013</v>
      </c>
      <c r="I31" s="60"/>
      <c r="J31" s="59"/>
      <c r="K31" s="59">
        <v>229999</v>
      </c>
      <c r="L31" s="60"/>
      <c r="M31" s="60"/>
      <c r="N31" s="59"/>
      <c r="O31" s="59"/>
      <c r="P31" s="60"/>
      <c r="Q31" s="60"/>
      <c r="R31" s="59"/>
      <c r="S31" s="59"/>
      <c r="T31" s="60">
        <v>596790</v>
      </c>
      <c r="U31" s="60">
        <v>581982</v>
      </c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22284233</v>
      </c>
      <c r="D32" s="340"/>
      <c r="E32" s="60">
        <v>6123000</v>
      </c>
      <c r="F32" s="59">
        <v>6743000</v>
      </c>
      <c r="G32" s="59"/>
      <c r="H32" s="60"/>
      <c r="I32" s="60">
        <v>184140</v>
      </c>
      <c r="J32" s="59"/>
      <c r="K32" s="59"/>
      <c r="L32" s="60"/>
      <c r="M32" s="60"/>
      <c r="N32" s="59"/>
      <c r="O32" s="59">
        <v>317563</v>
      </c>
      <c r="P32" s="60"/>
      <c r="Q32" s="60">
        <v>982804</v>
      </c>
      <c r="R32" s="59"/>
      <c r="S32" s="59">
        <v>453552</v>
      </c>
      <c r="T32" s="60">
        <v>955080</v>
      </c>
      <c r="U32" s="60">
        <v>1442777</v>
      </c>
      <c r="V32" s="59">
        <v>2851409</v>
      </c>
      <c r="W32" s="59"/>
      <c r="X32" s="60">
        <v>6743000</v>
      </c>
      <c r="Y32" s="59">
        <v>-6743000</v>
      </c>
      <c r="Z32" s="61">
        <v>-100</v>
      </c>
      <c r="AA32" s="62">
        <v>6743000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1400000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>
        <v>1400000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2881802</v>
      </c>
      <c r="D40" s="344">
        <f t="shared" si="9"/>
        <v>0</v>
      </c>
      <c r="E40" s="343">
        <f t="shared" si="9"/>
        <v>4459772</v>
      </c>
      <c r="F40" s="345">
        <f t="shared" si="9"/>
        <v>6847296</v>
      </c>
      <c r="G40" s="345">
        <f t="shared" si="9"/>
        <v>189300</v>
      </c>
      <c r="H40" s="343">
        <f t="shared" si="9"/>
        <v>487132</v>
      </c>
      <c r="I40" s="343">
        <f t="shared" si="9"/>
        <v>0</v>
      </c>
      <c r="J40" s="345">
        <f t="shared" si="9"/>
        <v>0</v>
      </c>
      <c r="K40" s="345">
        <f t="shared" si="9"/>
        <v>711030</v>
      </c>
      <c r="L40" s="343">
        <f t="shared" si="9"/>
        <v>1813160</v>
      </c>
      <c r="M40" s="343">
        <f t="shared" si="9"/>
        <v>2571053</v>
      </c>
      <c r="N40" s="345">
        <f t="shared" si="9"/>
        <v>2227879</v>
      </c>
      <c r="O40" s="345">
        <f t="shared" si="9"/>
        <v>460884</v>
      </c>
      <c r="P40" s="343">
        <f t="shared" si="9"/>
        <v>0</v>
      </c>
      <c r="Q40" s="343">
        <f t="shared" si="9"/>
        <v>2159921</v>
      </c>
      <c r="R40" s="345">
        <f t="shared" si="9"/>
        <v>0</v>
      </c>
      <c r="S40" s="345">
        <f t="shared" si="9"/>
        <v>0</v>
      </c>
      <c r="T40" s="343">
        <f t="shared" si="9"/>
        <v>17400</v>
      </c>
      <c r="U40" s="343">
        <f t="shared" si="9"/>
        <v>959429</v>
      </c>
      <c r="V40" s="345">
        <f t="shared" si="9"/>
        <v>0</v>
      </c>
      <c r="W40" s="345">
        <f t="shared" si="9"/>
        <v>0</v>
      </c>
      <c r="X40" s="343">
        <f t="shared" si="9"/>
        <v>6847296</v>
      </c>
      <c r="Y40" s="345">
        <f t="shared" si="9"/>
        <v>-6847296</v>
      </c>
      <c r="Z40" s="336">
        <f>+IF(X40&lt;&gt;0,+(Y40/X40)*100,0)</f>
        <v>-100</v>
      </c>
      <c r="AA40" s="350">
        <f>SUM(AA41:AA49)</f>
        <v>6847296</v>
      </c>
    </row>
    <row r="41" spans="1:27" ht="13.5">
      <c r="A41" s="361" t="s">
        <v>247</v>
      </c>
      <c r="B41" s="142"/>
      <c r="C41" s="362"/>
      <c r="D41" s="363"/>
      <c r="E41" s="362">
        <v>350000</v>
      </c>
      <c r="F41" s="364">
        <v>350000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350000</v>
      </c>
      <c r="Y41" s="364">
        <v>-350000</v>
      </c>
      <c r="Z41" s="365">
        <v>-100</v>
      </c>
      <c r="AA41" s="366">
        <v>350000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1100024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2000000</v>
      </c>
      <c r="F43" s="370">
        <v>2887524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1887523</v>
      </c>
      <c r="R43" s="370"/>
      <c r="S43" s="370"/>
      <c r="T43" s="305"/>
      <c r="U43" s="305"/>
      <c r="V43" s="370"/>
      <c r="W43" s="370"/>
      <c r="X43" s="305">
        <v>2887524</v>
      </c>
      <c r="Y43" s="370">
        <v>-2887524</v>
      </c>
      <c r="Z43" s="371">
        <v>-100</v>
      </c>
      <c r="AA43" s="303">
        <v>2887524</v>
      </c>
    </row>
    <row r="44" spans="1:27" ht="13.5">
      <c r="A44" s="361" t="s">
        <v>250</v>
      </c>
      <c r="B44" s="136"/>
      <c r="C44" s="60"/>
      <c r="D44" s="368"/>
      <c r="E44" s="54">
        <v>280000</v>
      </c>
      <c r="F44" s="53">
        <v>250000</v>
      </c>
      <c r="G44" s="53">
        <v>189300</v>
      </c>
      <c r="H44" s="54">
        <v>487132</v>
      </c>
      <c r="I44" s="54"/>
      <c r="J44" s="53"/>
      <c r="K44" s="53">
        <v>5700</v>
      </c>
      <c r="L44" s="54">
        <v>148525</v>
      </c>
      <c r="M44" s="54"/>
      <c r="N44" s="53"/>
      <c r="O44" s="53"/>
      <c r="P44" s="54"/>
      <c r="Q44" s="54">
        <v>8300</v>
      </c>
      <c r="R44" s="53"/>
      <c r="S44" s="53"/>
      <c r="T44" s="54">
        <v>17400</v>
      </c>
      <c r="U44" s="54"/>
      <c r="V44" s="53"/>
      <c r="W44" s="53"/>
      <c r="X44" s="54">
        <v>250000</v>
      </c>
      <c r="Y44" s="53">
        <v>-250000</v>
      </c>
      <c r="Z44" s="94">
        <v>-100</v>
      </c>
      <c r="AA44" s="95">
        <v>250000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499633</v>
      </c>
      <c r="F48" s="53">
        <v>249633</v>
      </c>
      <c r="G48" s="53"/>
      <c r="H48" s="54"/>
      <c r="I48" s="54"/>
      <c r="J48" s="53"/>
      <c r="K48" s="53"/>
      <c r="L48" s="54"/>
      <c r="M48" s="54">
        <v>1613115</v>
      </c>
      <c r="N48" s="53"/>
      <c r="O48" s="53">
        <v>33098</v>
      </c>
      <c r="P48" s="54"/>
      <c r="Q48" s="54">
        <v>48251</v>
      </c>
      <c r="R48" s="53"/>
      <c r="S48" s="53"/>
      <c r="T48" s="54"/>
      <c r="U48" s="54"/>
      <c r="V48" s="53"/>
      <c r="W48" s="53"/>
      <c r="X48" s="54">
        <v>249633</v>
      </c>
      <c r="Y48" s="53">
        <v>-249633</v>
      </c>
      <c r="Z48" s="94">
        <v>-100</v>
      </c>
      <c r="AA48" s="95">
        <v>249633</v>
      </c>
    </row>
    <row r="49" spans="1:27" ht="13.5">
      <c r="A49" s="361" t="s">
        <v>93</v>
      </c>
      <c r="B49" s="136"/>
      <c r="C49" s="54">
        <v>2881802</v>
      </c>
      <c r="D49" s="368"/>
      <c r="E49" s="54">
        <v>1330139</v>
      </c>
      <c r="F49" s="53">
        <v>3110139</v>
      </c>
      <c r="G49" s="53"/>
      <c r="H49" s="54"/>
      <c r="I49" s="54"/>
      <c r="J49" s="53"/>
      <c r="K49" s="53">
        <v>705330</v>
      </c>
      <c r="L49" s="54">
        <v>564611</v>
      </c>
      <c r="M49" s="54">
        <v>957938</v>
      </c>
      <c r="N49" s="53">
        <v>2227879</v>
      </c>
      <c r="O49" s="53">
        <v>427786</v>
      </c>
      <c r="P49" s="54"/>
      <c r="Q49" s="54">
        <v>215847</v>
      </c>
      <c r="R49" s="53"/>
      <c r="S49" s="53"/>
      <c r="T49" s="54"/>
      <c r="U49" s="54">
        <v>959429</v>
      </c>
      <c r="V49" s="53"/>
      <c r="W49" s="53"/>
      <c r="X49" s="54">
        <v>3110139</v>
      </c>
      <c r="Y49" s="53">
        <v>-3110139</v>
      </c>
      <c r="Z49" s="94">
        <v>-100</v>
      </c>
      <c r="AA49" s="95">
        <v>3110139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25166035</v>
      </c>
      <c r="D60" s="346">
        <f t="shared" si="14"/>
        <v>0</v>
      </c>
      <c r="E60" s="219">
        <f t="shared" si="14"/>
        <v>28894168</v>
      </c>
      <c r="F60" s="264">
        <f t="shared" si="14"/>
        <v>48729161</v>
      </c>
      <c r="G60" s="264">
        <f t="shared" si="14"/>
        <v>3396024</v>
      </c>
      <c r="H60" s="219">
        <f t="shared" si="14"/>
        <v>1600608</v>
      </c>
      <c r="I60" s="219">
        <f t="shared" si="14"/>
        <v>184140</v>
      </c>
      <c r="J60" s="264">
        <f t="shared" si="14"/>
        <v>0</v>
      </c>
      <c r="K60" s="264">
        <f t="shared" si="14"/>
        <v>1541257</v>
      </c>
      <c r="L60" s="219">
        <f t="shared" si="14"/>
        <v>2245177</v>
      </c>
      <c r="M60" s="219">
        <f t="shared" si="14"/>
        <v>2906913</v>
      </c>
      <c r="N60" s="264">
        <f t="shared" si="14"/>
        <v>3037997</v>
      </c>
      <c r="O60" s="264">
        <f t="shared" si="14"/>
        <v>913011</v>
      </c>
      <c r="P60" s="219">
        <f t="shared" si="14"/>
        <v>909221</v>
      </c>
      <c r="Q60" s="219">
        <f t="shared" si="14"/>
        <v>4230103</v>
      </c>
      <c r="R60" s="264">
        <f t="shared" si="14"/>
        <v>0</v>
      </c>
      <c r="S60" s="264">
        <f t="shared" si="14"/>
        <v>4253972</v>
      </c>
      <c r="T60" s="219">
        <f t="shared" si="14"/>
        <v>8642687</v>
      </c>
      <c r="U60" s="219">
        <f t="shared" si="14"/>
        <v>6886614</v>
      </c>
      <c r="V60" s="264">
        <f t="shared" si="14"/>
        <v>16926110</v>
      </c>
      <c r="W60" s="264">
        <f t="shared" si="14"/>
        <v>0</v>
      </c>
      <c r="X60" s="219">
        <f t="shared" si="14"/>
        <v>48729161</v>
      </c>
      <c r="Y60" s="264">
        <f t="shared" si="14"/>
        <v>-48729161</v>
      </c>
      <c r="Z60" s="337">
        <f>+IF(X60&lt;&gt;0,+(Y60/X60)*100,0)</f>
        <v>-100</v>
      </c>
      <c r="AA60" s="232">
        <f>+AA57+AA54+AA51+AA40+AA37+AA34+AA22+AA5</f>
        <v>48729161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1100024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>
        <v>1100024</v>
      </c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2013-08-02T12:49:49Z</dcterms:created>
  <dcterms:modified xsi:type="dcterms:W3CDTF">2013-08-02T12:49:53Z</dcterms:modified>
  <cp:category/>
  <cp:version/>
  <cp:contentType/>
  <cp:contentStatus/>
</cp:coreProperties>
</file>