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<sst xmlns="http://schemas.openxmlformats.org/spreadsheetml/2006/main" count="855" uniqueCount="302">
  <si>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Tswaing(NW382)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</si>
  <si>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</si>
  <si>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</si>
  <si>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</si>
  <si>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</si>
  <si>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</si>
  <si>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</si>
  <si>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</si>
  <si>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</si>
  <si>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</si>
  <si>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</si>
  <si>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</si>
  <si>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</si>
  <si>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</si>
  <si>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</si>
  <si>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</si>
  <si>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</si>
  <si>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</si>
  <si>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</si>
  <si>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</si>
  <si>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</si>
  <si>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</si>
  <si>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</si>
  <si>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</si>
  <si>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</si>
  <si>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</si>
  <si>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</si>
  <si>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</si>
  <si>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</si>
  <si>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</si>
  <si>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</si>
  <si>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</si>
  <si>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</si>
  <si>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</si>
  <si>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</si>
  <si>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</si>
  <si>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</si>
  <si>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</si>
  <si>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</si>
  <si>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</si>
  <si>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</si>
  <si>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</si>
  <si>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</si>
  <si>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</si>
  <si>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</si>
  <si>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</si>
  <si>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</si>
  <si>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</si>
  <si>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</si>
  <si>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</si>
  <si>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</si>
  <si>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</si>
  <si>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</si>
  <si>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</si>
  <si>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</si>
  <si>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</si>
  <si>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</si>
  <si>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</si>
  <si>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</si>
  <si>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</si>
  <si>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</si>
  <si>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</si>
  <si>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</si>
  <si>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</si>
  <si>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</si>
  <si>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</si>
  <si>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</si>
  <si>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</si>
  <si>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</si>
  <si>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</si>
  <si>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Tswaing(NW382)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</si>
  <si>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</si>
  <si>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</si>
  <si>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</si>
  <si>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</si>
  <si>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</si>
  <si>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</si>
  <si>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</si>
  <si>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</si>
  <si>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</si>
  <si>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</si>
  <si>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</si>
  <si>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</si>
  <si>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</si>
  <si>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</si>
  <si>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</si>
  <si>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</si>
  <si>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</si>
  <si>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</si>
  <si>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</si>
  <si>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</si>
  <si>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</si>
  <si>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</si>
  <si>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</si>
  <si>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</si>
  <si>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</si>
  <si>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</si>
  <si>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</si>
  <si>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</si>
  <si>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</si>
  <si>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Tswaing(NW382)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</si>
  <si>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</si>
  <si>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</si>
  <si>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</si>
  <si>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</si>
  <si>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</si>
  <si>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</si>
  <si>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</si>
  <si>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</si>
  <si>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</si>
  <si>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</si>
  <si>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</si>
  <si>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</si>
  <si>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</si>
  <si>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</si>
  <si>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</si>
  <si>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</si>
  <si>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</si>
  <si>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</si>
  <si>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</si>
  <si>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</si>
  <si>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</si>
  <si>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</si>
  <si>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</si>
  <si>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</si>
  <si>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</si>
  <si>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</si>
  <si>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</si>
  <si>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</si>
  <si>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Tswaing(NW382)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</si>
  <si>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</si>
  <si>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</si>
  <si>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</si>
  <si>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</si>
  <si>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</si>
  <si>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</si>
  <si>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</si>
  <si>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</si>
  <si>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</si>
  <si>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</si>
  <si>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Tswaing(NW382)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</si>
  <si>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</si>
  <si>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</si>
  <si>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</si>
  <si>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</si>
  <si>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</si>
  <si>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</si>
  <si>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</si>
  <si>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</si>
  <si>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</si>
  <si>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</si>
  <si>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</si>
  <si>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</si>
  <si>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</si>
  <si>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</si>
  <si>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</si>
  <si>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</si>
  <si>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</si>
  <si>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</si>
  <si>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</si>
  <si>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</si>
  <si>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</si>
  <si>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</si>
  <si>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</si>
  <si>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</si>
  <si>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</si>
  <si>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</si>
  <si>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</si>
  <si>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</si>
  <si>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</si>
  <si>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</si>
  <si>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</si>
  <si>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</si>
  <si>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</si>
  <si>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Tswaing(NW382)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</si>
  <si>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</si>
  <si>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</si>
  <si>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</si>
  <si>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</si>
  <si>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</si>
  <si>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</si>
  <si>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</si>
  <si>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</si>
  <si>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</si>
  <si>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</si>
  <si>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</si>
  <si>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</si>
  <si>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</si>
  <si>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</si>
  <si>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</si>
  <si>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</si>
  <si>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</si>
  <si>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</si>
  <si>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</si>
  <si>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</si>
  <si>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</si>
  <si>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</si>
  <si>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</si>
  <si>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</si>
  <si>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</si>
  <si>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</si>
  <si>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Tswaing(NW382)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</si>
  <si>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</si>
  <si>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</si>
  <si>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</si>
  <si>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</si>
  <si>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</si>
  <si>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</si>
  <si>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</si>
  <si>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</si>
  <si>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</si>
  <si>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</si>
  <si>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</si>
  <si>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</si>
  <si>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</si>
  <si>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</si>
  <si>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</si>
  <si>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</si>
  <si>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</si>
  <si>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</si>
  <si>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</si>
  <si>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</si>
  <si>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</si>
  <si>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</si>
  <si>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</si>
  <si>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</si>
  <si>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Tswaing(NW382)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</si>
  <si>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</si>
  <si>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</si>
  <si>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</si>
  <si>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</si>
  <si>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</si>
  <si>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</si>
  <si>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</si>
  <si>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</si>
  <si>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</si>
  <si>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</si>
  <si>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</si>
  <si>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</si>
  <si>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</si>
  <si>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</si>
  <si>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</si>
  <si>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</si>
  <si>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</si>
  <si>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</si>
  <si>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</si>
  <si>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</si>
  <si>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</si>
  <si>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</si>
  <si>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</si>
  <si>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</si>
  <si>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</si>
  <si>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</si>
  <si>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</si>
  <si>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</si>
  <si>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</si>
  <si>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</si>
  <si>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</si>
  <si>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</si>
  <si>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</si>
  <si>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</si>
  <si>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</si>
  <si>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Tswaing(NW382)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</si>
  <si>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</si>
  <si>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</si>
  <si>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 West: Tswaing(NW382)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</si>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</sst>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8720409</v>
      </c>
      <c r="C5" s="19"/>
      <c r="D5" s="59">
        <v>8754000</v>
      </c>
      <c r="E5" s="60">
        <v>8754000</v>
      </c>
      <c r="F5" s="60">
        <v>770639</v>
      </c>
      <c r="G5" s="60">
        <v>653150</v>
      </c>
      <c r="H5" s="60">
        <v>897102</v>
      </c>
      <c r="I5" s="60">
        <v>2320891</v>
      </c>
      <c r="J5" s="60">
        <v>834523</v>
      </c>
      <c r="K5" s="60">
        <v>655826</v>
      </c>
      <c r="L5" s="60">
        <v>776129</v>
      </c>
      <c r="M5" s="60">
        <v>2266478</v>
      </c>
      <c r="N5" s="60">
        <v>0</v>
      </c>
      <c r="O5" s="60">
        <v>1685164</v>
      </c>
      <c r="P5" s="60">
        <v>728131</v>
      </c>
      <c r="Q5" s="60">
        <v>2413295</v>
      </c>
      <c r="R5" s="60">
        <v>798583</v>
      </c>
      <c r="S5" s="60">
        <v>805144</v>
      </c>
      <c r="T5" s="60">
        <v>0</v>
      </c>
      <c r="U5" s="60">
        <v>1603727</v>
      </c>
      <c r="V5" s="60">
        <v>8604391</v>
      </c>
      <c r="W5" s="60">
        <v>8754000</v>
      </c>
      <c r="X5" s="60">
        <v>-149609</v>
      </c>
      <c r="Y5" s="61">
        <v>-1.71</v>
      </c>
      <c r="Z5" s="62">
        <v>8754000</v>
      </c>
    </row>
    <row r="6" spans="1:26" ht="13.5">
      <c r="A6" s="58" t="s">
        <v>32</v>
      </c>
      <c r="B6" s="19">
        <v>45040564</v>
      </c>
      <c r="C6" s="19"/>
      <c r="D6" s="59">
        <v>49853696</v>
      </c>
      <c r="E6" s="60">
        <v>49853696</v>
      </c>
      <c r="F6" s="60">
        <v>2832444</v>
      </c>
      <c r="G6" s="60">
        <v>2607447</v>
      </c>
      <c r="H6" s="60">
        <v>1903375</v>
      </c>
      <c r="I6" s="60">
        <v>7343266</v>
      </c>
      <c r="J6" s="60">
        <v>1591228</v>
      </c>
      <c r="K6" s="60">
        <v>3101228</v>
      </c>
      <c r="L6" s="60">
        <v>3101334</v>
      </c>
      <c r="M6" s="60">
        <v>7793790</v>
      </c>
      <c r="N6" s="60">
        <v>0</v>
      </c>
      <c r="O6" s="60">
        <v>4009640</v>
      </c>
      <c r="P6" s="60">
        <v>5497503</v>
      </c>
      <c r="Q6" s="60">
        <v>9507143</v>
      </c>
      <c r="R6" s="60">
        <v>3073768</v>
      </c>
      <c r="S6" s="60">
        <v>3168914</v>
      </c>
      <c r="T6" s="60">
        <v>0</v>
      </c>
      <c r="U6" s="60">
        <v>6242682</v>
      </c>
      <c r="V6" s="60">
        <v>30886881</v>
      </c>
      <c r="W6" s="60">
        <v>49853696</v>
      </c>
      <c r="X6" s="60">
        <v>-18966815</v>
      </c>
      <c r="Y6" s="61">
        <v>-38.04</v>
      </c>
      <c r="Z6" s="62">
        <v>49853696</v>
      </c>
    </row>
    <row r="7" spans="1:26" ht="13.5">
      <c r="A7" s="58" t="s">
        <v>33</v>
      </c>
      <c r="B7" s="19">
        <v>323477</v>
      </c>
      <c r="C7" s="19"/>
      <c r="D7" s="59">
        <v>18000</v>
      </c>
      <c r="E7" s="60">
        <v>18000</v>
      </c>
      <c r="F7" s="60">
        <v>15059</v>
      </c>
      <c r="G7" s="60">
        <v>0</v>
      </c>
      <c r="H7" s="60">
        <v>126</v>
      </c>
      <c r="I7" s="60">
        <v>15185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15185</v>
      </c>
      <c r="W7" s="60">
        <v>18000</v>
      </c>
      <c r="X7" s="60">
        <v>-2815</v>
      </c>
      <c r="Y7" s="61">
        <v>-15.64</v>
      </c>
      <c r="Z7" s="62">
        <v>18000</v>
      </c>
    </row>
    <row r="8" spans="1:26" ht="13.5">
      <c r="A8" s="58" t="s">
        <v>34</v>
      </c>
      <c r="B8" s="19">
        <v>80831748</v>
      </c>
      <c r="C8" s="19"/>
      <c r="D8" s="59">
        <v>69834000</v>
      </c>
      <c r="E8" s="60">
        <v>69834000</v>
      </c>
      <c r="F8" s="60">
        <v>28096000</v>
      </c>
      <c r="G8" s="60">
        <v>2300000</v>
      </c>
      <c r="H8" s="60">
        <v>0</v>
      </c>
      <c r="I8" s="60">
        <v>30396000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28741000</v>
      </c>
      <c r="Q8" s="60">
        <v>28741000</v>
      </c>
      <c r="R8" s="60">
        <v>0</v>
      </c>
      <c r="S8" s="60">
        <v>0</v>
      </c>
      <c r="T8" s="60">
        <v>0</v>
      </c>
      <c r="U8" s="60">
        <v>0</v>
      </c>
      <c r="V8" s="60">
        <v>59137000</v>
      </c>
      <c r="W8" s="60">
        <v>69834000</v>
      </c>
      <c r="X8" s="60">
        <v>-10697000</v>
      </c>
      <c r="Y8" s="61">
        <v>-15.32</v>
      </c>
      <c r="Z8" s="62">
        <v>69834000</v>
      </c>
    </row>
    <row r="9" spans="1:26" ht="13.5">
      <c r="A9" s="58" t="s">
        <v>35</v>
      </c>
      <c r="B9" s="19">
        <v>4022680</v>
      </c>
      <c r="C9" s="19"/>
      <c r="D9" s="59">
        <v>4152248</v>
      </c>
      <c r="E9" s="60">
        <v>4152248</v>
      </c>
      <c r="F9" s="60">
        <v>1004936</v>
      </c>
      <c r="G9" s="60">
        <v>892401</v>
      </c>
      <c r="H9" s="60">
        <v>849755</v>
      </c>
      <c r="I9" s="60">
        <v>2747092</v>
      </c>
      <c r="J9" s="60">
        <v>1194767</v>
      </c>
      <c r="K9" s="60">
        <v>1331504</v>
      </c>
      <c r="L9" s="60">
        <v>958033</v>
      </c>
      <c r="M9" s="60">
        <v>3484304</v>
      </c>
      <c r="N9" s="60">
        <v>0</v>
      </c>
      <c r="O9" s="60">
        <v>437609</v>
      </c>
      <c r="P9" s="60">
        <v>365017</v>
      </c>
      <c r="Q9" s="60">
        <v>802626</v>
      </c>
      <c r="R9" s="60">
        <v>1311090</v>
      </c>
      <c r="S9" s="60">
        <v>636820</v>
      </c>
      <c r="T9" s="60">
        <v>0</v>
      </c>
      <c r="U9" s="60">
        <v>1947910</v>
      </c>
      <c r="V9" s="60">
        <v>8981932</v>
      </c>
      <c r="W9" s="60">
        <v>4152248</v>
      </c>
      <c r="X9" s="60">
        <v>4829684</v>
      </c>
      <c r="Y9" s="61">
        <v>116.31</v>
      </c>
      <c r="Z9" s="62">
        <v>4152248</v>
      </c>
    </row>
    <row r="10" spans="1:26" ht="25.5">
      <c r="A10" s="63" t="s">
        <v>277</v>
      </c>
      <c r="B10" s="64">
        <f>SUM(B5:B9)</f>
        <v>138938878</v>
      </c>
      <c r="C10" s="64">
        <f>SUM(C5:C9)</f>
        <v>0</v>
      </c>
      <c r="D10" s="65">
        <f aca="true" t="shared" si="0" ref="D10:Z10">SUM(D5:D9)</f>
        <v>132611944</v>
      </c>
      <c r="E10" s="66">
        <f t="shared" si="0"/>
        <v>132611944</v>
      </c>
      <c r="F10" s="66">
        <f t="shared" si="0"/>
        <v>32719078</v>
      </c>
      <c r="G10" s="66">
        <f t="shared" si="0"/>
        <v>6452998</v>
      </c>
      <c r="H10" s="66">
        <f t="shared" si="0"/>
        <v>3650358</v>
      </c>
      <c r="I10" s="66">
        <f t="shared" si="0"/>
        <v>42822434</v>
      </c>
      <c r="J10" s="66">
        <f t="shared" si="0"/>
        <v>3620518</v>
      </c>
      <c r="K10" s="66">
        <f t="shared" si="0"/>
        <v>5088558</v>
      </c>
      <c r="L10" s="66">
        <f t="shared" si="0"/>
        <v>4835496</v>
      </c>
      <c r="M10" s="66">
        <f t="shared" si="0"/>
        <v>13544572</v>
      </c>
      <c r="N10" s="66">
        <f t="shared" si="0"/>
        <v>0</v>
      </c>
      <c r="O10" s="66">
        <f t="shared" si="0"/>
        <v>6132413</v>
      </c>
      <c r="P10" s="66">
        <f t="shared" si="0"/>
        <v>35331651</v>
      </c>
      <c r="Q10" s="66">
        <f t="shared" si="0"/>
        <v>41464064</v>
      </c>
      <c r="R10" s="66">
        <f t="shared" si="0"/>
        <v>5183441</v>
      </c>
      <c r="S10" s="66">
        <f t="shared" si="0"/>
        <v>4610878</v>
      </c>
      <c r="T10" s="66">
        <f t="shared" si="0"/>
        <v>0</v>
      </c>
      <c r="U10" s="66">
        <f t="shared" si="0"/>
        <v>9794319</v>
      </c>
      <c r="V10" s="66">
        <f t="shared" si="0"/>
        <v>107625389</v>
      </c>
      <c r="W10" s="66">
        <f t="shared" si="0"/>
        <v>132611944</v>
      </c>
      <c r="X10" s="66">
        <f t="shared" si="0"/>
        <v>-24986555</v>
      </c>
      <c r="Y10" s="67">
        <f>+IF(W10&lt;&gt;0,(X10/W10)*100,0)</f>
        <v>-18.84185861870783</v>
      </c>
      <c r="Z10" s="68">
        <f t="shared" si="0"/>
        <v>132611944</v>
      </c>
    </row>
    <row r="11" spans="1:26" ht="13.5">
      <c r="A11" s="58" t="s">
        <v>37</v>
      </c>
      <c r="B11" s="19">
        <v>49400564</v>
      </c>
      <c r="C11" s="19"/>
      <c r="D11" s="59">
        <v>53472020</v>
      </c>
      <c r="E11" s="60">
        <v>53472020</v>
      </c>
      <c r="F11" s="60">
        <v>4201442</v>
      </c>
      <c r="G11" s="60">
        <v>5121808</v>
      </c>
      <c r="H11" s="60">
        <v>4619293</v>
      </c>
      <c r="I11" s="60">
        <v>13942543</v>
      </c>
      <c r="J11" s="60">
        <v>4985656</v>
      </c>
      <c r="K11" s="60">
        <v>4110627</v>
      </c>
      <c r="L11" s="60">
        <v>4110627</v>
      </c>
      <c r="M11" s="60">
        <v>13206910</v>
      </c>
      <c r="N11" s="60">
        <v>0</v>
      </c>
      <c r="O11" s="60">
        <v>4431354</v>
      </c>
      <c r="P11" s="60">
        <v>4616719</v>
      </c>
      <c r="Q11" s="60">
        <v>9048073</v>
      </c>
      <c r="R11" s="60">
        <v>4624667</v>
      </c>
      <c r="S11" s="60">
        <v>4629975</v>
      </c>
      <c r="T11" s="60">
        <v>0</v>
      </c>
      <c r="U11" s="60">
        <v>9254642</v>
      </c>
      <c r="V11" s="60">
        <v>45452168</v>
      </c>
      <c r="W11" s="60">
        <v>53472020</v>
      </c>
      <c r="X11" s="60">
        <v>-8019852</v>
      </c>
      <c r="Y11" s="61">
        <v>-15</v>
      </c>
      <c r="Z11" s="62">
        <v>53472020</v>
      </c>
    </row>
    <row r="12" spans="1:26" ht="13.5">
      <c r="A12" s="58" t="s">
        <v>38</v>
      </c>
      <c r="B12" s="19">
        <v>6881598</v>
      </c>
      <c r="C12" s="19"/>
      <c r="D12" s="59">
        <v>8725884</v>
      </c>
      <c r="E12" s="60">
        <v>8725884</v>
      </c>
      <c r="F12" s="60">
        <v>569075</v>
      </c>
      <c r="G12" s="60">
        <v>560059</v>
      </c>
      <c r="H12" s="60">
        <v>974406</v>
      </c>
      <c r="I12" s="60">
        <v>2103540</v>
      </c>
      <c r="J12" s="60">
        <v>582133</v>
      </c>
      <c r="K12" s="60">
        <v>581313</v>
      </c>
      <c r="L12" s="60">
        <v>581313</v>
      </c>
      <c r="M12" s="60">
        <v>1744759</v>
      </c>
      <c r="N12" s="60">
        <v>0</v>
      </c>
      <c r="O12" s="60">
        <v>581369</v>
      </c>
      <c r="P12" s="60">
        <v>563096</v>
      </c>
      <c r="Q12" s="60">
        <v>1144465</v>
      </c>
      <c r="R12" s="60">
        <v>979842</v>
      </c>
      <c r="S12" s="60">
        <v>692313</v>
      </c>
      <c r="T12" s="60">
        <v>0</v>
      </c>
      <c r="U12" s="60">
        <v>1672155</v>
      </c>
      <c r="V12" s="60">
        <v>6664919</v>
      </c>
      <c r="W12" s="60">
        <v>8725884</v>
      </c>
      <c r="X12" s="60">
        <v>-2060965</v>
      </c>
      <c r="Y12" s="61">
        <v>-23.62</v>
      </c>
      <c r="Z12" s="62">
        <v>8725884</v>
      </c>
    </row>
    <row r="13" spans="1:26" ht="13.5">
      <c r="A13" s="58" t="s">
        <v>278</v>
      </c>
      <c r="B13" s="19">
        <v>697153</v>
      </c>
      <c r="C13" s="19"/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3993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35400833</v>
      </c>
      <c r="C15" s="19"/>
      <c r="D15" s="59">
        <v>61130515</v>
      </c>
      <c r="E15" s="60">
        <v>61130515</v>
      </c>
      <c r="F15" s="60">
        <v>3958813</v>
      </c>
      <c r="G15" s="60">
        <v>3805998</v>
      </c>
      <c r="H15" s="60">
        <v>3782173</v>
      </c>
      <c r="I15" s="60">
        <v>11546984</v>
      </c>
      <c r="J15" s="60">
        <v>4091348</v>
      </c>
      <c r="K15" s="60">
        <v>2764390</v>
      </c>
      <c r="L15" s="60">
        <v>224646</v>
      </c>
      <c r="M15" s="60">
        <v>7080384</v>
      </c>
      <c r="N15" s="60">
        <v>0</v>
      </c>
      <c r="O15" s="60">
        <v>3262813</v>
      </c>
      <c r="P15" s="60">
        <v>768939</v>
      </c>
      <c r="Q15" s="60">
        <v>4031752</v>
      </c>
      <c r="R15" s="60">
        <v>522318</v>
      </c>
      <c r="S15" s="60">
        <v>1031363</v>
      </c>
      <c r="T15" s="60">
        <v>0</v>
      </c>
      <c r="U15" s="60">
        <v>1553681</v>
      </c>
      <c r="V15" s="60">
        <v>24212801</v>
      </c>
      <c r="W15" s="60">
        <v>61130515</v>
      </c>
      <c r="X15" s="60">
        <v>-36917714</v>
      </c>
      <c r="Y15" s="61">
        <v>-60.39</v>
      </c>
      <c r="Z15" s="62">
        <v>61130515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0</v>
      </c>
      <c r="F16" s="60">
        <v>3773779</v>
      </c>
      <c r="G16" s="60">
        <v>5495448</v>
      </c>
      <c r="H16" s="60">
        <v>3773779</v>
      </c>
      <c r="I16" s="60">
        <v>13043006</v>
      </c>
      <c r="J16" s="60">
        <v>4070350</v>
      </c>
      <c r="K16" s="60">
        <v>283030</v>
      </c>
      <c r="L16" s="60">
        <v>0</v>
      </c>
      <c r="M16" s="60">
        <v>4353380</v>
      </c>
      <c r="N16" s="60">
        <v>0</v>
      </c>
      <c r="O16" s="60">
        <v>0</v>
      </c>
      <c r="P16" s="60">
        <v>3516520</v>
      </c>
      <c r="Q16" s="60">
        <v>3516520</v>
      </c>
      <c r="R16" s="60">
        <v>0</v>
      </c>
      <c r="S16" s="60">
        <v>0</v>
      </c>
      <c r="T16" s="60">
        <v>0</v>
      </c>
      <c r="U16" s="60">
        <v>0</v>
      </c>
      <c r="V16" s="60">
        <v>20912906</v>
      </c>
      <c r="W16" s="60">
        <v>0</v>
      </c>
      <c r="X16" s="60">
        <v>20912906</v>
      </c>
      <c r="Y16" s="61">
        <v>0</v>
      </c>
      <c r="Z16" s="62">
        <v>0</v>
      </c>
    </row>
    <row r="17" spans="1:26" ht="13.5">
      <c r="A17" s="58" t="s">
        <v>43</v>
      </c>
      <c r="B17" s="19">
        <v>23413460</v>
      </c>
      <c r="C17" s="19"/>
      <c r="D17" s="59">
        <v>6630000</v>
      </c>
      <c r="E17" s="60">
        <v>6630000</v>
      </c>
      <c r="F17" s="60">
        <v>3073793</v>
      </c>
      <c r="G17" s="60">
        <v>1502713</v>
      </c>
      <c r="H17" s="60">
        <v>1183016</v>
      </c>
      <c r="I17" s="60">
        <v>5759522</v>
      </c>
      <c r="J17" s="60">
        <v>1934472</v>
      </c>
      <c r="K17" s="60">
        <v>1448747</v>
      </c>
      <c r="L17" s="60">
        <v>611612</v>
      </c>
      <c r="M17" s="60">
        <v>3994831</v>
      </c>
      <c r="N17" s="60">
        <v>0</v>
      </c>
      <c r="O17" s="60">
        <v>1302586</v>
      </c>
      <c r="P17" s="60">
        <v>2814060</v>
      </c>
      <c r="Q17" s="60">
        <v>4116646</v>
      </c>
      <c r="R17" s="60">
        <v>2441919</v>
      </c>
      <c r="S17" s="60">
        <v>3935175</v>
      </c>
      <c r="T17" s="60">
        <v>0</v>
      </c>
      <c r="U17" s="60">
        <v>6377094</v>
      </c>
      <c r="V17" s="60">
        <v>20248093</v>
      </c>
      <c r="W17" s="60">
        <v>6630000</v>
      </c>
      <c r="X17" s="60">
        <v>13618093</v>
      </c>
      <c r="Y17" s="61">
        <v>205.4</v>
      </c>
      <c r="Z17" s="62">
        <v>6630000</v>
      </c>
    </row>
    <row r="18" spans="1:26" ht="13.5">
      <c r="A18" s="70" t="s">
        <v>44</v>
      </c>
      <c r="B18" s="71">
        <f>SUM(B11:B17)</f>
        <v>115797601</v>
      </c>
      <c r="C18" s="71">
        <f>SUM(C11:C17)</f>
        <v>0</v>
      </c>
      <c r="D18" s="72">
        <f aca="true" t="shared" si="1" ref="D18:Z18">SUM(D11:D17)</f>
        <v>129958419</v>
      </c>
      <c r="E18" s="73">
        <f t="shared" si="1"/>
        <v>129958419</v>
      </c>
      <c r="F18" s="73">
        <f t="shared" si="1"/>
        <v>15576902</v>
      </c>
      <c r="G18" s="73">
        <f t="shared" si="1"/>
        <v>16486026</v>
      </c>
      <c r="H18" s="73">
        <f t="shared" si="1"/>
        <v>14332667</v>
      </c>
      <c r="I18" s="73">
        <f t="shared" si="1"/>
        <v>46395595</v>
      </c>
      <c r="J18" s="73">
        <f t="shared" si="1"/>
        <v>15663959</v>
      </c>
      <c r="K18" s="73">
        <f t="shared" si="1"/>
        <v>9188107</v>
      </c>
      <c r="L18" s="73">
        <f t="shared" si="1"/>
        <v>5528198</v>
      </c>
      <c r="M18" s="73">
        <f t="shared" si="1"/>
        <v>30380264</v>
      </c>
      <c r="N18" s="73">
        <f t="shared" si="1"/>
        <v>0</v>
      </c>
      <c r="O18" s="73">
        <f t="shared" si="1"/>
        <v>9578122</v>
      </c>
      <c r="P18" s="73">
        <f t="shared" si="1"/>
        <v>12279334</v>
      </c>
      <c r="Q18" s="73">
        <f t="shared" si="1"/>
        <v>21857456</v>
      </c>
      <c r="R18" s="73">
        <f t="shared" si="1"/>
        <v>8568746</v>
      </c>
      <c r="S18" s="73">
        <f t="shared" si="1"/>
        <v>10288826</v>
      </c>
      <c r="T18" s="73">
        <f t="shared" si="1"/>
        <v>0</v>
      </c>
      <c r="U18" s="73">
        <f t="shared" si="1"/>
        <v>18857572</v>
      </c>
      <c r="V18" s="73">
        <f t="shared" si="1"/>
        <v>117490887</v>
      </c>
      <c r="W18" s="73">
        <f t="shared" si="1"/>
        <v>129958419</v>
      </c>
      <c r="X18" s="73">
        <f t="shared" si="1"/>
        <v>-12467532</v>
      </c>
      <c r="Y18" s="67">
        <f>+IF(W18&lt;&gt;0,(X18/W18)*100,0)</f>
        <v>-9.593477741522847</v>
      </c>
      <c r="Z18" s="74">
        <f t="shared" si="1"/>
        <v>129958419</v>
      </c>
    </row>
    <row r="19" spans="1:26" ht="13.5">
      <c r="A19" s="70" t="s">
        <v>45</v>
      </c>
      <c r="B19" s="75">
        <f>+B10-B18</f>
        <v>23141277</v>
      </c>
      <c r="C19" s="75">
        <f>+C10-C18</f>
        <v>0</v>
      </c>
      <c r="D19" s="76">
        <f aca="true" t="shared" si="2" ref="D19:Z19">+D10-D18</f>
        <v>2653525</v>
      </c>
      <c r="E19" s="77">
        <f t="shared" si="2"/>
        <v>2653525</v>
      </c>
      <c r="F19" s="77">
        <f t="shared" si="2"/>
        <v>17142176</v>
      </c>
      <c r="G19" s="77">
        <f t="shared" si="2"/>
        <v>-10033028</v>
      </c>
      <c r="H19" s="77">
        <f t="shared" si="2"/>
        <v>-10682309</v>
      </c>
      <c r="I19" s="77">
        <f t="shared" si="2"/>
        <v>-3573161</v>
      </c>
      <c r="J19" s="77">
        <f t="shared" si="2"/>
        <v>-12043441</v>
      </c>
      <c r="K19" s="77">
        <f t="shared" si="2"/>
        <v>-4099549</v>
      </c>
      <c r="L19" s="77">
        <f t="shared" si="2"/>
        <v>-692702</v>
      </c>
      <c r="M19" s="77">
        <f t="shared" si="2"/>
        <v>-16835692</v>
      </c>
      <c r="N19" s="77">
        <f t="shared" si="2"/>
        <v>0</v>
      </c>
      <c r="O19" s="77">
        <f t="shared" si="2"/>
        <v>-3445709</v>
      </c>
      <c r="P19" s="77">
        <f t="shared" si="2"/>
        <v>23052317</v>
      </c>
      <c r="Q19" s="77">
        <f t="shared" si="2"/>
        <v>19606608</v>
      </c>
      <c r="R19" s="77">
        <f t="shared" si="2"/>
        <v>-3385305</v>
      </c>
      <c r="S19" s="77">
        <f t="shared" si="2"/>
        <v>-5677948</v>
      </c>
      <c r="T19" s="77">
        <f t="shared" si="2"/>
        <v>0</v>
      </c>
      <c r="U19" s="77">
        <f t="shared" si="2"/>
        <v>-9063253</v>
      </c>
      <c r="V19" s="77">
        <f t="shared" si="2"/>
        <v>-9865498</v>
      </c>
      <c r="W19" s="77">
        <f>IF(E10=E18,0,W10-W18)</f>
        <v>2653525</v>
      </c>
      <c r="X19" s="77">
        <f t="shared" si="2"/>
        <v>-12519023</v>
      </c>
      <c r="Y19" s="78">
        <f>+IF(W19&lt;&gt;0,(X19/W19)*100,0)</f>
        <v>-471.7883946825449</v>
      </c>
      <c r="Z19" s="79">
        <f t="shared" si="2"/>
        <v>2653525</v>
      </c>
    </row>
    <row r="20" spans="1:26" ht="13.5">
      <c r="A20" s="58" t="s">
        <v>46</v>
      </c>
      <c r="B20" s="19">
        <v>0</v>
      </c>
      <c r="C20" s="19"/>
      <c r="D20" s="59">
        <v>0</v>
      </c>
      <c r="E20" s="60">
        <v>0</v>
      </c>
      <c r="F20" s="60">
        <v>9325000</v>
      </c>
      <c r="G20" s="60">
        <v>9325000</v>
      </c>
      <c r="H20" s="60">
        <v>9325000</v>
      </c>
      <c r="I20" s="60">
        <v>27975000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2565000</v>
      </c>
      <c r="Q20" s="60">
        <v>2565000</v>
      </c>
      <c r="R20" s="60">
        <v>0</v>
      </c>
      <c r="S20" s="60">
        <v>0</v>
      </c>
      <c r="T20" s="60">
        <v>0</v>
      </c>
      <c r="U20" s="60">
        <v>0</v>
      </c>
      <c r="V20" s="60">
        <v>30540000</v>
      </c>
      <c r="W20" s="60">
        <v>0</v>
      </c>
      <c r="X20" s="60">
        <v>30540000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23141277</v>
      </c>
      <c r="C22" s="86">
        <f>SUM(C19:C21)</f>
        <v>0</v>
      </c>
      <c r="D22" s="87">
        <f aca="true" t="shared" si="3" ref="D22:Z22">SUM(D19:D21)</f>
        <v>2653525</v>
      </c>
      <c r="E22" s="88">
        <f t="shared" si="3"/>
        <v>2653525</v>
      </c>
      <c r="F22" s="88">
        <f t="shared" si="3"/>
        <v>26467176</v>
      </c>
      <c r="G22" s="88">
        <f t="shared" si="3"/>
        <v>-708028</v>
      </c>
      <c r="H22" s="88">
        <f t="shared" si="3"/>
        <v>-1357309</v>
      </c>
      <c r="I22" s="88">
        <f t="shared" si="3"/>
        <v>24401839</v>
      </c>
      <c r="J22" s="88">
        <f t="shared" si="3"/>
        <v>-12043441</v>
      </c>
      <c r="K22" s="88">
        <f t="shared" si="3"/>
        <v>-4099549</v>
      </c>
      <c r="L22" s="88">
        <f t="shared" si="3"/>
        <v>-692702</v>
      </c>
      <c r="M22" s="88">
        <f t="shared" si="3"/>
        <v>-16835692</v>
      </c>
      <c r="N22" s="88">
        <f t="shared" si="3"/>
        <v>0</v>
      </c>
      <c r="O22" s="88">
        <f t="shared" si="3"/>
        <v>-3445709</v>
      </c>
      <c r="P22" s="88">
        <f t="shared" si="3"/>
        <v>25617317</v>
      </c>
      <c r="Q22" s="88">
        <f t="shared" si="3"/>
        <v>22171608</v>
      </c>
      <c r="R22" s="88">
        <f t="shared" si="3"/>
        <v>-3385305</v>
      </c>
      <c r="S22" s="88">
        <f t="shared" si="3"/>
        <v>-5677948</v>
      </c>
      <c r="T22" s="88">
        <f t="shared" si="3"/>
        <v>0</v>
      </c>
      <c r="U22" s="88">
        <f t="shared" si="3"/>
        <v>-9063253</v>
      </c>
      <c r="V22" s="88">
        <f t="shared" si="3"/>
        <v>20674502</v>
      </c>
      <c r="W22" s="88">
        <f t="shared" si="3"/>
        <v>2653525</v>
      </c>
      <c r="X22" s="88">
        <f t="shared" si="3"/>
        <v>18020977</v>
      </c>
      <c r="Y22" s="89">
        <f>+IF(W22&lt;&gt;0,(X22/W22)*100,0)</f>
        <v>679.1334922414525</v>
      </c>
      <c r="Z22" s="90">
        <f t="shared" si="3"/>
        <v>2653525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23141277</v>
      </c>
      <c r="C24" s="75">
        <f>SUM(C22:C23)</f>
        <v>0</v>
      </c>
      <c r="D24" s="76">
        <f aca="true" t="shared" si="4" ref="D24:Z24">SUM(D22:D23)</f>
        <v>2653525</v>
      </c>
      <c r="E24" s="77">
        <f t="shared" si="4"/>
        <v>2653525</v>
      </c>
      <c r="F24" s="77">
        <f t="shared" si="4"/>
        <v>26467176</v>
      </c>
      <c r="G24" s="77">
        <f t="shared" si="4"/>
        <v>-708028</v>
      </c>
      <c r="H24" s="77">
        <f t="shared" si="4"/>
        <v>-1357309</v>
      </c>
      <c r="I24" s="77">
        <f t="shared" si="4"/>
        <v>24401839</v>
      </c>
      <c r="J24" s="77">
        <f t="shared" si="4"/>
        <v>-12043441</v>
      </c>
      <c r="K24" s="77">
        <f t="shared" si="4"/>
        <v>-4099549</v>
      </c>
      <c r="L24" s="77">
        <f t="shared" si="4"/>
        <v>-692702</v>
      </c>
      <c r="M24" s="77">
        <f t="shared" si="4"/>
        <v>-16835692</v>
      </c>
      <c r="N24" s="77">
        <f t="shared" si="4"/>
        <v>0</v>
      </c>
      <c r="O24" s="77">
        <f t="shared" si="4"/>
        <v>-3445709</v>
      </c>
      <c r="P24" s="77">
        <f t="shared" si="4"/>
        <v>25617317</v>
      </c>
      <c r="Q24" s="77">
        <f t="shared" si="4"/>
        <v>22171608</v>
      </c>
      <c r="R24" s="77">
        <f t="shared" si="4"/>
        <v>-3385305</v>
      </c>
      <c r="S24" s="77">
        <f t="shared" si="4"/>
        <v>-5677948</v>
      </c>
      <c r="T24" s="77">
        <f t="shared" si="4"/>
        <v>0</v>
      </c>
      <c r="U24" s="77">
        <f t="shared" si="4"/>
        <v>-9063253</v>
      </c>
      <c r="V24" s="77">
        <f t="shared" si="4"/>
        <v>20674502</v>
      </c>
      <c r="W24" s="77">
        <f t="shared" si="4"/>
        <v>2653525</v>
      </c>
      <c r="X24" s="77">
        <f t="shared" si="4"/>
        <v>18020977</v>
      </c>
      <c r="Y24" s="78">
        <f>+IF(W24&lt;&gt;0,(X24/W24)*100,0)</f>
        <v>679.1334922414525</v>
      </c>
      <c r="Z24" s="79">
        <f t="shared" si="4"/>
        <v>2653525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15945826</v>
      </c>
      <c r="C27" s="22"/>
      <c r="D27" s="99">
        <v>53535999</v>
      </c>
      <c r="E27" s="100">
        <v>53535999</v>
      </c>
      <c r="F27" s="100">
        <v>3773594</v>
      </c>
      <c r="G27" s="100">
        <v>564300</v>
      </c>
      <c r="H27" s="100">
        <v>0</v>
      </c>
      <c r="I27" s="100">
        <v>4337894</v>
      </c>
      <c r="J27" s="100">
        <v>4070350</v>
      </c>
      <c r="K27" s="100">
        <v>0</v>
      </c>
      <c r="L27" s="100">
        <v>0</v>
      </c>
      <c r="M27" s="100">
        <v>4070350</v>
      </c>
      <c r="N27" s="100">
        <v>2164562</v>
      </c>
      <c r="O27" s="100">
        <v>2291718</v>
      </c>
      <c r="P27" s="100">
        <v>3516518</v>
      </c>
      <c r="Q27" s="100">
        <v>7972798</v>
      </c>
      <c r="R27" s="100">
        <v>1651076</v>
      </c>
      <c r="S27" s="100">
        <v>1835238</v>
      </c>
      <c r="T27" s="100">
        <v>0</v>
      </c>
      <c r="U27" s="100">
        <v>3486314</v>
      </c>
      <c r="V27" s="100">
        <v>19867356</v>
      </c>
      <c r="W27" s="100">
        <v>53535999</v>
      </c>
      <c r="X27" s="100">
        <v>-33668643</v>
      </c>
      <c r="Y27" s="101">
        <v>-62.89</v>
      </c>
      <c r="Z27" s="102">
        <v>53535999</v>
      </c>
    </row>
    <row r="28" spans="1:26" ht="13.5">
      <c r="A28" s="103" t="s">
        <v>46</v>
      </c>
      <c r="B28" s="19">
        <v>15945826</v>
      </c>
      <c r="C28" s="19"/>
      <c r="D28" s="59">
        <v>53535999</v>
      </c>
      <c r="E28" s="60">
        <v>53535999</v>
      </c>
      <c r="F28" s="60">
        <v>3773594</v>
      </c>
      <c r="G28" s="60">
        <v>564300</v>
      </c>
      <c r="H28" s="60">
        <v>0</v>
      </c>
      <c r="I28" s="60">
        <v>4337894</v>
      </c>
      <c r="J28" s="60">
        <v>4070350</v>
      </c>
      <c r="K28" s="60">
        <v>0</v>
      </c>
      <c r="L28" s="60">
        <v>0</v>
      </c>
      <c r="M28" s="60">
        <v>4070350</v>
      </c>
      <c r="N28" s="60">
        <v>2164562</v>
      </c>
      <c r="O28" s="60">
        <v>2291718</v>
      </c>
      <c r="P28" s="60">
        <v>3516518</v>
      </c>
      <c r="Q28" s="60">
        <v>7972798</v>
      </c>
      <c r="R28" s="60">
        <v>1651076</v>
      </c>
      <c r="S28" s="60">
        <v>1835238</v>
      </c>
      <c r="T28" s="60">
        <v>0</v>
      </c>
      <c r="U28" s="60">
        <v>3486314</v>
      </c>
      <c r="V28" s="60">
        <v>19867356</v>
      </c>
      <c r="W28" s="60">
        <v>53535999</v>
      </c>
      <c r="X28" s="60">
        <v>-33668643</v>
      </c>
      <c r="Y28" s="61">
        <v>-62.89</v>
      </c>
      <c r="Z28" s="62">
        <v>53535999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15945826</v>
      </c>
      <c r="C32" s="22">
        <f>SUM(C28:C31)</f>
        <v>0</v>
      </c>
      <c r="D32" s="99">
        <f aca="true" t="shared" si="5" ref="D32:Z32">SUM(D28:D31)</f>
        <v>53535999</v>
      </c>
      <c r="E32" s="100">
        <f t="shared" si="5"/>
        <v>53535999</v>
      </c>
      <c r="F32" s="100">
        <f t="shared" si="5"/>
        <v>3773594</v>
      </c>
      <c r="G32" s="100">
        <f t="shared" si="5"/>
        <v>564300</v>
      </c>
      <c r="H32" s="100">
        <f t="shared" si="5"/>
        <v>0</v>
      </c>
      <c r="I32" s="100">
        <f t="shared" si="5"/>
        <v>4337894</v>
      </c>
      <c r="J32" s="100">
        <f t="shared" si="5"/>
        <v>4070350</v>
      </c>
      <c r="K32" s="100">
        <f t="shared" si="5"/>
        <v>0</v>
      </c>
      <c r="L32" s="100">
        <f t="shared" si="5"/>
        <v>0</v>
      </c>
      <c r="M32" s="100">
        <f t="shared" si="5"/>
        <v>4070350</v>
      </c>
      <c r="N32" s="100">
        <f t="shared" si="5"/>
        <v>2164562</v>
      </c>
      <c r="O32" s="100">
        <f t="shared" si="5"/>
        <v>2291718</v>
      </c>
      <c r="P32" s="100">
        <f t="shared" si="5"/>
        <v>3516518</v>
      </c>
      <c r="Q32" s="100">
        <f t="shared" si="5"/>
        <v>7972798</v>
      </c>
      <c r="R32" s="100">
        <f t="shared" si="5"/>
        <v>1651076</v>
      </c>
      <c r="S32" s="100">
        <f t="shared" si="5"/>
        <v>1835238</v>
      </c>
      <c r="T32" s="100">
        <f t="shared" si="5"/>
        <v>0</v>
      </c>
      <c r="U32" s="100">
        <f t="shared" si="5"/>
        <v>3486314</v>
      </c>
      <c r="V32" s="100">
        <f t="shared" si="5"/>
        <v>19867356</v>
      </c>
      <c r="W32" s="100">
        <f t="shared" si="5"/>
        <v>53535999</v>
      </c>
      <c r="X32" s="100">
        <f t="shared" si="5"/>
        <v>-33668643</v>
      </c>
      <c r="Y32" s="101">
        <f>+IF(W32&lt;&gt;0,(X32/W32)*100,0)</f>
        <v>-62.88972584596768</v>
      </c>
      <c r="Z32" s="102">
        <f t="shared" si="5"/>
        <v>53535999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30379497</v>
      </c>
      <c r="C35" s="19"/>
      <c r="D35" s="59">
        <v>22423026</v>
      </c>
      <c r="E35" s="60">
        <v>22423026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22423026</v>
      </c>
      <c r="X35" s="60">
        <v>-22423026</v>
      </c>
      <c r="Y35" s="61">
        <v>-100</v>
      </c>
      <c r="Z35" s="62">
        <v>22423026</v>
      </c>
    </row>
    <row r="36" spans="1:26" ht="13.5">
      <c r="A36" s="58" t="s">
        <v>57</v>
      </c>
      <c r="B36" s="19">
        <v>48066691</v>
      </c>
      <c r="C36" s="19"/>
      <c r="D36" s="59">
        <v>217557457</v>
      </c>
      <c r="E36" s="60">
        <v>217557457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217557457</v>
      </c>
      <c r="X36" s="60">
        <v>-217557457</v>
      </c>
      <c r="Y36" s="61">
        <v>-100</v>
      </c>
      <c r="Z36" s="62">
        <v>217557457</v>
      </c>
    </row>
    <row r="37" spans="1:26" ht="13.5">
      <c r="A37" s="58" t="s">
        <v>58</v>
      </c>
      <c r="B37" s="19">
        <v>81589025</v>
      </c>
      <c r="C37" s="19"/>
      <c r="D37" s="59">
        <v>8004445</v>
      </c>
      <c r="E37" s="60">
        <v>8004445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8004445</v>
      </c>
      <c r="X37" s="60">
        <v>-8004445</v>
      </c>
      <c r="Y37" s="61">
        <v>-100</v>
      </c>
      <c r="Z37" s="62">
        <v>8004445</v>
      </c>
    </row>
    <row r="38" spans="1:26" ht="13.5">
      <c r="A38" s="58" t="s">
        <v>59</v>
      </c>
      <c r="B38" s="19">
        <v>9707825</v>
      </c>
      <c r="C38" s="19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-12850662</v>
      </c>
      <c r="C39" s="19"/>
      <c r="D39" s="59">
        <v>231976038</v>
      </c>
      <c r="E39" s="60">
        <v>231976038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231976038</v>
      </c>
      <c r="X39" s="60">
        <v>-231976038</v>
      </c>
      <c r="Y39" s="61">
        <v>-100</v>
      </c>
      <c r="Z39" s="62">
        <v>231976038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15009161</v>
      </c>
      <c r="C42" s="19"/>
      <c r="D42" s="59">
        <v>53484708</v>
      </c>
      <c r="E42" s="60">
        <v>53484708</v>
      </c>
      <c r="F42" s="60">
        <v>-6993133</v>
      </c>
      <c r="G42" s="60">
        <v>-1102153</v>
      </c>
      <c r="H42" s="60">
        <v>20247091</v>
      </c>
      <c r="I42" s="60">
        <v>12151805</v>
      </c>
      <c r="J42" s="60">
        <v>-5152561</v>
      </c>
      <c r="K42" s="60">
        <v>-4998558</v>
      </c>
      <c r="L42" s="60">
        <v>-1314509</v>
      </c>
      <c r="M42" s="60">
        <v>-11465628</v>
      </c>
      <c r="N42" s="60">
        <v>-13102171</v>
      </c>
      <c r="O42" s="60">
        <v>-68749</v>
      </c>
      <c r="P42" s="60">
        <v>24066718</v>
      </c>
      <c r="Q42" s="60">
        <v>10895798</v>
      </c>
      <c r="R42" s="60">
        <v>-3469233</v>
      </c>
      <c r="S42" s="60">
        <v>-7063705</v>
      </c>
      <c r="T42" s="60">
        <v>0</v>
      </c>
      <c r="U42" s="60">
        <v>-10532938</v>
      </c>
      <c r="V42" s="60">
        <v>1049037</v>
      </c>
      <c r="W42" s="60">
        <v>53484708</v>
      </c>
      <c r="X42" s="60">
        <v>-52435671</v>
      </c>
      <c r="Y42" s="61">
        <v>-98.04</v>
      </c>
      <c r="Z42" s="62">
        <v>53484708</v>
      </c>
    </row>
    <row r="43" spans="1:26" ht="13.5">
      <c r="A43" s="58" t="s">
        <v>63</v>
      </c>
      <c r="B43" s="19">
        <v>-15945826</v>
      </c>
      <c r="C43" s="19"/>
      <c r="D43" s="59">
        <v>-68124004</v>
      </c>
      <c r="E43" s="60">
        <v>-68124004</v>
      </c>
      <c r="F43" s="60">
        <v>-3773779</v>
      </c>
      <c r="G43" s="60">
        <v>-1721669</v>
      </c>
      <c r="H43" s="60">
        <v>0</v>
      </c>
      <c r="I43" s="60">
        <v>-5495448</v>
      </c>
      <c r="J43" s="60">
        <v>-4070350</v>
      </c>
      <c r="K43" s="60">
        <v>0</v>
      </c>
      <c r="L43" s="60">
        <v>0</v>
      </c>
      <c r="M43" s="60">
        <v>-4070350</v>
      </c>
      <c r="N43" s="60">
        <v>-2164562</v>
      </c>
      <c r="O43" s="60">
        <v>-2291719</v>
      </c>
      <c r="P43" s="60">
        <v>-3516520</v>
      </c>
      <c r="Q43" s="60">
        <v>-7972801</v>
      </c>
      <c r="R43" s="60">
        <v>0</v>
      </c>
      <c r="S43" s="60">
        <v>-2391590</v>
      </c>
      <c r="T43" s="60">
        <v>0</v>
      </c>
      <c r="U43" s="60">
        <v>-2391590</v>
      </c>
      <c r="V43" s="60">
        <v>-19930189</v>
      </c>
      <c r="W43" s="60">
        <v>-68124004</v>
      </c>
      <c r="X43" s="60">
        <v>48193815</v>
      </c>
      <c r="Y43" s="61">
        <v>-70.74</v>
      </c>
      <c r="Z43" s="62">
        <v>-68124004</v>
      </c>
    </row>
    <row r="44" spans="1:26" ht="13.5">
      <c r="A44" s="58" t="s">
        <v>64</v>
      </c>
      <c r="B44" s="19">
        <v>-58107</v>
      </c>
      <c r="C44" s="19"/>
      <c r="D44" s="59">
        <v>25000</v>
      </c>
      <c r="E44" s="60">
        <v>25000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25000</v>
      </c>
      <c r="X44" s="60">
        <v>-25000</v>
      </c>
      <c r="Y44" s="61">
        <v>-100</v>
      </c>
      <c r="Z44" s="62">
        <v>25000</v>
      </c>
    </row>
    <row r="45" spans="1:26" ht="13.5">
      <c r="A45" s="70" t="s">
        <v>65</v>
      </c>
      <c r="B45" s="22">
        <v>2408459</v>
      </c>
      <c r="C45" s="22"/>
      <c r="D45" s="99">
        <v>-43075296</v>
      </c>
      <c r="E45" s="100">
        <v>-43075296</v>
      </c>
      <c r="F45" s="100">
        <v>-9984685</v>
      </c>
      <c r="G45" s="100">
        <v>-12808507</v>
      </c>
      <c r="H45" s="100">
        <v>7438584</v>
      </c>
      <c r="I45" s="100">
        <v>7438584</v>
      </c>
      <c r="J45" s="100">
        <v>-1784327</v>
      </c>
      <c r="K45" s="100">
        <v>-6782885</v>
      </c>
      <c r="L45" s="100">
        <v>-8097394</v>
      </c>
      <c r="M45" s="100">
        <v>-8097394</v>
      </c>
      <c r="N45" s="100">
        <v>-23364127</v>
      </c>
      <c r="O45" s="100">
        <v>-25724595</v>
      </c>
      <c r="P45" s="100">
        <v>-5174397</v>
      </c>
      <c r="Q45" s="100">
        <v>-23364127</v>
      </c>
      <c r="R45" s="100">
        <v>-8643630</v>
      </c>
      <c r="S45" s="100">
        <v>-18098925</v>
      </c>
      <c r="T45" s="100">
        <v>0</v>
      </c>
      <c r="U45" s="100">
        <v>-18098925</v>
      </c>
      <c r="V45" s="100">
        <v>-18098925</v>
      </c>
      <c r="W45" s="100">
        <v>-43075296</v>
      </c>
      <c r="X45" s="100">
        <v>24976371</v>
      </c>
      <c r="Y45" s="101">
        <v>-57.98</v>
      </c>
      <c r="Z45" s="102">
        <v>-43075296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/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55.87362788244179</v>
      </c>
      <c r="C58" s="5">
        <f>IF(C67=0,0,+(C76/C67)*100)</f>
        <v>0</v>
      </c>
      <c r="D58" s="6">
        <f aca="true" t="shared" si="6" ref="D58:Z58">IF(D67=0,0,+(D76/D67)*100)</f>
        <v>98.4149232810939</v>
      </c>
      <c r="E58" s="7">
        <f t="shared" si="6"/>
        <v>98.4149232810939</v>
      </c>
      <c r="F58" s="7">
        <f t="shared" si="6"/>
        <v>123.24589802677319</v>
      </c>
      <c r="G58" s="7">
        <f t="shared" si="6"/>
        <v>110.20116868168621</v>
      </c>
      <c r="H58" s="7">
        <f t="shared" si="6"/>
        <v>146.68208308798822</v>
      </c>
      <c r="I58" s="7">
        <f t="shared" si="6"/>
        <v>125.63605909961935</v>
      </c>
      <c r="J58" s="7">
        <f t="shared" si="6"/>
        <v>166.1350649757539</v>
      </c>
      <c r="K58" s="7">
        <f t="shared" si="6"/>
        <v>116.97942057793153</v>
      </c>
      <c r="L58" s="7">
        <f t="shared" si="6"/>
        <v>119.67701561562289</v>
      </c>
      <c r="M58" s="7">
        <f t="shared" si="6"/>
        <v>129.871639602444</v>
      </c>
      <c r="N58" s="7">
        <f t="shared" si="6"/>
        <v>0</v>
      </c>
      <c r="O58" s="7">
        <f t="shared" si="6"/>
        <v>162.11391998741308</v>
      </c>
      <c r="P58" s="7">
        <f t="shared" si="6"/>
        <v>82.91321012446282</v>
      </c>
      <c r="Q58" s="7">
        <f t="shared" si="6"/>
        <v>122.12711479225847</v>
      </c>
      <c r="R58" s="7">
        <f t="shared" si="6"/>
        <v>114.85660778168094</v>
      </c>
      <c r="S58" s="7">
        <f t="shared" si="6"/>
        <v>113.0138261696231</v>
      </c>
      <c r="T58" s="7">
        <f t="shared" si="6"/>
        <v>0</v>
      </c>
      <c r="U58" s="7">
        <f t="shared" si="6"/>
        <v>113.92327369118792</v>
      </c>
      <c r="V58" s="7">
        <f t="shared" si="6"/>
        <v>123.32870412480004</v>
      </c>
      <c r="W58" s="7">
        <f t="shared" si="6"/>
        <v>98.4149232810939</v>
      </c>
      <c r="X58" s="7">
        <f t="shared" si="6"/>
        <v>0</v>
      </c>
      <c r="Y58" s="7">
        <f t="shared" si="6"/>
        <v>0</v>
      </c>
      <c r="Z58" s="8">
        <f t="shared" si="6"/>
        <v>98.4149232810939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0</v>
      </c>
      <c r="U59" s="10">
        <f t="shared" si="7"/>
        <v>100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66.69145173226516</v>
      </c>
      <c r="C60" s="12">
        <f t="shared" si="7"/>
        <v>0</v>
      </c>
      <c r="D60" s="3">
        <f t="shared" si="7"/>
        <v>100.00060978427759</v>
      </c>
      <c r="E60" s="13">
        <f t="shared" si="7"/>
        <v>100.00060978427759</v>
      </c>
      <c r="F60" s="13">
        <f t="shared" si="7"/>
        <v>129.57054049435752</v>
      </c>
      <c r="G60" s="13">
        <f t="shared" si="7"/>
        <v>112.75650089915538</v>
      </c>
      <c r="H60" s="13">
        <f t="shared" si="7"/>
        <v>168.68436330202928</v>
      </c>
      <c r="I60" s="13">
        <f t="shared" si="7"/>
        <v>133.7385163495371</v>
      </c>
      <c r="J60" s="13">
        <f t="shared" si="7"/>
        <v>200.81974424783877</v>
      </c>
      <c r="K60" s="13">
        <f t="shared" si="7"/>
        <v>120.57010964688826</v>
      </c>
      <c r="L60" s="13">
        <f t="shared" si="7"/>
        <v>124.60131672370665</v>
      </c>
      <c r="M60" s="13">
        <f t="shared" si="7"/>
        <v>138.55848053386092</v>
      </c>
      <c r="N60" s="13">
        <f t="shared" si="7"/>
        <v>0</v>
      </c>
      <c r="O60" s="13">
        <f t="shared" si="7"/>
        <v>188.21904210851847</v>
      </c>
      <c r="P60" s="13">
        <f t="shared" si="7"/>
        <v>80.6501060572409</v>
      </c>
      <c r="Q60" s="13">
        <f t="shared" si="7"/>
        <v>127.7438658490779</v>
      </c>
      <c r="R60" s="13">
        <f t="shared" si="7"/>
        <v>118.71644183946219</v>
      </c>
      <c r="S60" s="13">
        <f t="shared" si="7"/>
        <v>116.32032298762289</v>
      </c>
      <c r="T60" s="13">
        <f t="shared" si="7"/>
        <v>0</v>
      </c>
      <c r="U60" s="13">
        <f t="shared" si="7"/>
        <v>117.50012254348373</v>
      </c>
      <c r="V60" s="13">
        <f t="shared" si="7"/>
        <v>129.82755688410234</v>
      </c>
      <c r="W60" s="13">
        <f t="shared" si="7"/>
        <v>100.00060978427759</v>
      </c>
      <c r="X60" s="13">
        <f t="shared" si="7"/>
        <v>0</v>
      </c>
      <c r="Y60" s="13">
        <f t="shared" si="7"/>
        <v>0</v>
      </c>
      <c r="Z60" s="14">
        <f t="shared" si="7"/>
        <v>100.00060978427759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100.00108564852643</v>
      </c>
      <c r="E61" s="13">
        <f t="shared" si="7"/>
        <v>100.00108564852643</v>
      </c>
      <c r="F61" s="13">
        <f t="shared" si="7"/>
        <v>100</v>
      </c>
      <c r="G61" s="13">
        <f t="shared" si="7"/>
        <v>65.16814887863562</v>
      </c>
      <c r="H61" s="13">
        <f t="shared" si="7"/>
        <v>300.756402351915</v>
      </c>
      <c r="I61" s="13">
        <f t="shared" si="7"/>
        <v>104.43040325491025</v>
      </c>
      <c r="J61" s="13">
        <f t="shared" si="7"/>
        <v>412.6240309468023</v>
      </c>
      <c r="K61" s="13">
        <f t="shared" si="7"/>
        <v>139.50872982571053</v>
      </c>
      <c r="L61" s="13">
        <f t="shared" si="7"/>
        <v>100</v>
      </c>
      <c r="M61" s="13">
        <f t="shared" si="7"/>
        <v>143.1026598032105</v>
      </c>
      <c r="N61" s="13">
        <f t="shared" si="7"/>
        <v>0</v>
      </c>
      <c r="O61" s="13">
        <f t="shared" si="7"/>
        <v>100</v>
      </c>
      <c r="P61" s="13">
        <f t="shared" si="7"/>
        <v>73.24779766815315</v>
      </c>
      <c r="Q61" s="13">
        <f t="shared" si="7"/>
        <v>86.62389883407657</v>
      </c>
      <c r="R61" s="13">
        <f t="shared" si="7"/>
        <v>136.63236803971859</v>
      </c>
      <c r="S61" s="13">
        <f t="shared" si="7"/>
        <v>128.0371735388238</v>
      </c>
      <c r="T61" s="13">
        <f t="shared" si="7"/>
        <v>0</v>
      </c>
      <c r="U61" s="13">
        <f t="shared" si="7"/>
        <v>131.9616341043121</v>
      </c>
      <c r="V61" s="13">
        <f t="shared" si="7"/>
        <v>109.34836078238632</v>
      </c>
      <c r="W61" s="13">
        <f t="shared" si="7"/>
        <v>100.00108564852643</v>
      </c>
      <c r="X61" s="13">
        <f t="shared" si="7"/>
        <v>0</v>
      </c>
      <c r="Y61" s="13">
        <f t="shared" si="7"/>
        <v>0</v>
      </c>
      <c r="Z61" s="14">
        <f t="shared" si="7"/>
        <v>100.00108564852643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100</v>
      </c>
      <c r="I62" s="13">
        <f t="shared" si="7"/>
        <v>328.4380392625878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100</v>
      </c>
      <c r="Q62" s="13">
        <f t="shared" si="7"/>
        <v>321.53250809981427</v>
      </c>
      <c r="R62" s="13">
        <f t="shared" si="7"/>
        <v>100</v>
      </c>
      <c r="S62" s="13">
        <f t="shared" si="7"/>
        <v>100</v>
      </c>
      <c r="T62" s="13">
        <f t="shared" si="7"/>
        <v>0</v>
      </c>
      <c r="U62" s="13">
        <f t="shared" si="7"/>
        <v>100</v>
      </c>
      <c r="V62" s="13">
        <f t="shared" si="7"/>
        <v>157.21260533479443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309.4977627909993</v>
      </c>
      <c r="G63" s="13">
        <f t="shared" si="7"/>
        <v>329.89906835724594</v>
      </c>
      <c r="H63" s="13">
        <f t="shared" si="7"/>
        <v>297.14522124279193</v>
      </c>
      <c r="I63" s="13">
        <f t="shared" si="7"/>
        <v>309.282429120397</v>
      </c>
      <c r="J63" s="13">
        <f t="shared" si="7"/>
        <v>309.1997589752561</v>
      </c>
      <c r="K63" s="13">
        <f t="shared" si="7"/>
        <v>329.7620360364334</v>
      </c>
      <c r="L63" s="13">
        <f t="shared" si="7"/>
        <v>308.17851686906084</v>
      </c>
      <c r="M63" s="13">
        <f t="shared" si="7"/>
        <v>314.34711291917597</v>
      </c>
      <c r="N63" s="13">
        <f t="shared" si="7"/>
        <v>0</v>
      </c>
      <c r="O63" s="13">
        <f t="shared" si="7"/>
        <v>0</v>
      </c>
      <c r="P63" s="13">
        <f t="shared" si="7"/>
        <v>308.4939682909996</v>
      </c>
      <c r="Q63" s="13">
        <f t="shared" si="7"/>
        <v>992.0714537990207</v>
      </c>
      <c r="R63" s="13">
        <f t="shared" si="7"/>
        <v>303.65753633384014</v>
      </c>
      <c r="S63" s="13">
        <f t="shared" si="7"/>
        <v>284.4270424799528</v>
      </c>
      <c r="T63" s="13">
        <f t="shared" si="7"/>
        <v>0</v>
      </c>
      <c r="U63" s="13">
        <f t="shared" si="7"/>
        <v>294.0413075929404</v>
      </c>
      <c r="V63" s="13">
        <f t="shared" si="7"/>
        <v>385.5603213995133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59.48616600790514</v>
      </c>
      <c r="E64" s="13">
        <f t="shared" si="7"/>
        <v>59.48616600790514</v>
      </c>
      <c r="F64" s="13">
        <f t="shared" si="7"/>
        <v>11.245482480058351</v>
      </c>
      <c r="G64" s="13">
        <f t="shared" si="7"/>
        <v>11.304267875324783</v>
      </c>
      <c r="H64" s="13">
        <f t="shared" si="7"/>
        <v>11.209794840909982</v>
      </c>
      <c r="I64" s="13">
        <f t="shared" si="7"/>
        <v>11.247129431422339</v>
      </c>
      <c r="J64" s="13">
        <f t="shared" si="7"/>
        <v>11.251200817999282</v>
      </c>
      <c r="K64" s="13">
        <f t="shared" si="7"/>
        <v>11.304672082438698</v>
      </c>
      <c r="L64" s="13">
        <f t="shared" si="7"/>
        <v>11.14641410597161</v>
      </c>
      <c r="M64" s="13">
        <f t="shared" si="7"/>
        <v>11.229398602523618</v>
      </c>
      <c r="N64" s="13">
        <f t="shared" si="7"/>
        <v>0</v>
      </c>
      <c r="O64" s="13">
        <f t="shared" si="7"/>
        <v>0</v>
      </c>
      <c r="P64" s="13">
        <f t="shared" si="7"/>
        <v>10.305291902885365</v>
      </c>
      <c r="Q64" s="13">
        <f t="shared" si="7"/>
        <v>34.94484784193571</v>
      </c>
      <c r="R64" s="13">
        <f t="shared" si="7"/>
        <v>11.37095670551653</v>
      </c>
      <c r="S64" s="13">
        <f t="shared" si="7"/>
        <v>8.44923348221756</v>
      </c>
      <c r="T64" s="13">
        <f t="shared" si="7"/>
        <v>0</v>
      </c>
      <c r="U64" s="13">
        <f t="shared" si="7"/>
        <v>10.00594598698498</v>
      </c>
      <c r="V64" s="13">
        <f t="shared" si="7"/>
        <v>13.689943392147963</v>
      </c>
      <c r="W64" s="13">
        <f t="shared" si="7"/>
        <v>59.48616600790514</v>
      </c>
      <c r="X64" s="13">
        <f t="shared" si="7"/>
        <v>0</v>
      </c>
      <c r="Y64" s="13">
        <f t="shared" si="7"/>
        <v>0</v>
      </c>
      <c r="Z64" s="14">
        <f t="shared" si="7"/>
        <v>59.48616600790514</v>
      </c>
    </row>
    <row r="65" spans="1:26" ht="13.5">
      <c r="A65" s="39" t="s">
        <v>107</v>
      </c>
      <c r="B65" s="12">
        <f t="shared" si="7"/>
        <v>20068.41707921619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20488.59457775008</v>
      </c>
      <c r="G65" s="13">
        <f t="shared" si="7"/>
        <v>83743.37016574586</v>
      </c>
      <c r="H65" s="13">
        <f t="shared" si="7"/>
        <v>3947.3784194528876</v>
      </c>
      <c r="I65" s="13">
        <f t="shared" si="7"/>
        <v>10432.668343766454</v>
      </c>
      <c r="J65" s="13">
        <f t="shared" si="7"/>
        <v>2879.8697157434403</v>
      </c>
      <c r="K65" s="13">
        <f t="shared" si="7"/>
        <v>184.19652506442762</v>
      </c>
      <c r="L65" s="13">
        <f t="shared" si="7"/>
        <v>4989.253444408843</v>
      </c>
      <c r="M65" s="13">
        <f t="shared" si="7"/>
        <v>2361.5613081230217</v>
      </c>
      <c r="N65" s="13">
        <f t="shared" si="7"/>
        <v>0</v>
      </c>
      <c r="O65" s="13">
        <f t="shared" si="7"/>
        <v>987.1689357790134</v>
      </c>
      <c r="P65" s="13">
        <f t="shared" si="7"/>
        <v>124.19257078534937</v>
      </c>
      <c r="Q65" s="13">
        <f t="shared" si="7"/>
        <v>1174.6510816468947</v>
      </c>
      <c r="R65" s="13">
        <f t="shared" si="7"/>
        <v>176.26098432420255</v>
      </c>
      <c r="S65" s="13">
        <f t="shared" si="7"/>
        <v>188.92246328639632</v>
      </c>
      <c r="T65" s="13">
        <f t="shared" si="7"/>
        <v>0</v>
      </c>
      <c r="U65" s="13">
        <f t="shared" si="7"/>
        <v>180.6611500819087</v>
      </c>
      <c r="V65" s="13">
        <f t="shared" si="7"/>
        <v>2319.8588797491193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53760973</v>
      </c>
      <c r="C67" s="24"/>
      <c r="D67" s="25">
        <v>59551944</v>
      </c>
      <c r="E67" s="26">
        <v>59551944</v>
      </c>
      <c r="F67" s="26">
        <v>3603083</v>
      </c>
      <c r="G67" s="26">
        <v>3260597</v>
      </c>
      <c r="H67" s="26">
        <v>2800477</v>
      </c>
      <c r="I67" s="26">
        <v>9664157</v>
      </c>
      <c r="J67" s="26">
        <v>2425751</v>
      </c>
      <c r="K67" s="26">
        <v>3757054</v>
      </c>
      <c r="L67" s="26">
        <v>3877463</v>
      </c>
      <c r="M67" s="26">
        <v>10060268</v>
      </c>
      <c r="N67" s="26"/>
      <c r="O67" s="26">
        <v>5694804</v>
      </c>
      <c r="P67" s="26">
        <v>6225634</v>
      </c>
      <c r="Q67" s="26">
        <v>11920438</v>
      </c>
      <c r="R67" s="26">
        <v>3872351</v>
      </c>
      <c r="S67" s="26">
        <v>3974058</v>
      </c>
      <c r="T67" s="26"/>
      <c r="U67" s="26">
        <v>7846409</v>
      </c>
      <c r="V67" s="26">
        <v>39491272</v>
      </c>
      <c r="W67" s="26">
        <v>59551944</v>
      </c>
      <c r="X67" s="26"/>
      <c r="Y67" s="25"/>
      <c r="Z67" s="27">
        <v>59551944</v>
      </c>
    </row>
    <row r="68" spans="1:26" ht="13.5" hidden="1">
      <c r="A68" s="37" t="s">
        <v>31</v>
      </c>
      <c r="B68" s="19">
        <v>8720409</v>
      </c>
      <c r="C68" s="19"/>
      <c r="D68" s="20">
        <v>8754000</v>
      </c>
      <c r="E68" s="21">
        <v>8754000</v>
      </c>
      <c r="F68" s="21">
        <v>770639</v>
      </c>
      <c r="G68" s="21">
        <v>653150</v>
      </c>
      <c r="H68" s="21">
        <v>897102</v>
      </c>
      <c r="I68" s="21">
        <v>2320891</v>
      </c>
      <c r="J68" s="21">
        <v>834523</v>
      </c>
      <c r="K68" s="21">
        <v>655826</v>
      </c>
      <c r="L68" s="21">
        <v>776129</v>
      </c>
      <c r="M68" s="21">
        <v>2266478</v>
      </c>
      <c r="N68" s="21"/>
      <c r="O68" s="21">
        <v>1685164</v>
      </c>
      <c r="P68" s="21">
        <v>728131</v>
      </c>
      <c r="Q68" s="21">
        <v>2413295</v>
      </c>
      <c r="R68" s="21">
        <v>798583</v>
      </c>
      <c r="S68" s="21">
        <v>805144</v>
      </c>
      <c r="T68" s="21"/>
      <c r="U68" s="21">
        <v>1603727</v>
      </c>
      <c r="V68" s="21">
        <v>8604391</v>
      </c>
      <c r="W68" s="21">
        <v>8754000</v>
      </c>
      <c r="X68" s="21"/>
      <c r="Y68" s="20"/>
      <c r="Z68" s="23">
        <v>8754000</v>
      </c>
    </row>
    <row r="69" spans="1:26" ht="13.5" hidden="1">
      <c r="A69" s="38" t="s">
        <v>32</v>
      </c>
      <c r="B69" s="19">
        <v>45040564</v>
      </c>
      <c r="C69" s="19"/>
      <c r="D69" s="20">
        <v>49853696</v>
      </c>
      <c r="E69" s="21">
        <v>49853696</v>
      </c>
      <c r="F69" s="21">
        <v>2832444</v>
      </c>
      <c r="G69" s="21">
        <v>2607447</v>
      </c>
      <c r="H69" s="21">
        <v>1903375</v>
      </c>
      <c r="I69" s="21">
        <v>7343266</v>
      </c>
      <c r="J69" s="21">
        <v>1591228</v>
      </c>
      <c r="K69" s="21">
        <v>3101228</v>
      </c>
      <c r="L69" s="21">
        <v>3101334</v>
      </c>
      <c r="M69" s="21">
        <v>7793790</v>
      </c>
      <c r="N69" s="21"/>
      <c r="O69" s="21">
        <v>4009640</v>
      </c>
      <c r="P69" s="21">
        <v>5497503</v>
      </c>
      <c r="Q69" s="21">
        <v>9507143</v>
      </c>
      <c r="R69" s="21">
        <v>3073768</v>
      </c>
      <c r="S69" s="21">
        <v>3168914</v>
      </c>
      <c r="T69" s="21"/>
      <c r="U69" s="21">
        <v>6242682</v>
      </c>
      <c r="V69" s="21">
        <v>30886881</v>
      </c>
      <c r="W69" s="21">
        <v>49853696</v>
      </c>
      <c r="X69" s="21"/>
      <c r="Y69" s="20"/>
      <c r="Z69" s="23">
        <v>49853696</v>
      </c>
    </row>
    <row r="70" spans="1:26" ht="13.5" hidden="1">
      <c r="A70" s="39" t="s">
        <v>103</v>
      </c>
      <c r="B70" s="19">
        <v>26870797</v>
      </c>
      <c r="C70" s="19"/>
      <c r="D70" s="20">
        <v>28001696</v>
      </c>
      <c r="E70" s="21">
        <v>28001696</v>
      </c>
      <c r="F70" s="21">
        <v>1792816</v>
      </c>
      <c r="G70" s="21">
        <v>1792816</v>
      </c>
      <c r="H70" s="21">
        <v>398994</v>
      </c>
      <c r="I70" s="21">
        <v>3984626</v>
      </c>
      <c r="J70" s="21">
        <v>317965</v>
      </c>
      <c r="K70" s="21">
        <v>1563376</v>
      </c>
      <c r="L70" s="21">
        <v>1857883</v>
      </c>
      <c r="M70" s="21">
        <v>3739224</v>
      </c>
      <c r="N70" s="21"/>
      <c r="O70" s="21">
        <v>3986797</v>
      </c>
      <c r="P70" s="21">
        <v>3986797</v>
      </c>
      <c r="Q70" s="21">
        <v>7973594</v>
      </c>
      <c r="R70" s="21">
        <v>1505794</v>
      </c>
      <c r="S70" s="21">
        <v>1792135</v>
      </c>
      <c r="T70" s="21"/>
      <c r="U70" s="21">
        <v>3297929</v>
      </c>
      <c r="V70" s="21">
        <v>18995373</v>
      </c>
      <c r="W70" s="21">
        <v>28001696</v>
      </c>
      <c r="X70" s="21"/>
      <c r="Y70" s="20"/>
      <c r="Z70" s="23">
        <v>28001696</v>
      </c>
    </row>
    <row r="71" spans="1:26" ht="13.5" hidden="1">
      <c r="A71" s="39" t="s">
        <v>104</v>
      </c>
      <c r="B71" s="19">
        <v>6308136</v>
      </c>
      <c r="C71" s="19"/>
      <c r="D71" s="20">
        <v>10273000</v>
      </c>
      <c r="E71" s="21">
        <v>10273000</v>
      </c>
      <c r="F71" s="21"/>
      <c r="G71" s="21"/>
      <c r="H71" s="21">
        <v>234116</v>
      </c>
      <c r="I71" s="21">
        <v>234116</v>
      </c>
      <c r="J71" s="21">
        <v>215000</v>
      </c>
      <c r="K71" s="21">
        <v>699782</v>
      </c>
      <c r="L71" s="21">
        <v>194986</v>
      </c>
      <c r="M71" s="21">
        <v>1109768</v>
      </c>
      <c r="N71" s="21"/>
      <c r="O71" s="21"/>
      <c r="P71" s="21">
        <v>473159</v>
      </c>
      <c r="Q71" s="21">
        <v>473159</v>
      </c>
      <c r="R71" s="21">
        <v>519651</v>
      </c>
      <c r="S71" s="21">
        <v>430198</v>
      </c>
      <c r="T71" s="21"/>
      <c r="U71" s="21">
        <v>949849</v>
      </c>
      <c r="V71" s="21">
        <v>2766892</v>
      </c>
      <c r="W71" s="21">
        <v>10273000</v>
      </c>
      <c r="X71" s="21"/>
      <c r="Y71" s="20"/>
      <c r="Z71" s="23">
        <v>10273000</v>
      </c>
    </row>
    <row r="72" spans="1:26" ht="13.5" hidden="1">
      <c r="A72" s="39" t="s">
        <v>105</v>
      </c>
      <c r="B72" s="19">
        <v>10777121</v>
      </c>
      <c r="C72" s="19"/>
      <c r="D72" s="20">
        <v>2471000</v>
      </c>
      <c r="E72" s="21">
        <v>2471000</v>
      </c>
      <c r="F72" s="21">
        <v>308420</v>
      </c>
      <c r="G72" s="21">
        <v>226589</v>
      </c>
      <c r="H72" s="21">
        <v>390363</v>
      </c>
      <c r="I72" s="21">
        <v>925372</v>
      </c>
      <c r="J72" s="21">
        <v>308682</v>
      </c>
      <c r="K72" s="21">
        <v>226715</v>
      </c>
      <c r="L72" s="21">
        <v>308968</v>
      </c>
      <c r="M72" s="21">
        <v>844365</v>
      </c>
      <c r="N72" s="21"/>
      <c r="O72" s="21"/>
      <c r="P72" s="21">
        <v>308619</v>
      </c>
      <c r="Q72" s="21">
        <v>308619</v>
      </c>
      <c r="R72" s="21">
        <v>308459</v>
      </c>
      <c r="S72" s="21">
        <v>308522</v>
      </c>
      <c r="T72" s="21"/>
      <c r="U72" s="21">
        <v>616981</v>
      </c>
      <c r="V72" s="21">
        <v>2695337</v>
      </c>
      <c r="W72" s="21">
        <v>2471000</v>
      </c>
      <c r="X72" s="21"/>
      <c r="Y72" s="20"/>
      <c r="Z72" s="23">
        <v>2471000</v>
      </c>
    </row>
    <row r="73" spans="1:26" ht="13.5" hidden="1">
      <c r="A73" s="39" t="s">
        <v>106</v>
      </c>
      <c r="B73" s="19">
        <v>934831</v>
      </c>
      <c r="C73" s="19"/>
      <c r="D73" s="20">
        <v>9108000</v>
      </c>
      <c r="E73" s="21">
        <v>9108000</v>
      </c>
      <c r="F73" s="21">
        <v>727999</v>
      </c>
      <c r="G73" s="21">
        <v>587318</v>
      </c>
      <c r="H73" s="21">
        <v>866742</v>
      </c>
      <c r="I73" s="21">
        <v>2182059</v>
      </c>
      <c r="J73" s="21">
        <v>727629</v>
      </c>
      <c r="K73" s="21">
        <v>587297</v>
      </c>
      <c r="L73" s="21">
        <v>723892</v>
      </c>
      <c r="M73" s="21">
        <v>2038818</v>
      </c>
      <c r="N73" s="21"/>
      <c r="O73" s="21"/>
      <c r="P73" s="21">
        <v>717379</v>
      </c>
      <c r="Q73" s="21">
        <v>717379</v>
      </c>
      <c r="R73" s="21">
        <v>708797</v>
      </c>
      <c r="S73" s="21">
        <v>621512</v>
      </c>
      <c r="T73" s="21"/>
      <c r="U73" s="21">
        <v>1330309</v>
      </c>
      <c r="V73" s="21">
        <v>6268565</v>
      </c>
      <c r="W73" s="21">
        <v>9108000</v>
      </c>
      <c r="X73" s="21"/>
      <c r="Y73" s="20"/>
      <c r="Z73" s="23">
        <v>9108000</v>
      </c>
    </row>
    <row r="74" spans="1:26" ht="13.5" hidden="1">
      <c r="A74" s="39" t="s">
        <v>107</v>
      </c>
      <c r="B74" s="19">
        <v>149679</v>
      </c>
      <c r="C74" s="19"/>
      <c r="D74" s="20"/>
      <c r="E74" s="21"/>
      <c r="F74" s="21">
        <v>3209</v>
      </c>
      <c r="G74" s="21">
        <v>724</v>
      </c>
      <c r="H74" s="21">
        <v>13160</v>
      </c>
      <c r="I74" s="21">
        <v>17093</v>
      </c>
      <c r="J74" s="21">
        <v>21952</v>
      </c>
      <c r="K74" s="21">
        <v>24058</v>
      </c>
      <c r="L74" s="21">
        <v>15605</v>
      </c>
      <c r="M74" s="21">
        <v>61615</v>
      </c>
      <c r="N74" s="21"/>
      <c r="O74" s="21">
        <v>22843</v>
      </c>
      <c r="P74" s="21">
        <v>11549</v>
      </c>
      <c r="Q74" s="21">
        <v>34392</v>
      </c>
      <c r="R74" s="21">
        <v>31067</v>
      </c>
      <c r="S74" s="21">
        <v>16547</v>
      </c>
      <c r="T74" s="21"/>
      <c r="U74" s="21">
        <v>47614</v>
      </c>
      <c r="V74" s="21">
        <v>160714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944248</v>
      </c>
      <c r="E75" s="30">
        <v>944248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944248</v>
      </c>
      <c r="X75" s="30"/>
      <c r="Y75" s="29"/>
      <c r="Z75" s="31">
        <v>944248</v>
      </c>
    </row>
    <row r="76" spans="1:26" ht="13.5" hidden="1">
      <c r="A76" s="42" t="s">
        <v>286</v>
      </c>
      <c r="B76" s="32">
        <v>30038206</v>
      </c>
      <c r="C76" s="32"/>
      <c r="D76" s="33">
        <v>58608000</v>
      </c>
      <c r="E76" s="34">
        <v>58608000</v>
      </c>
      <c r="F76" s="34">
        <v>4440652</v>
      </c>
      <c r="G76" s="34">
        <v>3593216</v>
      </c>
      <c r="H76" s="34">
        <v>4107798</v>
      </c>
      <c r="I76" s="34">
        <v>12141666</v>
      </c>
      <c r="J76" s="34">
        <v>4030023</v>
      </c>
      <c r="K76" s="34">
        <v>4394980</v>
      </c>
      <c r="L76" s="34">
        <v>4640432</v>
      </c>
      <c r="M76" s="34">
        <v>13065435</v>
      </c>
      <c r="N76" s="34">
        <v>164144</v>
      </c>
      <c r="O76" s="34">
        <v>9232070</v>
      </c>
      <c r="P76" s="34">
        <v>5161873</v>
      </c>
      <c r="Q76" s="34">
        <v>14558087</v>
      </c>
      <c r="R76" s="34">
        <v>4447651</v>
      </c>
      <c r="S76" s="34">
        <v>4491235</v>
      </c>
      <c r="T76" s="34"/>
      <c r="U76" s="34">
        <v>8938886</v>
      </c>
      <c r="V76" s="34">
        <v>48704074</v>
      </c>
      <c r="W76" s="34">
        <v>58608000</v>
      </c>
      <c r="X76" s="34"/>
      <c r="Y76" s="33"/>
      <c r="Z76" s="35">
        <v>58608000</v>
      </c>
    </row>
    <row r="77" spans="1:26" ht="13.5" hidden="1">
      <c r="A77" s="37" t="s">
        <v>31</v>
      </c>
      <c r="B77" s="19"/>
      <c r="C77" s="19"/>
      <c r="D77" s="20">
        <v>8754000</v>
      </c>
      <c r="E77" s="21">
        <v>8754000</v>
      </c>
      <c r="F77" s="21">
        <v>770639</v>
      </c>
      <c r="G77" s="21">
        <v>653150</v>
      </c>
      <c r="H77" s="21">
        <v>897102</v>
      </c>
      <c r="I77" s="21">
        <v>2320891</v>
      </c>
      <c r="J77" s="21">
        <v>834523</v>
      </c>
      <c r="K77" s="21">
        <v>655826</v>
      </c>
      <c r="L77" s="21">
        <v>776129</v>
      </c>
      <c r="M77" s="21">
        <v>2266478</v>
      </c>
      <c r="N77" s="21"/>
      <c r="O77" s="21">
        <v>1685164</v>
      </c>
      <c r="P77" s="21">
        <v>728131</v>
      </c>
      <c r="Q77" s="21">
        <v>2413295</v>
      </c>
      <c r="R77" s="21">
        <v>798583</v>
      </c>
      <c r="S77" s="21">
        <v>805144</v>
      </c>
      <c r="T77" s="21"/>
      <c r="U77" s="21">
        <v>1603727</v>
      </c>
      <c r="V77" s="21">
        <v>8604391</v>
      </c>
      <c r="W77" s="21">
        <v>8754000</v>
      </c>
      <c r="X77" s="21"/>
      <c r="Y77" s="20"/>
      <c r="Z77" s="23">
        <v>8754000</v>
      </c>
    </row>
    <row r="78" spans="1:26" ht="13.5" hidden="1">
      <c r="A78" s="38" t="s">
        <v>32</v>
      </c>
      <c r="B78" s="19">
        <v>30038206</v>
      </c>
      <c r="C78" s="19"/>
      <c r="D78" s="20">
        <v>49854000</v>
      </c>
      <c r="E78" s="21">
        <v>49854000</v>
      </c>
      <c r="F78" s="21">
        <v>3670013</v>
      </c>
      <c r="G78" s="21">
        <v>2940066</v>
      </c>
      <c r="H78" s="21">
        <v>3210696</v>
      </c>
      <c r="I78" s="21">
        <v>9820775</v>
      </c>
      <c r="J78" s="21">
        <v>3195500</v>
      </c>
      <c r="K78" s="21">
        <v>3739154</v>
      </c>
      <c r="L78" s="21">
        <v>3864303</v>
      </c>
      <c r="M78" s="21">
        <v>10798957</v>
      </c>
      <c r="N78" s="21">
        <v>164144</v>
      </c>
      <c r="O78" s="21">
        <v>7546906</v>
      </c>
      <c r="P78" s="21">
        <v>4433742</v>
      </c>
      <c r="Q78" s="21">
        <v>12144792</v>
      </c>
      <c r="R78" s="21">
        <v>3649068</v>
      </c>
      <c r="S78" s="21">
        <v>3686091</v>
      </c>
      <c r="T78" s="21"/>
      <c r="U78" s="21">
        <v>7335159</v>
      </c>
      <c r="V78" s="21">
        <v>40099683</v>
      </c>
      <c r="W78" s="21">
        <v>49854000</v>
      </c>
      <c r="X78" s="21"/>
      <c r="Y78" s="20"/>
      <c r="Z78" s="23">
        <v>49854000</v>
      </c>
    </row>
    <row r="79" spans="1:26" ht="13.5" hidden="1">
      <c r="A79" s="39" t="s">
        <v>103</v>
      </c>
      <c r="B79" s="19"/>
      <c r="C79" s="19"/>
      <c r="D79" s="20">
        <v>28002000</v>
      </c>
      <c r="E79" s="21">
        <v>28002000</v>
      </c>
      <c r="F79" s="21">
        <v>1792816</v>
      </c>
      <c r="G79" s="21">
        <v>1168345</v>
      </c>
      <c r="H79" s="21">
        <v>1200000</v>
      </c>
      <c r="I79" s="21">
        <v>4161161</v>
      </c>
      <c r="J79" s="21">
        <v>1312000</v>
      </c>
      <c r="K79" s="21">
        <v>2181046</v>
      </c>
      <c r="L79" s="21">
        <v>1857883</v>
      </c>
      <c r="M79" s="21">
        <v>5350929</v>
      </c>
      <c r="N79" s="21"/>
      <c r="O79" s="21">
        <v>3986797</v>
      </c>
      <c r="P79" s="21">
        <v>2920241</v>
      </c>
      <c r="Q79" s="21">
        <v>6907038</v>
      </c>
      <c r="R79" s="21">
        <v>2057402</v>
      </c>
      <c r="S79" s="21">
        <v>2294599</v>
      </c>
      <c r="T79" s="21"/>
      <c r="U79" s="21">
        <v>4352001</v>
      </c>
      <c r="V79" s="21">
        <v>20771129</v>
      </c>
      <c r="W79" s="21">
        <v>28002000</v>
      </c>
      <c r="X79" s="21"/>
      <c r="Y79" s="20"/>
      <c r="Z79" s="23">
        <v>28002000</v>
      </c>
    </row>
    <row r="80" spans="1:26" ht="13.5" hidden="1">
      <c r="A80" s="39" t="s">
        <v>104</v>
      </c>
      <c r="B80" s="19"/>
      <c r="C80" s="19"/>
      <c r="D80" s="20">
        <v>10273000</v>
      </c>
      <c r="E80" s="21">
        <v>10273000</v>
      </c>
      <c r="F80" s="21">
        <v>183298</v>
      </c>
      <c r="G80" s="21">
        <v>351512</v>
      </c>
      <c r="H80" s="21">
        <v>234116</v>
      </c>
      <c r="I80" s="21">
        <v>768926</v>
      </c>
      <c r="J80" s="21">
        <v>215000</v>
      </c>
      <c r="K80" s="21">
        <v>699782</v>
      </c>
      <c r="L80" s="21">
        <v>194986</v>
      </c>
      <c r="M80" s="21">
        <v>1109768</v>
      </c>
      <c r="N80" s="21"/>
      <c r="O80" s="21">
        <v>1048201</v>
      </c>
      <c r="P80" s="21">
        <v>473159</v>
      </c>
      <c r="Q80" s="21">
        <v>1521360</v>
      </c>
      <c r="R80" s="21">
        <v>519651</v>
      </c>
      <c r="S80" s="21">
        <v>430198</v>
      </c>
      <c r="T80" s="21"/>
      <c r="U80" s="21">
        <v>949849</v>
      </c>
      <c r="V80" s="21">
        <v>4349903</v>
      </c>
      <c r="W80" s="21">
        <v>10273000</v>
      </c>
      <c r="X80" s="21"/>
      <c r="Y80" s="20"/>
      <c r="Z80" s="23">
        <v>10273000</v>
      </c>
    </row>
    <row r="81" spans="1:26" ht="13.5" hidden="1">
      <c r="A81" s="39" t="s">
        <v>105</v>
      </c>
      <c r="B81" s="19"/>
      <c r="C81" s="19"/>
      <c r="D81" s="20">
        <v>2471000</v>
      </c>
      <c r="E81" s="21">
        <v>2471000</v>
      </c>
      <c r="F81" s="21">
        <v>954553</v>
      </c>
      <c r="G81" s="21">
        <v>747515</v>
      </c>
      <c r="H81" s="21">
        <v>1159945</v>
      </c>
      <c r="I81" s="21">
        <v>2862013</v>
      </c>
      <c r="J81" s="21">
        <v>954444</v>
      </c>
      <c r="K81" s="21">
        <v>747620</v>
      </c>
      <c r="L81" s="21">
        <v>952173</v>
      </c>
      <c r="M81" s="21">
        <v>2654237</v>
      </c>
      <c r="N81" s="21"/>
      <c r="O81" s="21">
        <v>2109650</v>
      </c>
      <c r="P81" s="21">
        <v>952071</v>
      </c>
      <c r="Q81" s="21">
        <v>3061721</v>
      </c>
      <c r="R81" s="21">
        <v>936659</v>
      </c>
      <c r="S81" s="21">
        <v>877520</v>
      </c>
      <c r="T81" s="21"/>
      <c r="U81" s="21">
        <v>1814179</v>
      </c>
      <c r="V81" s="21">
        <v>10392150</v>
      </c>
      <c r="W81" s="21">
        <v>2471000</v>
      </c>
      <c r="X81" s="21"/>
      <c r="Y81" s="20"/>
      <c r="Z81" s="23">
        <v>2471000</v>
      </c>
    </row>
    <row r="82" spans="1:26" ht="13.5" hidden="1">
      <c r="A82" s="39" t="s">
        <v>106</v>
      </c>
      <c r="B82" s="19"/>
      <c r="C82" s="19"/>
      <c r="D82" s="20">
        <v>5418000</v>
      </c>
      <c r="E82" s="21">
        <v>5418000</v>
      </c>
      <c r="F82" s="21">
        <v>81867</v>
      </c>
      <c r="G82" s="21">
        <v>66392</v>
      </c>
      <c r="H82" s="21">
        <v>97160</v>
      </c>
      <c r="I82" s="21">
        <v>245419</v>
      </c>
      <c r="J82" s="21">
        <v>81867</v>
      </c>
      <c r="K82" s="21">
        <v>66392</v>
      </c>
      <c r="L82" s="21">
        <v>80688</v>
      </c>
      <c r="M82" s="21">
        <v>228947</v>
      </c>
      <c r="N82" s="21"/>
      <c r="O82" s="21">
        <v>176759</v>
      </c>
      <c r="P82" s="21">
        <v>73928</v>
      </c>
      <c r="Q82" s="21">
        <v>250687</v>
      </c>
      <c r="R82" s="21">
        <v>80597</v>
      </c>
      <c r="S82" s="21">
        <v>52513</v>
      </c>
      <c r="T82" s="21"/>
      <c r="U82" s="21">
        <v>133110</v>
      </c>
      <c r="V82" s="21">
        <v>858163</v>
      </c>
      <c r="W82" s="21">
        <v>5418000</v>
      </c>
      <c r="X82" s="21"/>
      <c r="Y82" s="20"/>
      <c r="Z82" s="23">
        <v>5418000</v>
      </c>
    </row>
    <row r="83" spans="1:26" ht="13.5" hidden="1">
      <c r="A83" s="39" t="s">
        <v>107</v>
      </c>
      <c r="B83" s="19">
        <v>30038206</v>
      </c>
      <c r="C83" s="19"/>
      <c r="D83" s="20">
        <v>3690000</v>
      </c>
      <c r="E83" s="21">
        <v>3690000</v>
      </c>
      <c r="F83" s="21">
        <v>657479</v>
      </c>
      <c r="G83" s="21">
        <v>606302</v>
      </c>
      <c r="H83" s="21">
        <v>519475</v>
      </c>
      <c r="I83" s="21">
        <v>1783256</v>
      </c>
      <c r="J83" s="21">
        <v>632189</v>
      </c>
      <c r="K83" s="21">
        <v>44314</v>
      </c>
      <c r="L83" s="21">
        <v>778573</v>
      </c>
      <c r="M83" s="21">
        <v>1455076</v>
      </c>
      <c r="N83" s="21">
        <v>164144</v>
      </c>
      <c r="O83" s="21">
        <v>225499</v>
      </c>
      <c r="P83" s="21">
        <v>14343</v>
      </c>
      <c r="Q83" s="21">
        <v>403986</v>
      </c>
      <c r="R83" s="21">
        <v>54759</v>
      </c>
      <c r="S83" s="21">
        <v>31261</v>
      </c>
      <c r="T83" s="21"/>
      <c r="U83" s="21">
        <v>86020</v>
      </c>
      <c r="V83" s="21">
        <v>3728338</v>
      </c>
      <c r="W83" s="21">
        <v>3690000</v>
      </c>
      <c r="X83" s="21"/>
      <c r="Y83" s="20"/>
      <c r="Z83" s="23">
        <v>3690000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94047993</v>
      </c>
      <c r="D5" s="153">
        <f>SUM(D6:D8)</f>
        <v>0</v>
      </c>
      <c r="E5" s="154">
        <f t="shared" si="0"/>
        <v>75596248</v>
      </c>
      <c r="F5" s="100">
        <f t="shared" si="0"/>
        <v>75596248</v>
      </c>
      <c r="G5" s="100">
        <f t="shared" si="0"/>
        <v>28987170</v>
      </c>
      <c r="H5" s="100">
        <f t="shared" si="0"/>
        <v>3014132</v>
      </c>
      <c r="I5" s="100">
        <f t="shared" si="0"/>
        <v>1035044</v>
      </c>
      <c r="J5" s="100">
        <f t="shared" si="0"/>
        <v>33036346</v>
      </c>
      <c r="K5" s="100">
        <f t="shared" si="0"/>
        <v>883853</v>
      </c>
      <c r="L5" s="100">
        <f t="shared" si="0"/>
        <v>705811</v>
      </c>
      <c r="M5" s="100">
        <f t="shared" si="0"/>
        <v>888815</v>
      </c>
      <c r="N5" s="100">
        <f t="shared" si="0"/>
        <v>2478479</v>
      </c>
      <c r="O5" s="100">
        <f t="shared" si="0"/>
        <v>0</v>
      </c>
      <c r="P5" s="100">
        <f t="shared" si="0"/>
        <v>1732599</v>
      </c>
      <c r="Q5" s="100">
        <f t="shared" si="0"/>
        <v>29134703</v>
      </c>
      <c r="R5" s="100">
        <f t="shared" si="0"/>
        <v>30867302</v>
      </c>
      <c r="S5" s="100">
        <f t="shared" si="0"/>
        <v>814149</v>
      </c>
      <c r="T5" s="100">
        <f t="shared" si="0"/>
        <v>979364</v>
      </c>
      <c r="U5" s="100">
        <f t="shared" si="0"/>
        <v>0</v>
      </c>
      <c r="V5" s="100">
        <f t="shared" si="0"/>
        <v>1793513</v>
      </c>
      <c r="W5" s="100">
        <f t="shared" si="0"/>
        <v>68175640</v>
      </c>
      <c r="X5" s="100">
        <f t="shared" si="0"/>
        <v>75596248</v>
      </c>
      <c r="Y5" s="100">
        <f t="shared" si="0"/>
        <v>-7420608</v>
      </c>
      <c r="Z5" s="137">
        <f>+IF(X5&lt;&gt;0,+(Y5/X5)*100,0)</f>
        <v>-9.816106217335019</v>
      </c>
      <c r="AA5" s="153">
        <f>SUM(AA6:AA8)</f>
        <v>75596248</v>
      </c>
    </row>
    <row r="6" spans="1:27" ht="13.5">
      <c r="A6" s="138" t="s">
        <v>75</v>
      </c>
      <c r="B6" s="136"/>
      <c r="C6" s="155"/>
      <c r="D6" s="155"/>
      <c r="E6" s="156">
        <v>64630000</v>
      </c>
      <c r="F6" s="60">
        <v>64630000</v>
      </c>
      <c r="G6" s="60">
        <v>26596000</v>
      </c>
      <c r="H6" s="60">
        <v>800000</v>
      </c>
      <c r="I6" s="60"/>
      <c r="J6" s="60">
        <v>27396000</v>
      </c>
      <c r="K6" s="60"/>
      <c r="L6" s="60"/>
      <c r="M6" s="60">
        <v>69176</v>
      </c>
      <c r="N6" s="60">
        <v>69176</v>
      </c>
      <c r="O6" s="60"/>
      <c r="P6" s="60"/>
      <c r="Q6" s="60">
        <v>28381000</v>
      </c>
      <c r="R6" s="60">
        <v>28381000</v>
      </c>
      <c r="S6" s="60"/>
      <c r="T6" s="60"/>
      <c r="U6" s="60"/>
      <c r="V6" s="60"/>
      <c r="W6" s="60">
        <v>55846176</v>
      </c>
      <c r="X6" s="60">
        <v>64630000</v>
      </c>
      <c r="Y6" s="60">
        <v>-8783824</v>
      </c>
      <c r="Z6" s="140">
        <v>-13.59</v>
      </c>
      <c r="AA6" s="155">
        <v>64630000</v>
      </c>
    </row>
    <row r="7" spans="1:27" ht="13.5">
      <c r="A7" s="138" t="s">
        <v>76</v>
      </c>
      <c r="B7" s="136"/>
      <c r="C7" s="157">
        <v>94047993</v>
      </c>
      <c r="D7" s="157"/>
      <c r="E7" s="158">
        <v>10966248</v>
      </c>
      <c r="F7" s="159">
        <v>10966248</v>
      </c>
      <c r="G7" s="159">
        <v>2391170</v>
      </c>
      <c r="H7" s="159">
        <v>2214072</v>
      </c>
      <c r="I7" s="159">
        <v>1035044</v>
      </c>
      <c r="J7" s="159">
        <v>5640286</v>
      </c>
      <c r="K7" s="159">
        <v>883853</v>
      </c>
      <c r="L7" s="159">
        <v>705811</v>
      </c>
      <c r="M7" s="159">
        <v>819639</v>
      </c>
      <c r="N7" s="159">
        <v>2409303</v>
      </c>
      <c r="O7" s="159"/>
      <c r="P7" s="159">
        <v>1732181</v>
      </c>
      <c r="Q7" s="159">
        <v>753703</v>
      </c>
      <c r="R7" s="159">
        <v>2485884</v>
      </c>
      <c r="S7" s="159">
        <v>814149</v>
      </c>
      <c r="T7" s="159">
        <v>979349</v>
      </c>
      <c r="U7" s="159"/>
      <c r="V7" s="159">
        <v>1793498</v>
      </c>
      <c r="W7" s="159">
        <v>12328971</v>
      </c>
      <c r="X7" s="159">
        <v>10966248</v>
      </c>
      <c r="Y7" s="159">
        <v>1362723</v>
      </c>
      <c r="Z7" s="141">
        <v>12.43</v>
      </c>
      <c r="AA7" s="157">
        <v>10966248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>
        <v>60</v>
      </c>
      <c r="I8" s="60"/>
      <c r="J8" s="60">
        <v>60</v>
      </c>
      <c r="K8" s="60"/>
      <c r="L8" s="60"/>
      <c r="M8" s="60"/>
      <c r="N8" s="60"/>
      <c r="O8" s="60"/>
      <c r="P8" s="60">
        <v>418</v>
      </c>
      <c r="Q8" s="60"/>
      <c r="R8" s="60">
        <v>418</v>
      </c>
      <c r="S8" s="60"/>
      <c r="T8" s="60">
        <v>15</v>
      </c>
      <c r="U8" s="60"/>
      <c r="V8" s="60">
        <v>15</v>
      </c>
      <c r="W8" s="60">
        <v>493</v>
      </c>
      <c r="X8" s="60"/>
      <c r="Y8" s="60">
        <v>493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3516000</v>
      </c>
      <c r="F9" s="100">
        <f t="shared" si="1"/>
        <v>3516000</v>
      </c>
      <c r="G9" s="100">
        <f t="shared" si="1"/>
        <v>273610</v>
      </c>
      <c r="H9" s="100">
        <f t="shared" si="1"/>
        <v>203080</v>
      </c>
      <c r="I9" s="100">
        <f t="shared" si="1"/>
        <v>218785</v>
      </c>
      <c r="J9" s="100">
        <f t="shared" si="1"/>
        <v>695475</v>
      </c>
      <c r="K9" s="100">
        <f t="shared" si="1"/>
        <v>557151</v>
      </c>
      <c r="L9" s="100">
        <f t="shared" si="1"/>
        <v>667651</v>
      </c>
      <c r="M9" s="100">
        <f t="shared" si="1"/>
        <v>97796</v>
      </c>
      <c r="N9" s="100">
        <f t="shared" si="1"/>
        <v>1322598</v>
      </c>
      <c r="O9" s="100">
        <f t="shared" si="1"/>
        <v>0</v>
      </c>
      <c r="P9" s="100">
        <f t="shared" si="1"/>
        <v>211818</v>
      </c>
      <c r="Q9" s="100">
        <f t="shared" si="1"/>
        <v>508720</v>
      </c>
      <c r="R9" s="100">
        <f t="shared" si="1"/>
        <v>720538</v>
      </c>
      <c r="S9" s="100">
        <f t="shared" si="1"/>
        <v>722687</v>
      </c>
      <c r="T9" s="100">
        <f t="shared" si="1"/>
        <v>48208</v>
      </c>
      <c r="U9" s="100">
        <f t="shared" si="1"/>
        <v>0</v>
      </c>
      <c r="V9" s="100">
        <f t="shared" si="1"/>
        <v>770895</v>
      </c>
      <c r="W9" s="100">
        <f t="shared" si="1"/>
        <v>3509506</v>
      </c>
      <c r="X9" s="100">
        <f t="shared" si="1"/>
        <v>3516000</v>
      </c>
      <c r="Y9" s="100">
        <f t="shared" si="1"/>
        <v>-6494</v>
      </c>
      <c r="Z9" s="137">
        <f>+IF(X9&lt;&gt;0,+(Y9/X9)*100,0)</f>
        <v>-0.18469852104664392</v>
      </c>
      <c r="AA9" s="153">
        <f>SUM(AA10:AA14)</f>
        <v>3516000</v>
      </c>
    </row>
    <row r="10" spans="1:27" ht="13.5">
      <c r="A10" s="138" t="s">
        <v>79</v>
      </c>
      <c r="B10" s="136"/>
      <c r="C10" s="155"/>
      <c r="D10" s="155"/>
      <c r="E10" s="156">
        <v>360000</v>
      </c>
      <c r="F10" s="60">
        <v>360000</v>
      </c>
      <c r="G10" s="60">
        <v>22198</v>
      </c>
      <c r="H10" s="60">
        <v>10931</v>
      </c>
      <c r="I10" s="60">
        <v>26298</v>
      </c>
      <c r="J10" s="60">
        <v>59427</v>
      </c>
      <c r="K10" s="60">
        <v>18220</v>
      </c>
      <c r="L10" s="60">
        <v>19745</v>
      </c>
      <c r="M10" s="60">
        <v>15928</v>
      </c>
      <c r="N10" s="60">
        <v>53893</v>
      </c>
      <c r="O10" s="60"/>
      <c r="P10" s="60">
        <v>21694</v>
      </c>
      <c r="Q10" s="60">
        <v>369081</v>
      </c>
      <c r="R10" s="60">
        <v>390775</v>
      </c>
      <c r="S10" s="60">
        <v>16349</v>
      </c>
      <c r="T10" s="60">
        <v>16884</v>
      </c>
      <c r="U10" s="60"/>
      <c r="V10" s="60">
        <v>33233</v>
      </c>
      <c r="W10" s="60">
        <v>537328</v>
      </c>
      <c r="X10" s="60">
        <v>360000</v>
      </c>
      <c r="Y10" s="60">
        <v>177328</v>
      </c>
      <c r="Z10" s="140">
        <v>49.26</v>
      </c>
      <c r="AA10" s="155">
        <v>360000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>
        <v>188</v>
      </c>
      <c r="N11" s="60">
        <v>188</v>
      </c>
      <c r="O11" s="60"/>
      <c r="P11" s="60">
        <v>188</v>
      </c>
      <c r="Q11" s="60"/>
      <c r="R11" s="60">
        <v>188</v>
      </c>
      <c r="S11" s="60"/>
      <c r="T11" s="60">
        <v>274</v>
      </c>
      <c r="U11" s="60"/>
      <c r="V11" s="60">
        <v>274</v>
      </c>
      <c r="W11" s="60">
        <v>650</v>
      </c>
      <c r="X11" s="60"/>
      <c r="Y11" s="60">
        <v>650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2594000</v>
      </c>
      <c r="F12" s="60">
        <v>2594000</v>
      </c>
      <c r="G12" s="60">
        <v>217509</v>
      </c>
      <c r="H12" s="60">
        <v>154046</v>
      </c>
      <c r="I12" s="60">
        <v>163052</v>
      </c>
      <c r="J12" s="60">
        <v>534607</v>
      </c>
      <c r="K12" s="60">
        <v>132075</v>
      </c>
      <c r="L12" s="60">
        <v>241050</v>
      </c>
      <c r="M12" s="60">
        <v>51563</v>
      </c>
      <c r="N12" s="60">
        <v>424688</v>
      </c>
      <c r="O12" s="60"/>
      <c r="P12" s="60">
        <v>172980</v>
      </c>
      <c r="Q12" s="60">
        <v>111855</v>
      </c>
      <c r="R12" s="60">
        <v>284835</v>
      </c>
      <c r="S12" s="60">
        <v>504240</v>
      </c>
      <c r="T12" s="60"/>
      <c r="U12" s="60"/>
      <c r="V12" s="60">
        <v>504240</v>
      </c>
      <c r="W12" s="60">
        <v>1748370</v>
      </c>
      <c r="X12" s="60">
        <v>2594000</v>
      </c>
      <c r="Y12" s="60">
        <v>-845630</v>
      </c>
      <c r="Z12" s="140">
        <v>-32.6</v>
      </c>
      <c r="AA12" s="155">
        <v>2594000</v>
      </c>
    </row>
    <row r="13" spans="1:27" ht="13.5">
      <c r="A13" s="138" t="s">
        <v>82</v>
      </c>
      <c r="B13" s="136"/>
      <c r="C13" s="155"/>
      <c r="D13" s="155"/>
      <c r="E13" s="156">
        <v>562000</v>
      </c>
      <c r="F13" s="60">
        <v>562000</v>
      </c>
      <c r="G13" s="60">
        <v>33903</v>
      </c>
      <c r="H13" s="60">
        <v>38103</v>
      </c>
      <c r="I13" s="60">
        <v>29435</v>
      </c>
      <c r="J13" s="60">
        <v>101441</v>
      </c>
      <c r="K13" s="60">
        <v>406856</v>
      </c>
      <c r="L13" s="60">
        <v>406856</v>
      </c>
      <c r="M13" s="60">
        <v>30117</v>
      </c>
      <c r="N13" s="60">
        <v>843829</v>
      </c>
      <c r="O13" s="60"/>
      <c r="P13" s="60">
        <v>16956</v>
      </c>
      <c r="Q13" s="60">
        <v>27784</v>
      </c>
      <c r="R13" s="60">
        <v>44740</v>
      </c>
      <c r="S13" s="60">
        <v>202098</v>
      </c>
      <c r="T13" s="60">
        <v>31050</v>
      </c>
      <c r="U13" s="60"/>
      <c r="V13" s="60">
        <v>233148</v>
      </c>
      <c r="W13" s="60">
        <v>1223158</v>
      </c>
      <c r="X13" s="60">
        <v>562000</v>
      </c>
      <c r="Y13" s="60">
        <v>661158</v>
      </c>
      <c r="Z13" s="140">
        <v>117.64</v>
      </c>
      <c r="AA13" s="155">
        <v>562000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3646000</v>
      </c>
      <c r="F15" s="100">
        <f t="shared" si="2"/>
        <v>3646000</v>
      </c>
      <c r="G15" s="100">
        <f t="shared" si="2"/>
        <v>9325000</v>
      </c>
      <c r="H15" s="100">
        <f t="shared" si="2"/>
        <v>9325000</v>
      </c>
      <c r="I15" s="100">
        <f t="shared" si="2"/>
        <v>9325000</v>
      </c>
      <c r="J15" s="100">
        <f t="shared" si="2"/>
        <v>27975000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2565000</v>
      </c>
      <c r="R15" s="100">
        <f t="shared" si="2"/>
        <v>2565000</v>
      </c>
      <c r="S15" s="100">
        <f t="shared" si="2"/>
        <v>0</v>
      </c>
      <c r="T15" s="100">
        <f t="shared" si="2"/>
        <v>181638</v>
      </c>
      <c r="U15" s="100">
        <f t="shared" si="2"/>
        <v>0</v>
      </c>
      <c r="V15" s="100">
        <f t="shared" si="2"/>
        <v>181638</v>
      </c>
      <c r="W15" s="100">
        <f t="shared" si="2"/>
        <v>30721638</v>
      </c>
      <c r="X15" s="100">
        <f t="shared" si="2"/>
        <v>3646000</v>
      </c>
      <c r="Y15" s="100">
        <f t="shared" si="2"/>
        <v>27075638</v>
      </c>
      <c r="Z15" s="137">
        <f>+IF(X15&lt;&gt;0,+(Y15/X15)*100,0)</f>
        <v>742.6121228743829</v>
      </c>
      <c r="AA15" s="153">
        <f>SUM(AA16:AA18)</f>
        <v>3646000</v>
      </c>
    </row>
    <row r="16" spans="1:27" ht="13.5">
      <c r="A16" s="138" t="s">
        <v>85</v>
      </c>
      <c r="B16" s="136"/>
      <c r="C16" s="155"/>
      <c r="D16" s="155"/>
      <c r="E16" s="156">
        <v>1000000</v>
      </c>
      <c r="F16" s="60">
        <v>1000000</v>
      </c>
      <c r="G16" s="60">
        <v>9325000</v>
      </c>
      <c r="H16" s="60">
        <v>9325000</v>
      </c>
      <c r="I16" s="60">
        <v>9325000</v>
      </c>
      <c r="J16" s="60">
        <v>27975000</v>
      </c>
      <c r="K16" s="60"/>
      <c r="L16" s="60"/>
      <c r="M16" s="60"/>
      <c r="N16" s="60"/>
      <c r="O16" s="60"/>
      <c r="P16" s="60"/>
      <c r="Q16" s="60">
        <v>2565000</v>
      </c>
      <c r="R16" s="60">
        <v>2565000</v>
      </c>
      <c r="S16" s="60"/>
      <c r="T16" s="60"/>
      <c r="U16" s="60"/>
      <c r="V16" s="60"/>
      <c r="W16" s="60">
        <v>30540000</v>
      </c>
      <c r="X16" s="60">
        <v>1000000</v>
      </c>
      <c r="Y16" s="60">
        <v>29540000</v>
      </c>
      <c r="Z16" s="140">
        <v>2954</v>
      </c>
      <c r="AA16" s="155">
        <v>1000000</v>
      </c>
    </row>
    <row r="17" spans="1:27" ht="13.5">
      <c r="A17" s="138" t="s">
        <v>86</v>
      </c>
      <c r="B17" s="136"/>
      <c r="C17" s="155"/>
      <c r="D17" s="155"/>
      <c r="E17" s="156">
        <v>2646000</v>
      </c>
      <c r="F17" s="60">
        <v>2646000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181638</v>
      </c>
      <c r="U17" s="60"/>
      <c r="V17" s="60">
        <v>181638</v>
      </c>
      <c r="W17" s="60">
        <v>181638</v>
      </c>
      <c r="X17" s="60">
        <v>2646000</v>
      </c>
      <c r="Y17" s="60">
        <v>-2464362</v>
      </c>
      <c r="Z17" s="140">
        <v>-93.14</v>
      </c>
      <c r="AA17" s="155">
        <v>2646000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44890885</v>
      </c>
      <c r="D19" s="153">
        <f>SUM(D20:D23)</f>
        <v>0</v>
      </c>
      <c r="E19" s="154">
        <f t="shared" si="3"/>
        <v>49853696</v>
      </c>
      <c r="F19" s="100">
        <f t="shared" si="3"/>
        <v>49853696</v>
      </c>
      <c r="G19" s="100">
        <f t="shared" si="3"/>
        <v>3458298</v>
      </c>
      <c r="H19" s="100">
        <f t="shared" si="3"/>
        <v>3235786</v>
      </c>
      <c r="I19" s="100">
        <f t="shared" si="3"/>
        <v>2396529</v>
      </c>
      <c r="J19" s="100">
        <f t="shared" si="3"/>
        <v>9090613</v>
      </c>
      <c r="K19" s="100">
        <f t="shared" si="3"/>
        <v>2179514</v>
      </c>
      <c r="L19" s="100">
        <f t="shared" si="3"/>
        <v>3715096</v>
      </c>
      <c r="M19" s="100">
        <f t="shared" si="3"/>
        <v>3848885</v>
      </c>
      <c r="N19" s="100">
        <f t="shared" si="3"/>
        <v>9743495</v>
      </c>
      <c r="O19" s="100">
        <f t="shared" si="3"/>
        <v>0</v>
      </c>
      <c r="P19" s="100">
        <f t="shared" si="3"/>
        <v>4187996</v>
      </c>
      <c r="Q19" s="100">
        <f t="shared" si="3"/>
        <v>5688228</v>
      </c>
      <c r="R19" s="100">
        <f t="shared" si="3"/>
        <v>9876224</v>
      </c>
      <c r="S19" s="100">
        <f t="shared" si="3"/>
        <v>3646605</v>
      </c>
      <c r="T19" s="100">
        <f t="shared" si="3"/>
        <v>3401668</v>
      </c>
      <c r="U19" s="100">
        <f t="shared" si="3"/>
        <v>0</v>
      </c>
      <c r="V19" s="100">
        <f t="shared" si="3"/>
        <v>7048273</v>
      </c>
      <c r="W19" s="100">
        <f t="shared" si="3"/>
        <v>35758605</v>
      </c>
      <c r="X19" s="100">
        <f t="shared" si="3"/>
        <v>49853696</v>
      </c>
      <c r="Y19" s="100">
        <f t="shared" si="3"/>
        <v>-14095091</v>
      </c>
      <c r="Z19" s="137">
        <f>+IF(X19&lt;&gt;0,+(Y19/X19)*100,0)</f>
        <v>-28.272910798830242</v>
      </c>
      <c r="AA19" s="153">
        <f>SUM(AA20:AA23)</f>
        <v>49853696</v>
      </c>
    </row>
    <row r="20" spans="1:27" ht="13.5">
      <c r="A20" s="138" t="s">
        <v>89</v>
      </c>
      <c r="B20" s="136"/>
      <c r="C20" s="155">
        <v>26870797</v>
      </c>
      <c r="D20" s="155"/>
      <c r="E20" s="156">
        <v>28001696</v>
      </c>
      <c r="F20" s="60">
        <v>28001696</v>
      </c>
      <c r="G20" s="60">
        <v>2421879</v>
      </c>
      <c r="H20" s="60">
        <v>2421879</v>
      </c>
      <c r="I20" s="60">
        <v>905174</v>
      </c>
      <c r="J20" s="60">
        <v>5748932</v>
      </c>
      <c r="K20" s="60">
        <v>926827</v>
      </c>
      <c r="L20" s="60">
        <v>2186568</v>
      </c>
      <c r="M20" s="60">
        <v>2617961</v>
      </c>
      <c r="N20" s="60">
        <v>5731356</v>
      </c>
      <c r="O20" s="60"/>
      <c r="P20" s="60">
        <v>4187996</v>
      </c>
      <c r="Q20" s="60">
        <v>4187996</v>
      </c>
      <c r="R20" s="60">
        <v>8375992</v>
      </c>
      <c r="S20" s="60">
        <v>2088269</v>
      </c>
      <c r="T20" s="60">
        <v>2030342</v>
      </c>
      <c r="U20" s="60"/>
      <c r="V20" s="60">
        <v>4118611</v>
      </c>
      <c r="W20" s="60">
        <v>23974891</v>
      </c>
      <c r="X20" s="60">
        <v>28001696</v>
      </c>
      <c r="Y20" s="60">
        <v>-4026805</v>
      </c>
      <c r="Z20" s="140">
        <v>-14.38</v>
      </c>
      <c r="AA20" s="155">
        <v>28001696</v>
      </c>
    </row>
    <row r="21" spans="1:27" ht="13.5">
      <c r="A21" s="138" t="s">
        <v>90</v>
      </c>
      <c r="B21" s="136"/>
      <c r="C21" s="155">
        <v>6308136</v>
      </c>
      <c r="D21" s="155"/>
      <c r="E21" s="156">
        <v>10273000</v>
      </c>
      <c r="F21" s="60">
        <v>10273000</v>
      </c>
      <c r="G21" s="60"/>
      <c r="H21" s="60"/>
      <c r="I21" s="60">
        <v>234250</v>
      </c>
      <c r="J21" s="60">
        <v>234250</v>
      </c>
      <c r="K21" s="60">
        <v>216376</v>
      </c>
      <c r="L21" s="60">
        <v>714516</v>
      </c>
      <c r="M21" s="60">
        <v>198064</v>
      </c>
      <c r="N21" s="60">
        <v>1128956</v>
      </c>
      <c r="O21" s="60"/>
      <c r="P21" s="60"/>
      <c r="Q21" s="60">
        <v>474234</v>
      </c>
      <c r="R21" s="60">
        <v>474234</v>
      </c>
      <c r="S21" s="60">
        <v>541080</v>
      </c>
      <c r="T21" s="60">
        <v>441292</v>
      </c>
      <c r="U21" s="60"/>
      <c r="V21" s="60">
        <v>982372</v>
      </c>
      <c r="W21" s="60">
        <v>2819812</v>
      </c>
      <c r="X21" s="60">
        <v>10273000</v>
      </c>
      <c r="Y21" s="60">
        <v>-7453188</v>
      </c>
      <c r="Z21" s="140">
        <v>-72.55</v>
      </c>
      <c r="AA21" s="155">
        <v>10273000</v>
      </c>
    </row>
    <row r="22" spans="1:27" ht="13.5">
      <c r="A22" s="138" t="s">
        <v>91</v>
      </c>
      <c r="B22" s="136"/>
      <c r="C22" s="157">
        <v>10777121</v>
      </c>
      <c r="D22" s="157"/>
      <c r="E22" s="158">
        <v>2471000</v>
      </c>
      <c r="F22" s="159">
        <v>2471000</v>
      </c>
      <c r="G22" s="159">
        <v>308420</v>
      </c>
      <c r="H22" s="159">
        <v>226589</v>
      </c>
      <c r="I22" s="159">
        <v>390363</v>
      </c>
      <c r="J22" s="159">
        <v>925372</v>
      </c>
      <c r="K22" s="159">
        <v>308682</v>
      </c>
      <c r="L22" s="159">
        <v>226715</v>
      </c>
      <c r="M22" s="159">
        <v>308968</v>
      </c>
      <c r="N22" s="159">
        <v>844365</v>
      </c>
      <c r="O22" s="159"/>
      <c r="P22" s="159"/>
      <c r="Q22" s="159">
        <v>308619</v>
      </c>
      <c r="R22" s="159">
        <v>308619</v>
      </c>
      <c r="S22" s="159">
        <v>308459</v>
      </c>
      <c r="T22" s="159">
        <v>308522</v>
      </c>
      <c r="U22" s="159"/>
      <c r="V22" s="159">
        <v>616981</v>
      </c>
      <c r="W22" s="159">
        <v>2695337</v>
      </c>
      <c r="X22" s="159">
        <v>2471000</v>
      </c>
      <c r="Y22" s="159">
        <v>224337</v>
      </c>
      <c r="Z22" s="141">
        <v>9.08</v>
      </c>
      <c r="AA22" s="157">
        <v>2471000</v>
      </c>
    </row>
    <row r="23" spans="1:27" ht="13.5">
      <c r="A23" s="138" t="s">
        <v>92</v>
      </c>
      <c r="B23" s="136"/>
      <c r="C23" s="155">
        <v>934831</v>
      </c>
      <c r="D23" s="155"/>
      <c r="E23" s="156">
        <v>9108000</v>
      </c>
      <c r="F23" s="60">
        <v>9108000</v>
      </c>
      <c r="G23" s="60">
        <v>727999</v>
      </c>
      <c r="H23" s="60">
        <v>587318</v>
      </c>
      <c r="I23" s="60">
        <v>866742</v>
      </c>
      <c r="J23" s="60">
        <v>2182059</v>
      </c>
      <c r="K23" s="60">
        <v>727629</v>
      </c>
      <c r="L23" s="60">
        <v>587297</v>
      </c>
      <c r="M23" s="60">
        <v>723892</v>
      </c>
      <c r="N23" s="60">
        <v>2038818</v>
      </c>
      <c r="O23" s="60"/>
      <c r="P23" s="60"/>
      <c r="Q23" s="60">
        <v>717379</v>
      </c>
      <c r="R23" s="60">
        <v>717379</v>
      </c>
      <c r="S23" s="60">
        <v>708797</v>
      </c>
      <c r="T23" s="60">
        <v>621512</v>
      </c>
      <c r="U23" s="60"/>
      <c r="V23" s="60">
        <v>1330309</v>
      </c>
      <c r="W23" s="60">
        <v>6268565</v>
      </c>
      <c r="X23" s="60">
        <v>9108000</v>
      </c>
      <c r="Y23" s="60">
        <v>-2839435</v>
      </c>
      <c r="Z23" s="140">
        <v>-31.18</v>
      </c>
      <c r="AA23" s="155">
        <v>9108000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138938878</v>
      </c>
      <c r="D25" s="168">
        <f>+D5+D9+D15+D19+D24</f>
        <v>0</v>
      </c>
      <c r="E25" s="169">
        <f t="shared" si="4"/>
        <v>132611944</v>
      </c>
      <c r="F25" s="73">
        <f t="shared" si="4"/>
        <v>132611944</v>
      </c>
      <c r="G25" s="73">
        <f t="shared" si="4"/>
        <v>42044078</v>
      </c>
      <c r="H25" s="73">
        <f t="shared" si="4"/>
        <v>15777998</v>
      </c>
      <c r="I25" s="73">
        <f t="shared" si="4"/>
        <v>12975358</v>
      </c>
      <c r="J25" s="73">
        <f t="shared" si="4"/>
        <v>70797434</v>
      </c>
      <c r="K25" s="73">
        <f t="shared" si="4"/>
        <v>3620518</v>
      </c>
      <c r="L25" s="73">
        <f t="shared" si="4"/>
        <v>5088558</v>
      </c>
      <c r="M25" s="73">
        <f t="shared" si="4"/>
        <v>4835496</v>
      </c>
      <c r="N25" s="73">
        <f t="shared" si="4"/>
        <v>13544572</v>
      </c>
      <c r="O25" s="73">
        <f t="shared" si="4"/>
        <v>0</v>
      </c>
      <c r="P25" s="73">
        <f t="shared" si="4"/>
        <v>6132413</v>
      </c>
      <c r="Q25" s="73">
        <f t="shared" si="4"/>
        <v>37896651</v>
      </c>
      <c r="R25" s="73">
        <f t="shared" si="4"/>
        <v>44029064</v>
      </c>
      <c r="S25" s="73">
        <f t="shared" si="4"/>
        <v>5183441</v>
      </c>
      <c r="T25" s="73">
        <f t="shared" si="4"/>
        <v>4610878</v>
      </c>
      <c r="U25" s="73">
        <f t="shared" si="4"/>
        <v>0</v>
      </c>
      <c r="V25" s="73">
        <f t="shared" si="4"/>
        <v>9794319</v>
      </c>
      <c r="W25" s="73">
        <f t="shared" si="4"/>
        <v>138165389</v>
      </c>
      <c r="X25" s="73">
        <f t="shared" si="4"/>
        <v>132611944</v>
      </c>
      <c r="Y25" s="73">
        <f t="shared" si="4"/>
        <v>5553445</v>
      </c>
      <c r="Z25" s="170">
        <f>+IF(X25&lt;&gt;0,+(Y25/X25)*100,0)</f>
        <v>4.187741188682069</v>
      </c>
      <c r="AA25" s="168">
        <f>+AA5+AA9+AA15+AA19+AA24</f>
        <v>132611944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115797601</v>
      </c>
      <c r="D28" s="153">
        <f>SUM(D29:D31)</f>
        <v>0</v>
      </c>
      <c r="E28" s="154">
        <f t="shared" si="5"/>
        <v>57936639</v>
      </c>
      <c r="F28" s="100">
        <f t="shared" si="5"/>
        <v>57936639</v>
      </c>
      <c r="G28" s="100">
        <f t="shared" si="5"/>
        <v>5150194</v>
      </c>
      <c r="H28" s="100">
        <f t="shared" si="5"/>
        <v>3721802</v>
      </c>
      <c r="I28" s="100">
        <f t="shared" si="5"/>
        <v>3635188</v>
      </c>
      <c r="J28" s="100">
        <f t="shared" si="5"/>
        <v>12507184</v>
      </c>
      <c r="K28" s="100">
        <f t="shared" si="5"/>
        <v>4055516</v>
      </c>
      <c r="L28" s="100">
        <f t="shared" si="5"/>
        <v>3551558</v>
      </c>
      <c r="M28" s="100">
        <f t="shared" si="5"/>
        <v>2766035</v>
      </c>
      <c r="N28" s="100">
        <f t="shared" si="5"/>
        <v>10373109</v>
      </c>
      <c r="O28" s="100">
        <f t="shared" si="5"/>
        <v>0</v>
      </c>
      <c r="P28" s="100">
        <f t="shared" si="5"/>
        <v>3378934</v>
      </c>
      <c r="Q28" s="100">
        <f t="shared" si="5"/>
        <v>4593215</v>
      </c>
      <c r="R28" s="100">
        <f t="shared" si="5"/>
        <v>7972149</v>
      </c>
      <c r="S28" s="100">
        <f t="shared" si="5"/>
        <v>4240637</v>
      </c>
      <c r="T28" s="100">
        <f t="shared" si="5"/>
        <v>5856136</v>
      </c>
      <c r="U28" s="100">
        <f t="shared" si="5"/>
        <v>0</v>
      </c>
      <c r="V28" s="100">
        <f t="shared" si="5"/>
        <v>10096773</v>
      </c>
      <c r="W28" s="100">
        <f t="shared" si="5"/>
        <v>40949215</v>
      </c>
      <c r="X28" s="100">
        <f t="shared" si="5"/>
        <v>57936639</v>
      </c>
      <c r="Y28" s="100">
        <f t="shared" si="5"/>
        <v>-16987424</v>
      </c>
      <c r="Z28" s="137">
        <f>+IF(X28&lt;&gt;0,+(Y28/X28)*100,0)</f>
        <v>-29.32069290384622</v>
      </c>
      <c r="AA28" s="153">
        <f>SUM(AA29:AA31)</f>
        <v>57936639</v>
      </c>
    </row>
    <row r="29" spans="1:27" ht="13.5">
      <c r="A29" s="138" t="s">
        <v>75</v>
      </c>
      <c r="B29" s="136"/>
      <c r="C29" s="155"/>
      <c r="D29" s="155"/>
      <c r="E29" s="156">
        <v>34302503</v>
      </c>
      <c r="F29" s="60">
        <v>34302503</v>
      </c>
      <c r="G29" s="60">
        <v>2804885</v>
      </c>
      <c r="H29" s="60">
        <v>2166363</v>
      </c>
      <c r="I29" s="60">
        <v>1988575</v>
      </c>
      <c r="J29" s="60">
        <v>6959823</v>
      </c>
      <c r="K29" s="60">
        <v>2269463</v>
      </c>
      <c r="L29" s="60">
        <v>1871004</v>
      </c>
      <c r="M29" s="60">
        <v>1155181</v>
      </c>
      <c r="N29" s="60">
        <v>5295648</v>
      </c>
      <c r="O29" s="60"/>
      <c r="P29" s="60">
        <v>1708006</v>
      </c>
      <c r="Q29" s="60">
        <v>2336536</v>
      </c>
      <c r="R29" s="60">
        <v>4044542</v>
      </c>
      <c r="S29" s="60">
        <v>2163427</v>
      </c>
      <c r="T29" s="60">
        <v>2669997</v>
      </c>
      <c r="U29" s="60"/>
      <c r="V29" s="60">
        <v>4833424</v>
      </c>
      <c r="W29" s="60">
        <v>21133437</v>
      </c>
      <c r="X29" s="60">
        <v>34302503</v>
      </c>
      <c r="Y29" s="60">
        <v>-13169066</v>
      </c>
      <c r="Z29" s="140">
        <v>-38.39</v>
      </c>
      <c r="AA29" s="155">
        <v>34302503</v>
      </c>
    </row>
    <row r="30" spans="1:27" ht="13.5">
      <c r="A30" s="138" t="s">
        <v>76</v>
      </c>
      <c r="B30" s="136"/>
      <c r="C30" s="157">
        <v>115797601</v>
      </c>
      <c r="D30" s="157"/>
      <c r="E30" s="158">
        <v>15774372</v>
      </c>
      <c r="F30" s="159">
        <v>15774372</v>
      </c>
      <c r="G30" s="159">
        <v>1539996</v>
      </c>
      <c r="H30" s="159">
        <v>806160</v>
      </c>
      <c r="I30" s="159">
        <v>771990</v>
      </c>
      <c r="J30" s="159">
        <v>3118146</v>
      </c>
      <c r="K30" s="159">
        <v>806055</v>
      </c>
      <c r="L30" s="159">
        <v>774979</v>
      </c>
      <c r="M30" s="159">
        <v>727806</v>
      </c>
      <c r="N30" s="159">
        <v>2308840</v>
      </c>
      <c r="O30" s="159"/>
      <c r="P30" s="159">
        <v>697553</v>
      </c>
      <c r="Q30" s="159">
        <v>1684332</v>
      </c>
      <c r="R30" s="159">
        <v>2381885</v>
      </c>
      <c r="S30" s="159">
        <v>940020</v>
      </c>
      <c r="T30" s="159">
        <v>2501136</v>
      </c>
      <c r="U30" s="159"/>
      <c r="V30" s="159">
        <v>3441156</v>
      </c>
      <c r="W30" s="159">
        <v>11250027</v>
      </c>
      <c r="X30" s="159">
        <v>15774372</v>
      </c>
      <c r="Y30" s="159">
        <v>-4524345</v>
      </c>
      <c r="Z30" s="141">
        <v>-28.68</v>
      </c>
      <c r="AA30" s="157">
        <v>15774372</v>
      </c>
    </row>
    <row r="31" spans="1:27" ht="13.5">
      <c r="A31" s="138" t="s">
        <v>77</v>
      </c>
      <c r="B31" s="136"/>
      <c r="C31" s="155"/>
      <c r="D31" s="155"/>
      <c r="E31" s="156">
        <v>7859764</v>
      </c>
      <c r="F31" s="60">
        <v>7859764</v>
      </c>
      <c r="G31" s="60">
        <v>805313</v>
      </c>
      <c r="H31" s="60">
        <v>749279</v>
      </c>
      <c r="I31" s="60">
        <v>874623</v>
      </c>
      <c r="J31" s="60">
        <v>2429215</v>
      </c>
      <c r="K31" s="60">
        <v>979998</v>
      </c>
      <c r="L31" s="60">
        <v>905575</v>
      </c>
      <c r="M31" s="60">
        <v>883048</v>
      </c>
      <c r="N31" s="60">
        <v>2768621</v>
      </c>
      <c r="O31" s="60"/>
      <c r="P31" s="60">
        <v>973375</v>
      </c>
      <c r="Q31" s="60">
        <v>572347</v>
      </c>
      <c r="R31" s="60">
        <v>1545722</v>
      </c>
      <c r="S31" s="60">
        <v>1137190</v>
      </c>
      <c r="T31" s="60">
        <v>685003</v>
      </c>
      <c r="U31" s="60"/>
      <c r="V31" s="60">
        <v>1822193</v>
      </c>
      <c r="W31" s="60">
        <v>8565751</v>
      </c>
      <c r="X31" s="60">
        <v>7859764</v>
      </c>
      <c r="Y31" s="60">
        <v>705987</v>
      </c>
      <c r="Z31" s="140">
        <v>8.98</v>
      </c>
      <c r="AA31" s="155">
        <v>7859764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7296754</v>
      </c>
      <c r="F32" s="100">
        <f t="shared" si="6"/>
        <v>7296754</v>
      </c>
      <c r="G32" s="100">
        <f t="shared" si="6"/>
        <v>1232548</v>
      </c>
      <c r="H32" s="100">
        <f t="shared" si="6"/>
        <v>1352016</v>
      </c>
      <c r="I32" s="100">
        <f t="shared" si="6"/>
        <v>1342617</v>
      </c>
      <c r="J32" s="100">
        <f t="shared" si="6"/>
        <v>3927181</v>
      </c>
      <c r="K32" s="100">
        <f t="shared" si="6"/>
        <v>1538377</v>
      </c>
      <c r="L32" s="100">
        <f t="shared" si="6"/>
        <v>974634</v>
      </c>
      <c r="M32" s="100">
        <f t="shared" si="6"/>
        <v>893110</v>
      </c>
      <c r="N32" s="100">
        <f t="shared" si="6"/>
        <v>3406121</v>
      </c>
      <c r="O32" s="100">
        <f t="shared" si="6"/>
        <v>0</v>
      </c>
      <c r="P32" s="100">
        <f t="shared" si="6"/>
        <v>1242592</v>
      </c>
      <c r="Q32" s="100">
        <f t="shared" si="6"/>
        <v>1284597</v>
      </c>
      <c r="R32" s="100">
        <f t="shared" si="6"/>
        <v>2527189</v>
      </c>
      <c r="S32" s="100">
        <f t="shared" si="6"/>
        <v>1870025</v>
      </c>
      <c r="T32" s="100">
        <f t="shared" si="6"/>
        <v>723049</v>
      </c>
      <c r="U32" s="100">
        <f t="shared" si="6"/>
        <v>0</v>
      </c>
      <c r="V32" s="100">
        <f t="shared" si="6"/>
        <v>2593074</v>
      </c>
      <c r="W32" s="100">
        <f t="shared" si="6"/>
        <v>12453565</v>
      </c>
      <c r="X32" s="100">
        <f t="shared" si="6"/>
        <v>7296754</v>
      </c>
      <c r="Y32" s="100">
        <f t="shared" si="6"/>
        <v>5156811</v>
      </c>
      <c r="Z32" s="137">
        <f>+IF(X32&lt;&gt;0,+(Y32/X32)*100,0)</f>
        <v>70.67267171128422</v>
      </c>
      <c r="AA32" s="153">
        <f>SUM(AA33:AA37)</f>
        <v>7296754</v>
      </c>
    </row>
    <row r="33" spans="1:27" ht="13.5">
      <c r="A33" s="138" t="s">
        <v>79</v>
      </c>
      <c r="B33" s="136"/>
      <c r="C33" s="155"/>
      <c r="D33" s="155"/>
      <c r="E33" s="156">
        <v>3619930</v>
      </c>
      <c r="F33" s="60">
        <v>3619930</v>
      </c>
      <c r="G33" s="60">
        <v>214623</v>
      </c>
      <c r="H33" s="60">
        <v>267297</v>
      </c>
      <c r="I33" s="60">
        <v>226478</v>
      </c>
      <c r="J33" s="60">
        <v>708398</v>
      </c>
      <c r="K33" s="60">
        <v>213261</v>
      </c>
      <c r="L33" s="60">
        <v>245448</v>
      </c>
      <c r="M33" s="60">
        <v>222095</v>
      </c>
      <c r="N33" s="60">
        <v>680804</v>
      </c>
      <c r="O33" s="60"/>
      <c r="P33" s="60">
        <v>238467</v>
      </c>
      <c r="Q33" s="60">
        <v>225610</v>
      </c>
      <c r="R33" s="60">
        <v>464077</v>
      </c>
      <c r="S33" s="60">
        <v>676139</v>
      </c>
      <c r="T33" s="60">
        <v>242039</v>
      </c>
      <c r="U33" s="60"/>
      <c r="V33" s="60">
        <v>918178</v>
      </c>
      <c r="W33" s="60">
        <v>2771457</v>
      </c>
      <c r="X33" s="60">
        <v>3619930</v>
      </c>
      <c r="Y33" s="60">
        <v>-848473</v>
      </c>
      <c r="Z33" s="140">
        <v>-23.44</v>
      </c>
      <c r="AA33" s="155">
        <v>3619930</v>
      </c>
    </row>
    <row r="34" spans="1:27" ht="13.5">
      <c r="A34" s="138" t="s">
        <v>80</v>
      </c>
      <c r="B34" s="136"/>
      <c r="C34" s="155"/>
      <c r="D34" s="155"/>
      <c r="E34" s="156">
        <v>1922170</v>
      </c>
      <c r="F34" s="60">
        <v>1922170</v>
      </c>
      <c r="G34" s="60">
        <v>74714</v>
      </c>
      <c r="H34" s="60">
        <v>133853</v>
      </c>
      <c r="I34" s="60">
        <v>145540</v>
      </c>
      <c r="J34" s="60">
        <v>354107</v>
      </c>
      <c r="K34" s="60">
        <v>186654</v>
      </c>
      <c r="L34" s="60">
        <v>162371</v>
      </c>
      <c r="M34" s="60">
        <v>121896</v>
      </c>
      <c r="N34" s="60">
        <v>470921</v>
      </c>
      <c r="O34" s="60"/>
      <c r="P34" s="60">
        <v>144646</v>
      </c>
      <c r="Q34" s="60">
        <v>123429</v>
      </c>
      <c r="R34" s="60">
        <v>268075</v>
      </c>
      <c r="S34" s="60">
        <v>143123</v>
      </c>
      <c r="T34" s="60">
        <v>142893</v>
      </c>
      <c r="U34" s="60"/>
      <c r="V34" s="60">
        <v>286016</v>
      </c>
      <c r="W34" s="60">
        <v>1379119</v>
      </c>
      <c r="X34" s="60">
        <v>1922170</v>
      </c>
      <c r="Y34" s="60">
        <v>-543051</v>
      </c>
      <c r="Z34" s="140">
        <v>-28.25</v>
      </c>
      <c r="AA34" s="155">
        <v>1922170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659774</v>
      </c>
      <c r="H35" s="60">
        <v>677039</v>
      </c>
      <c r="I35" s="60">
        <v>659652</v>
      </c>
      <c r="J35" s="60">
        <v>1996465</v>
      </c>
      <c r="K35" s="60">
        <v>762960</v>
      </c>
      <c r="L35" s="60">
        <v>425885</v>
      </c>
      <c r="M35" s="60">
        <v>409971</v>
      </c>
      <c r="N35" s="60">
        <v>1598816</v>
      </c>
      <c r="O35" s="60"/>
      <c r="P35" s="60">
        <v>598170</v>
      </c>
      <c r="Q35" s="60">
        <v>642180</v>
      </c>
      <c r="R35" s="60">
        <v>1240350</v>
      </c>
      <c r="S35" s="60">
        <v>784066</v>
      </c>
      <c r="T35" s="60">
        <v>66531</v>
      </c>
      <c r="U35" s="60"/>
      <c r="V35" s="60">
        <v>850597</v>
      </c>
      <c r="W35" s="60">
        <v>5686228</v>
      </c>
      <c r="X35" s="60"/>
      <c r="Y35" s="60">
        <v>5686228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1754654</v>
      </c>
      <c r="F36" s="60">
        <v>1754654</v>
      </c>
      <c r="G36" s="60">
        <v>266748</v>
      </c>
      <c r="H36" s="60">
        <v>254960</v>
      </c>
      <c r="I36" s="60">
        <v>284855</v>
      </c>
      <c r="J36" s="60">
        <v>806563</v>
      </c>
      <c r="K36" s="60">
        <v>248505</v>
      </c>
      <c r="L36" s="60">
        <v>123144</v>
      </c>
      <c r="M36" s="60">
        <v>121362</v>
      </c>
      <c r="N36" s="60">
        <v>493011</v>
      </c>
      <c r="O36" s="60"/>
      <c r="P36" s="60">
        <v>242256</v>
      </c>
      <c r="Q36" s="60">
        <v>275503</v>
      </c>
      <c r="R36" s="60">
        <v>517759</v>
      </c>
      <c r="S36" s="60">
        <v>242536</v>
      </c>
      <c r="T36" s="60">
        <v>253711</v>
      </c>
      <c r="U36" s="60"/>
      <c r="V36" s="60">
        <v>496247</v>
      </c>
      <c r="W36" s="60">
        <v>2313580</v>
      </c>
      <c r="X36" s="60">
        <v>1754654</v>
      </c>
      <c r="Y36" s="60">
        <v>558926</v>
      </c>
      <c r="Z36" s="140">
        <v>31.85</v>
      </c>
      <c r="AA36" s="155">
        <v>1754654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16689</v>
      </c>
      <c r="H37" s="159">
        <v>18867</v>
      </c>
      <c r="I37" s="159">
        <v>26092</v>
      </c>
      <c r="J37" s="159">
        <v>61648</v>
      </c>
      <c r="K37" s="159">
        <v>126997</v>
      </c>
      <c r="L37" s="159">
        <v>17786</v>
      </c>
      <c r="M37" s="159">
        <v>17786</v>
      </c>
      <c r="N37" s="159">
        <v>162569</v>
      </c>
      <c r="O37" s="159"/>
      <c r="P37" s="159">
        <v>19053</v>
      </c>
      <c r="Q37" s="159">
        <v>17875</v>
      </c>
      <c r="R37" s="159">
        <v>36928</v>
      </c>
      <c r="S37" s="159">
        <v>24161</v>
      </c>
      <c r="T37" s="159">
        <v>17875</v>
      </c>
      <c r="U37" s="159"/>
      <c r="V37" s="159">
        <v>42036</v>
      </c>
      <c r="W37" s="159">
        <v>303181</v>
      </c>
      <c r="X37" s="159"/>
      <c r="Y37" s="159">
        <v>303181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15958562</v>
      </c>
      <c r="F38" s="100">
        <f t="shared" si="7"/>
        <v>15958562</v>
      </c>
      <c r="G38" s="100">
        <f t="shared" si="7"/>
        <v>4196704</v>
      </c>
      <c r="H38" s="100">
        <f t="shared" si="7"/>
        <v>6184338</v>
      </c>
      <c r="I38" s="100">
        <f t="shared" si="7"/>
        <v>4496828</v>
      </c>
      <c r="J38" s="100">
        <f t="shared" si="7"/>
        <v>14877870</v>
      </c>
      <c r="K38" s="100">
        <f t="shared" si="7"/>
        <v>4744399</v>
      </c>
      <c r="L38" s="100">
        <f t="shared" si="7"/>
        <v>767906</v>
      </c>
      <c r="M38" s="100">
        <f t="shared" si="7"/>
        <v>437484</v>
      </c>
      <c r="N38" s="100">
        <f t="shared" si="7"/>
        <v>5949789</v>
      </c>
      <c r="O38" s="100">
        <f t="shared" si="7"/>
        <v>0</v>
      </c>
      <c r="P38" s="100">
        <f t="shared" si="7"/>
        <v>420979</v>
      </c>
      <c r="Q38" s="100">
        <f t="shared" si="7"/>
        <v>4206368</v>
      </c>
      <c r="R38" s="100">
        <f t="shared" si="7"/>
        <v>4627347</v>
      </c>
      <c r="S38" s="100">
        <f t="shared" si="7"/>
        <v>513151</v>
      </c>
      <c r="T38" s="100">
        <f t="shared" si="7"/>
        <v>1213260</v>
      </c>
      <c r="U38" s="100">
        <f t="shared" si="7"/>
        <v>0</v>
      </c>
      <c r="V38" s="100">
        <f t="shared" si="7"/>
        <v>1726411</v>
      </c>
      <c r="W38" s="100">
        <f t="shared" si="7"/>
        <v>27181417</v>
      </c>
      <c r="X38" s="100">
        <f t="shared" si="7"/>
        <v>15958562</v>
      </c>
      <c r="Y38" s="100">
        <f t="shared" si="7"/>
        <v>11222855</v>
      </c>
      <c r="Z38" s="137">
        <f>+IF(X38&lt;&gt;0,+(Y38/X38)*100,0)</f>
        <v>70.32497664889857</v>
      </c>
      <c r="AA38" s="153">
        <f>SUM(AA39:AA41)</f>
        <v>15958562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4017453</v>
      </c>
      <c r="H39" s="60">
        <v>6016551</v>
      </c>
      <c r="I39" s="60">
        <v>4315488</v>
      </c>
      <c r="J39" s="60">
        <v>14349492</v>
      </c>
      <c r="K39" s="60">
        <v>4565212</v>
      </c>
      <c r="L39" s="60">
        <v>591424</v>
      </c>
      <c r="M39" s="60">
        <v>261002</v>
      </c>
      <c r="N39" s="60">
        <v>5417638</v>
      </c>
      <c r="O39" s="60"/>
      <c r="P39" s="60">
        <v>256638</v>
      </c>
      <c r="Q39" s="60">
        <v>4039849</v>
      </c>
      <c r="R39" s="60">
        <v>4296487</v>
      </c>
      <c r="S39" s="60">
        <v>316152</v>
      </c>
      <c r="T39" s="60"/>
      <c r="U39" s="60"/>
      <c r="V39" s="60">
        <v>316152</v>
      </c>
      <c r="W39" s="60">
        <v>24379769</v>
      </c>
      <c r="X39" s="60"/>
      <c r="Y39" s="60">
        <v>24379769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>
        <v>15958562</v>
      </c>
      <c r="F40" s="60">
        <v>15958562</v>
      </c>
      <c r="G40" s="60">
        <v>70772</v>
      </c>
      <c r="H40" s="60">
        <v>45430</v>
      </c>
      <c r="I40" s="60">
        <v>61998</v>
      </c>
      <c r="J40" s="60">
        <v>178200</v>
      </c>
      <c r="K40" s="60">
        <v>52190</v>
      </c>
      <c r="L40" s="60">
        <v>53410</v>
      </c>
      <c r="M40" s="60">
        <v>53410</v>
      </c>
      <c r="N40" s="60">
        <v>159010</v>
      </c>
      <c r="O40" s="60"/>
      <c r="P40" s="60">
        <v>42434</v>
      </c>
      <c r="Q40" s="60">
        <v>43320</v>
      </c>
      <c r="R40" s="60">
        <v>85754</v>
      </c>
      <c r="S40" s="60">
        <v>58297</v>
      </c>
      <c r="T40" s="60">
        <v>1166705</v>
      </c>
      <c r="U40" s="60"/>
      <c r="V40" s="60">
        <v>1225002</v>
      </c>
      <c r="W40" s="60">
        <v>1647966</v>
      </c>
      <c r="X40" s="60">
        <v>15958562</v>
      </c>
      <c r="Y40" s="60">
        <v>-14310596</v>
      </c>
      <c r="Z40" s="140">
        <v>-89.67</v>
      </c>
      <c r="AA40" s="155">
        <v>15958562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108479</v>
      </c>
      <c r="H41" s="60">
        <v>122357</v>
      </c>
      <c r="I41" s="60">
        <v>119342</v>
      </c>
      <c r="J41" s="60">
        <v>350178</v>
      </c>
      <c r="K41" s="60">
        <v>126997</v>
      </c>
      <c r="L41" s="60">
        <v>123072</v>
      </c>
      <c r="M41" s="60">
        <v>123072</v>
      </c>
      <c r="N41" s="60">
        <v>373141</v>
      </c>
      <c r="O41" s="60"/>
      <c r="P41" s="60">
        <v>121907</v>
      </c>
      <c r="Q41" s="60">
        <v>123199</v>
      </c>
      <c r="R41" s="60">
        <v>245106</v>
      </c>
      <c r="S41" s="60">
        <v>138702</v>
      </c>
      <c r="T41" s="60">
        <v>46555</v>
      </c>
      <c r="U41" s="60"/>
      <c r="V41" s="60">
        <v>185257</v>
      </c>
      <c r="W41" s="60">
        <v>1153682</v>
      </c>
      <c r="X41" s="60"/>
      <c r="Y41" s="60">
        <v>1153682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48766464</v>
      </c>
      <c r="F42" s="100">
        <f t="shared" si="8"/>
        <v>48766464</v>
      </c>
      <c r="G42" s="100">
        <f t="shared" si="8"/>
        <v>4997456</v>
      </c>
      <c r="H42" s="100">
        <f t="shared" si="8"/>
        <v>5227870</v>
      </c>
      <c r="I42" s="100">
        <f t="shared" si="8"/>
        <v>4858034</v>
      </c>
      <c r="J42" s="100">
        <f t="shared" si="8"/>
        <v>15083360</v>
      </c>
      <c r="K42" s="100">
        <f t="shared" si="8"/>
        <v>5325667</v>
      </c>
      <c r="L42" s="100">
        <f t="shared" si="8"/>
        <v>3894009</v>
      </c>
      <c r="M42" s="100">
        <f t="shared" si="8"/>
        <v>1431569</v>
      </c>
      <c r="N42" s="100">
        <f t="shared" si="8"/>
        <v>10651245</v>
      </c>
      <c r="O42" s="100">
        <f t="shared" si="8"/>
        <v>0</v>
      </c>
      <c r="P42" s="100">
        <f t="shared" si="8"/>
        <v>4535617</v>
      </c>
      <c r="Q42" s="100">
        <f t="shared" si="8"/>
        <v>2195154</v>
      </c>
      <c r="R42" s="100">
        <f t="shared" si="8"/>
        <v>6730771</v>
      </c>
      <c r="S42" s="100">
        <f t="shared" si="8"/>
        <v>1944933</v>
      </c>
      <c r="T42" s="100">
        <f t="shared" si="8"/>
        <v>2496381</v>
      </c>
      <c r="U42" s="100">
        <f t="shared" si="8"/>
        <v>0</v>
      </c>
      <c r="V42" s="100">
        <f t="shared" si="8"/>
        <v>4441314</v>
      </c>
      <c r="W42" s="100">
        <f t="shared" si="8"/>
        <v>36906690</v>
      </c>
      <c r="X42" s="100">
        <f t="shared" si="8"/>
        <v>48766464</v>
      </c>
      <c r="Y42" s="100">
        <f t="shared" si="8"/>
        <v>-11859774</v>
      </c>
      <c r="Z42" s="137">
        <f>+IF(X42&lt;&gt;0,+(Y42/X42)*100,0)</f>
        <v>-24.319528272544016</v>
      </c>
      <c r="AA42" s="153">
        <f>SUM(AA43:AA46)</f>
        <v>48766464</v>
      </c>
    </row>
    <row r="43" spans="1:27" ht="13.5">
      <c r="A43" s="138" t="s">
        <v>89</v>
      </c>
      <c r="B43" s="136"/>
      <c r="C43" s="155"/>
      <c r="D43" s="155"/>
      <c r="E43" s="156">
        <v>30910675</v>
      </c>
      <c r="F43" s="60">
        <v>30910675</v>
      </c>
      <c r="G43" s="60">
        <v>3983075</v>
      </c>
      <c r="H43" s="60">
        <v>3913431</v>
      </c>
      <c r="I43" s="60">
        <v>3966523</v>
      </c>
      <c r="J43" s="60">
        <v>11863029</v>
      </c>
      <c r="K43" s="60">
        <v>4078711</v>
      </c>
      <c r="L43" s="60">
        <v>2593954</v>
      </c>
      <c r="M43" s="60">
        <v>455202</v>
      </c>
      <c r="N43" s="60">
        <v>7127867</v>
      </c>
      <c r="O43" s="60"/>
      <c r="P43" s="60">
        <v>3376911</v>
      </c>
      <c r="Q43" s="60">
        <v>810974</v>
      </c>
      <c r="R43" s="60">
        <v>4187885</v>
      </c>
      <c r="S43" s="60">
        <v>750615</v>
      </c>
      <c r="T43" s="60">
        <v>750615</v>
      </c>
      <c r="U43" s="60"/>
      <c r="V43" s="60">
        <v>1501230</v>
      </c>
      <c r="W43" s="60">
        <v>24680011</v>
      </c>
      <c r="X43" s="60">
        <v>30910675</v>
      </c>
      <c r="Y43" s="60">
        <v>-6230664</v>
      </c>
      <c r="Z43" s="140">
        <v>-20.16</v>
      </c>
      <c r="AA43" s="155">
        <v>30910675</v>
      </c>
    </row>
    <row r="44" spans="1:27" ht="13.5">
      <c r="A44" s="138" t="s">
        <v>90</v>
      </c>
      <c r="B44" s="136"/>
      <c r="C44" s="155"/>
      <c r="D44" s="155"/>
      <c r="E44" s="156">
        <v>5891410</v>
      </c>
      <c r="F44" s="60">
        <v>5891410</v>
      </c>
      <c r="G44" s="60">
        <v>313388</v>
      </c>
      <c r="H44" s="60">
        <v>530067</v>
      </c>
      <c r="I44" s="60">
        <v>350806</v>
      </c>
      <c r="J44" s="60">
        <v>1194261</v>
      </c>
      <c r="K44" s="60">
        <v>446008</v>
      </c>
      <c r="L44" s="60">
        <v>562403</v>
      </c>
      <c r="M44" s="60">
        <v>384036</v>
      </c>
      <c r="N44" s="60">
        <v>1392447</v>
      </c>
      <c r="O44" s="60"/>
      <c r="P44" s="60">
        <v>364662</v>
      </c>
      <c r="Q44" s="60">
        <v>460561</v>
      </c>
      <c r="R44" s="60">
        <v>825223</v>
      </c>
      <c r="S44" s="60">
        <v>391010</v>
      </c>
      <c r="T44" s="60">
        <v>883999</v>
      </c>
      <c r="U44" s="60"/>
      <c r="V44" s="60">
        <v>1275009</v>
      </c>
      <c r="W44" s="60">
        <v>4686940</v>
      </c>
      <c r="X44" s="60">
        <v>5891410</v>
      </c>
      <c r="Y44" s="60">
        <v>-1204470</v>
      </c>
      <c r="Z44" s="140">
        <v>-20.44</v>
      </c>
      <c r="AA44" s="155">
        <v>5891410</v>
      </c>
    </row>
    <row r="45" spans="1:27" ht="13.5">
      <c r="A45" s="138" t="s">
        <v>91</v>
      </c>
      <c r="B45" s="136"/>
      <c r="C45" s="157"/>
      <c r="D45" s="157"/>
      <c r="E45" s="158">
        <v>7660295</v>
      </c>
      <c r="F45" s="159">
        <v>7660295</v>
      </c>
      <c r="G45" s="159">
        <v>407597</v>
      </c>
      <c r="H45" s="159">
        <v>428828</v>
      </c>
      <c r="I45" s="159">
        <v>225512</v>
      </c>
      <c r="J45" s="159">
        <v>1061937</v>
      </c>
      <c r="K45" s="159">
        <v>405308</v>
      </c>
      <c r="L45" s="159">
        <v>398397</v>
      </c>
      <c r="M45" s="159">
        <v>254980</v>
      </c>
      <c r="N45" s="159">
        <v>1058685</v>
      </c>
      <c r="O45" s="159"/>
      <c r="P45" s="159">
        <v>464125</v>
      </c>
      <c r="Q45" s="159">
        <v>572054</v>
      </c>
      <c r="R45" s="159">
        <v>1036179</v>
      </c>
      <c r="S45" s="159">
        <v>452032</v>
      </c>
      <c r="T45" s="159">
        <v>526998</v>
      </c>
      <c r="U45" s="159"/>
      <c r="V45" s="159">
        <v>979030</v>
      </c>
      <c r="W45" s="159">
        <v>4135831</v>
      </c>
      <c r="X45" s="159">
        <v>7660295</v>
      </c>
      <c r="Y45" s="159">
        <v>-3524464</v>
      </c>
      <c r="Z45" s="141">
        <v>-46.01</v>
      </c>
      <c r="AA45" s="157">
        <v>7660295</v>
      </c>
    </row>
    <row r="46" spans="1:27" ht="13.5">
      <c r="A46" s="138" t="s">
        <v>92</v>
      </c>
      <c r="B46" s="136"/>
      <c r="C46" s="155"/>
      <c r="D46" s="155"/>
      <c r="E46" s="156">
        <v>4304084</v>
      </c>
      <c r="F46" s="60">
        <v>4304084</v>
      </c>
      <c r="G46" s="60">
        <v>293396</v>
      </c>
      <c r="H46" s="60">
        <v>355544</v>
      </c>
      <c r="I46" s="60">
        <v>315193</v>
      </c>
      <c r="J46" s="60">
        <v>964133</v>
      </c>
      <c r="K46" s="60">
        <v>395640</v>
      </c>
      <c r="L46" s="60">
        <v>339255</v>
      </c>
      <c r="M46" s="60">
        <v>337351</v>
      </c>
      <c r="N46" s="60">
        <v>1072246</v>
      </c>
      <c r="O46" s="60"/>
      <c r="P46" s="60">
        <v>329919</v>
      </c>
      <c r="Q46" s="60">
        <v>351565</v>
      </c>
      <c r="R46" s="60">
        <v>681484</v>
      </c>
      <c r="S46" s="60">
        <v>351276</v>
      </c>
      <c r="T46" s="60">
        <v>334769</v>
      </c>
      <c r="U46" s="60"/>
      <c r="V46" s="60">
        <v>686045</v>
      </c>
      <c r="W46" s="60">
        <v>3403908</v>
      </c>
      <c r="X46" s="60">
        <v>4304084</v>
      </c>
      <c r="Y46" s="60">
        <v>-900176</v>
      </c>
      <c r="Z46" s="140">
        <v>-20.91</v>
      </c>
      <c r="AA46" s="155">
        <v>4304084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115797601</v>
      </c>
      <c r="D48" s="168">
        <f>+D28+D32+D38+D42+D47</f>
        <v>0</v>
      </c>
      <c r="E48" s="169">
        <f t="shared" si="9"/>
        <v>129958419</v>
      </c>
      <c r="F48" s="73">
        <f t="shared" si="9"/>
        <v>129958419</v>
      </c>
      <c r="G48" s="73">
        <f t="shared" si="9"/>
        <v>15576902</v>
      </c>
      <c r="H48" s="73">
        <f t="shared" si="9"/>
        <v>16486026</v>
      </c>
      <c r="I48" s="73">
        <f t="shared" si="9"/>
        <v>14332667</v>
      </c>
      <c r="J48" s="73">
        <f t="shared" si="9"/>
        <v>46395595</v>
      </c>
      <c r="K48" s="73">
        <f t="shared" si="9"/>
        <v>15663959</v>
      </c>
      <c r="L48" s="73">
        <f t="shared" si="9"/>
        <v>9188107</v>
      </c>
      <c r="M48" s="73">
        <f t="shared" si="9"/>
        <v>5528198</v>
      </c>
      <c r="N48" s="73">
        <f t="shared" si="9"/>
        <v>30380264</v>
      </c>
      <c r="O48" s="73">
        <f t="shared" si="9"/>
        <v>0</v>
      </c>
      <c r="P48" s="73">
        <f t="shared" si="9"/>
        <v>9578122</v>
      </c>
      <c r="Q48" s="73">
        <f t="shared" si="9"/>
        <v>12279334</v>
      </c>
      <c r="R48" s="73">
        <f t="shared" si="9"/>
        <v>21857456</v>
      </c>
      <c r="S48" s="73">
        <f t="shared" si="9"/>
        <v>8568746</v>
      </c>
      <c r="T48" s="73">
        <f t="shared" si="9"/>
        <v>10288826</v>
      </c>
      <c r="U48" s="73">
        <f t="shared" si="9"/>
        <v>0</v>
      </c>
      <c r="V48" s="73">
        <f t="shared" si="9"/>
        <v>18857572</v>
      </c>
      <c r="W48" s="73">
        <f t="shared" si="9"/>
        <v>117490887</v>
      </c>
      <c r="X48" s="73">
        <f t="shared" si="9"/>
        <v>129958419</v>
      </c>
      <c r="Y48" s="73">
        <f t="shared" si="9"/>
        <v>-12467532</v>
      </c>
      <c r="Z48" s="170">
        <f>+IF(X48&lt;&gt;0,+(Y48/X48)*100,0)</f>
        <v>-9.593477741522847</v>
      </c>
      <c r="AA48" s="168">
        <f>+AA28+AA32+AA38+AA42+AA47</f>
        <v>129958419</v>
      </c>
    </row>
    <row r="49" spans="1:27" ht="13.5">
      <c r="A49" s="148" t="s">
        <v>49</v>
      </c>
      <c r="B49" s="149"/>
      <c r="C49" s="171">
        <f aca="true" t="shared" si="10" ref="C49:Y49">+C25-C48</f>
        <v>23141277</v>
      </c>
      <c r="D49" s="171">
        <f>+D25-D48</f>
        <v>0</v>
      </c>
      <c r="E49" s="172">
        <f t="shared" si="10"/>
        <v>2653525</v>
      </c>
      <c r="F49" s="173">
        <f t="shared" si="10"/>
        <v>2653525</v>
      </c>
      <c r="G49" s="173">
        <f t="shared" si="10"/>
        <v>26467176</v>
      </c>
      <c r="H49" s="173">
        <f t="shared" si="10"/>
        <v>-708028</v>
      </c>
      <c r="I49" s="173">
        <f t="shared" si="10"/>
        <v>-1357309</v>
      </c>
      <c r="J49" s="173">
        <f t="shared" si="10"/>
        <v>24401839</v>
      </c>
      <c r="K49" s="173">
        <f t="shared" si="10"/>
        <v>-12043441</v>
      </c>
      <c r="L49" s="173">
        <f t="shared" si="10"/>
        <v>-4099549</v>
      </c>
      <c r="M49" s="173">
        <f t="shared" si="10"/>
        <v>-692702</v>
      </c>
      <c r="N49" s="173">
        <f t="shared" si="10"/>
        <v>-16835692</v>
      </c>
      <c r="O49" s="173">
        <f t="shared" si="10"/>
        <v>0</v>
      </c>
      <c r="P49" s="173">
        <f t="shared" si="10"/>
        <v>-3445709</v>
      </c>
      <c r="Q49" s="173">
        <f t="shared" si="10"/>
        <v>25617317</v>
      </c>
      <c r="R49" s="173">
        <f t="shared" si="10"/>
        <v>22171608</v>
      </c>
      <c r="S49" s="173">
        <f t="shared" si="10"/>
        <v>-3385305</v>
      </c>
      <c r="T49" s="173">
        <f t="shared" si="10"/>
        <v>-5677948</v>
      </c>
      <c r="U49" s="173">
        <f t="shared" si="10"/>
        <v>0</v>
      </c>
      <c r="V49" s="173">
        <f t="shared" si="10"/>
        <v>-9063253</v>
      </c>
      <c r="W49" s="173">
        <f t="shared" si="10"/>
        <v>20674502</v>
      </c>
      <c r="X49" s="173">
        <f>IF(F25=F48,0,X25-X48)</f>
        <v>2653525</v>
      </c>
      <c r="Y49" s="173">
        <f t="shared" si="10"/>
        <v>18020977</v>
      </c>
      <c r="Z49" s="174">
        <f>+IF(X49&lt;&gt;0,+(Y49/X49)*100,0)</f>
        <v>679.1334922414525</v>
      </c>
      <c r="AA49" s="171">
        <f>+AA25-AA48</f>
        <v>2653525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8720409</v>
      </c>
      <c r="D5" s="155"/>
      <c r="E5" s="156">
        <v>8754000</v>
      </c>
      <c r="F5" s="60">
        <v>8754000</v>
      </c>
      <c r="G5" s="60">
        <v>770639</v>
      </c>
      <c r="H5" s="60">
        <v>653150</v>
      </c>
      <c r="I5" s="60">
        <v>897102</v>
      </c>
      <c r="J5" s="60">
        <v>2320891</v>
      </c>
      <c r="K5" s="60">
        <v>834523</v>
      </c>
      <c r="L5" s="60">
        <v>655826</v>
      </c>
      <c r="M5" s="60">
        <v>776129</v>
      </c>
      <c r="N5" s="60">
        <v>2266478</v>
      </c>
      <c r="O5" s="60">
        <v>0</v>
      </c>
      <c r="P5" s="60">
        <v>1685164</v>
      </c>
      <c r="Q5" s="60">
        <v>728131</v>
      </c>
      <c r="R5" s="60">
        <v>2413295</v>
      </c>
      <c r="S5" s="60">
        <v>798583</v>
      </c>
      <c r="T5" s="60">
        <v>805144</v>
      </c>
      <c r="U5" s="60">
        <v>0</v>
      </c>
      <c r="V5" s="60">
        <v>1603727</v>
      </c>
      <c r="W5" s="60">
        <v>8604391</v>
      </c>
      <c r="X5" s="60">
        <v>8754000</v>
      </c>
      <c r="Y5" s="60">
        <v>-149609</v>
      </c>
      <c r="Z5" s="140">
        <v>-1.71</v>
      </c>
      <c r="AA5" s="155">
        <v>8754000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26870797</v>
      </c>
      <c r="D7" s="155"/>
      <c r="E7" s="156">
        <v>28001696</v>
      </c>
      <c r="F7" s="60">
        <v>28001696</v>
      </c>
      <c r="G7" s="60">
        <v>1792816</v>
      </c>
      <c r="H7" s="60">
        <v>1792816</v>
      </c>
      <c r="I7" s="60">
        <v>398994</v>
      </c>
      <c r="J7" s="60">
        <v>3984626</v>
      </c>
      <c r="K7" s="60">
        <v>317965</v>
      </c>
      <c r="L7" s="60">
        <v>1563376</v>
      </c>
      <c r="M7" s="60">
        <v>1857883</v>
      </c>
      <c r="N7" s="60">
        <v>3739224</v>
      </c>
      <c r="O7" s="60">
        <v>0</v>
      </c>
      <c r="P7" s="60">
        <v>3986797</v>
      </c>
      <c r="Q7" s="60">
        <v>3986797</v>
      </c>
      <c r="R7" s="60">
        <v>7973594</v>
      </c>
      <c r="S7" s="60">
        <v>1505794</v>
      </c>
      <c r="T7" s="60">
        <v>1792135</v>
      </c>
      <c r="U7" s="60">
        <v>0</v>
      </c>
      <c r="V7" s="60">
        <v>3297929</v>
      </c>
      <c r="W7" s="60">
        <v>18995373</v>
      </c>
      <c r="X7" s="60">
        <v>28001696</v>
      </c>
      <c r="Y7" s="60">
        <v>-9006323</v>
      </c>
      <c r="Z7" s="140">
        <v>-32.16</v>
      </c>
      <c r="AA7" s="155">
        <v>28001696</v>
      </c>
    </row>
    <row r="8" spans="1:27" ht="13.5">
      <c r="A8" s="183" t="s">
        <v>104</v>
      </c>
      <c r="B8" s="182"/>
      <c r="C8" s="155">
        <v>6308136</v>
      </c>
      <c r="D8" s="155"/>
      <c r="E8" s="156">
        <v>10273000</v>
      </c>
      <c r="F8" s="60">
        <v>10273000</v>
      </c>
      <c r="G8" s="60">
        <v>0</v>
      </c>
      <c r="H8" s="60">
        <v>0</v>
      </c>
      <c r="I8" s="60">
        <v>234116</v>
      </c>
      <c r="J8" s="60">
        <v>234116</v>
      </c>
      <c r="K8" s="60">
        <v>215000</v>
      </c>
      <c r="L8" s="60">
        <v>699782</v>
      </c>
      <c r="M8" s="60">
        <v>194986</v>
      </c>
      <c r="N8" s="60">
        <v>1109768</v>
      </c>
      <c r="O8" s="60">
        <v>0</v>
      </c>
      <c r="P8" s="60">
        <v>0</v>
      </c>
      <c r="Q8" s="60">
        <v>473159</v>
      </c>
      <c r="R8" s="60">
        <v>473159</v>
      </c>
      <c r="S8" s="60">
        <v>519651</v>
      </c>
      <c r="T8" s="60">
        <v>430198</v>
      </c>
      <c r="U8" s="60">
        <v>0</v>
      </c>
      <c r="V8" s="60">
        <v>949849</v>
      </c>
      <c r="W8" s="60">
        <v>2766892</v>
      </c>
      <c r="X8" s="60">
        <v>10273000</v>
      </c>
      <c r="Y8" s="60">
        <v>-7506108</v>
      </c>
      <c r="Z8" s="140">
        <v>-73.07</v>
      </c>
      <c r="AA8" s="155">
        <v>10273000</v>
      </c>
    </row>
    <row r="9" spans="1:27" ht="13.5">
      <c r="A9" s="183" t="s">
        <v>105</v>
      </c>
      <c r="B9" s="182"/>
      <c r="C9" s="155">
        <v>10777121</v>
      </c>
      <c r="D9" s="155"/>
      <c r="E9" s="156">
        <v>2471000</v>
      </c>
      <c r="F9" s="60">
        <v>2471000</v>
      </c>
      <c r="G9" s="60">
        <v>308420</v>
      </c>
      <c r="H9" s="60">
        <v>226589</v>
      </c>
      <c r="I9" s="60">
        <v>390363</v>
      </c>
      <c r="J9" s="60">
        <v>925372</v>
      </c>
      <c r="K9" s="60">
        <v>308682</v>
      </c>
      <c r="L9" s="60">
        <v>226715</v>
      </c>
      <c r="M9" s="60">
        <v>308968</v>
      </c>
      <c r="N9" s="60">
        <v>844365</v>
      </c>
      <c r="O9" s="60">
        <v>0</v>
      </c>
      <c r="P9" s="60">
        <v>0</v>
      </c>
      <c r="Q9" s="60">
        <v>308619</v>
      </c>
      <c r="R9" s="60">
        <v>308619</v>
      </c>
      <c r="S9" s="60">
        <v>308459</v>
      </c>
      <c r="T9" s="60">
        <v>308522</v>
      </c>
      <c r="U9" s="60">
        <v>0</v>
      </c>
      <c r="V9" s="60">
        <v>616981</v>
      </c>
      <c r="W9" s="60">
        <v>2695337</v>
      </c>
      <c r="X9" s="60">
        <v>2471000</v>
      </c>
      <c r="Y9" s="60">
        <v>224337</v>
      </c>
      <c r="Z9" s="140">
        <v>9.08</v>
      </c>
      <c r="AA9" s="155">
        <v>2471000</v>
      </c>
    </row>
    <row r="10" spans="1:27" ht="13.5">
      <c r="A10" s="183" t="s">
        <v>106</v>
      </c>
      <c r="B10" s="182"/>
      <c r="C10" s="155">
        <v>934831</v>
      </c>
      <c r="D10" s="155"/>
      <c r="E10" s="156">
        <v>9108000</v>
      </c>
      <c r="F10" s="54">
        <v>9108000</v>
      </c>
      <c r="G10" s="54">
        <v>727999</v>
      </c>
      <c r="H10" s="54">
        <v>587318</v>
      </c>
      <c r="I10" s="54">
        <v>866742</v>
      </c>
      <c r="J10" s="54">
        <v>2182059</v>
      </c>
      <c r="K10" s="54">
        <v>727629</v>
      </c>
      <c r="L10" s="54">
        <v>587297</v>
      </c>
      <c r="M10" s="54">
        <v>723892</v>
      </c>
      <c r="N10" s="54">
        <v>2038818</v>
      </c>
      <c r="O10" s="54">
        <v>0</v>
      </c>
      <c r="P10" s="54">
        <v>0</v>
      </c>
      <c r="Q10" s="54">
        <v>717379</v>
      </c>
      <c r="R10" s="54">
        <v>717379</v>
      </c>
      <c r="S10" s="54">
        <v>708797</v>
      </c>
      <c r="T10" s="54">
        <v>621512</v>
      </c>
      <c r="U10" s="54">
        <v>0</v>
      </c>
      <c r="V10" s="54">
        <v>1330309</v>
      </c>
      <c r="W10" s="54">
        <v>6268565</v>
      </c>
      <c r="X10" s="54">
        <v>9108000</v>
      </c>
      <c r="Y10" s="54">
        <v>-2839435</v>
      </c>
      <c r="Z10" s="184">
        <v>-31.18</v>
      </c>
      <c r="AA10" s="130">
        <v>9108000</v>
      </c>
    </row>
    <row r="11" spans="1:27" ht="13.5">
      <c r="A11" s="183" t="s">
        <v>107</v>
      </c>
      <c r="B11" s="185"/>
      <c r="C11" s="155">
        <v>149679</v>
      </c>
      <c r="D11" s="155"/>
      <c r="E11" s="156">
        <v>0</v>
      </c>
      <c r="F11" s="60">
        <v>0</v>
      </c>
      <c r="G11" s="60">
        <v>3209</v>
      </c>
      <c r="H11" s="60">
        <v>724</v>
      </c>
      <c r="I11" s="60">
        <v>13160</v>
      </c>
      <c r="J11" s="60">
        <v>17093</v>
      </c>
      <c r="K11" s="60">
        <v>21952</v>
      </c>
      <c r="L11" s="60">
        <v>24058</v>
      </c>
      <c r="M11" s="60">
        <v>15605</v>
      </c>
      <c r="N11" s="60">
        <v>61615</v>
      </c>
      <c r="O11" s="60">
        <v>0</v>
      </c>
      <c r="P11" s="60">
        <v>22843</v>
      </c>
      <c r="Q11" s="60">
        <v>11549</v>
      </c>
      <c r="R11" s="60">
        <v>34392</v>
      </c>
      <c r="S11" s="60">
        <v>31067</v>
      </c>
      <c r="T11" s="60">
        <v>16547</v>
      </c>
      <c r="U11" s="60">
        <v>0</v>
      </c>
      <c r="V11" s="60">
        <v>47614</v>
      </c>
      <c r="W11" s="60">
        <v>160714</v>
      </c>
      <c r="X11" s="60">
        <v>0</v>
      </c>
      <c r="Y11" s="60">
        <v>160714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364960</v>
      </c>
      <c r="D12" s="155"/>
      <c r="E12" s="156">
        <v>562000</v>
      </c>
      <c r="F12" s="60">
        <v>562000</v>
      </c>
      <c r="G12" s="60">
        <v>17273</v>
      </c>
      <c r="H12" s="60">
        <v>30692</v>
      </c>
      <c r="I12" s="60">
        <v>26145</v>
      </c>
      <c r="J12" s="60">
        <v>74110</v>
      </c>
      <c r="K12" s="60">
        <v>395831</v>
      </c>
      <c r="L12" s="60">
        <v>395831</v>
      </c>
      <c r="M12" s="60">
        <v>27342</v>
      </c>
      <c r="N12" s="60">
        <v>819004</v>
      </c>
      <c r="O12" s="60">
        <v>0</v>
      </c>
      <c r="P12" s="60">
        <v>15260</v>
      </c>
      <c r="Q12" s="60">
        <v>25669</v>
      </c>
      <c r="R12" s="60">
        <v>40929</v>
      </c>
      <c r="S12" s="60">
        <v>195360</v>
      </c>
      <c r="T12" s="60">
        <v>28617</v>
      </c>
      <c r="U12" s="60">
        <v>0</v>
      </c>
      <c r="V12" s="60">
        <v>223977</v>
      </c>
      <c r="W12" s="60">
        <v>1158020</v>
      </c>
      <c r="X12" s="60">
        <v>562000</v>
      </c>
      <c r="Y12" s="60">
        <v>596020</v>
      </c>
      <c r="Z12" s="140">
        <v>106.05</v>
      </c>
      <c r="AA12" s="155">
        <v>562000</v>
      </c>
    </row>
    <row r="13" spans="1:27" ht="13.5">
      <c r="A13" s="181" t="s">
        <v>109</v>
      </c>
      <c r="B13" s="185"/>
      <c r="C13" s="155">
        <v>323477</v>
      </c>
      <c r="D13" s="155"/>
      <c r="E13" s="156">
        <v>18000</v>
      </c>
      <c r="F13" s="60">
        <v>18000</v>
      </c>
      <c r="G13" s="60">
        <v>15059</v>
      </c>
      <c r="H13" s="60">
        <v>0</v>
      </c>
      <c r="I13" s="60">
        <v>126</v>
      </c>
      <c r="J13" s="60">
        <v>15185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15185</v>
      </c>
      <c r="X13" s="60">
        <v>18000</v>
      </c>
      <c r="Y13" s="60">
        <v>-2815</v>
      </c>
      <c r="Z13" s="140">
        <v>-15.64</v>
      </c>
      <c r="AA13" s="155">
        <v>18000</v>
      </c>
    </row>
    <row r="14" spans="1:27" ht="13.5">
      <c r="A14" s="181" t="s">
        <v>110</v>
      </c>
      <c r="B14" s="185"/>
      <c r="C14" s="155">
        <v>0</v>
      </c>
      <c r="D14" s="155"/>
      <c r="E14" s="156">
        <v>944248</v>
      </c>
      <c r="F14" s="60">
        <v>944248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944248</v>
      </c>
      <c r="Y14" s="60">
        <v>-944248</v>
      </c>
      <c r="Z14" s="140">
        <v>-100</v>
      </c>
      <c r="AA14" s="155">
        <v>944248</v>
      </c>
    </row>
    <row r="15" spans="1:27" ht="13.5">
      <c r="A15" s="181" t="s">
        <v>111</v>
      </c>
      <c r="B15" s="185"/>
      <c r="C15" s="155">
        <v>26499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1213</v>
      </c>
      <c r="N15" s="60">
        <v>1213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1213</v>
      </c>
      <c r="X15" s="60">
        <v>0</v>
      </c>
      <c r="Y15" s="60">
        <v>1213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47580</v>
      </c>
      <c r="D16" s="155"/>
      <c r="E16" s="156">
        <v>2646000</v>
      </c>
      <c r="F16" s="60">
        <v>2646000</v>
      </c>
      <c r="G16" s="60">
        <v>2250</v>
      </c>
      <c r="H16" s="60">
        <v>4244</v>
      </c>
      <c r="I16" s="60">
        <v>9292</v>
      </c>
      <c r="J16" s="60">
        <v>15786</v>
      </c>
      <c r="K16" s="60">
        <v>4405</v>
      </c>
      <c r="L16" s="60">
        <v>1530</v>
      </c>
      <c r="M16" s="60">
        <v>2349</v>
      </c>
      <c r="N16" s="60">
        <v>8284</v>
      </c>
      <c r="O16" s="60">
        <v>0</v>
      </c>
      <c r="P16" s="60">
        <v>1307</v>
      </c>
      <c r="Q16" s="60">
        <v>4027</v>
      </c>
      <c r="R16" s="60">
        <v>5334</v>
      </c>
      <c r="S16" s="60">
        <v>7210</v>
      </c>
      <c r="T16" s="60">
        <v>4887</v>
      </c>
      <c r="U16" s="60">
        <v>0</v>
      </c>
      <c r="V16" s="60">
        <v>12097</v>
      </c>
      <c r="W16" s="60">
        <v>41501</v>
      </c>
      <c r="X16" s="60">
        <v>2646000</v>
      </c>
      <c r="Y16" s="60">
        <v>-2604499</v>
      </c>
      <c r="Z16" s="140">
        <v>-98.43</v>
      </c>
      <c r="AA16" s="155">
        <v>2646000</v>
      </c>
    </row>
    <row r="17" spans="1:27" ht="13.5">
      <c r="A17" s="181" t="s">
        <v>113</v>
      </c>
      <c r="B17" s="185"/>
      <c r="C17" s="155">
        <v>1348461</v>
      </c>
      <c r="D17" s="155"/>
      <c r="E17" s="156">
        <v>0</v>
      </c>
      <c r="F17" s="60">
        <v>0</v>
      </c>
      <c r="G17" s="60">
        <v>215859</v>
      </c>
      <c r="H17" s="60">
        <v>152226</v>
      </c>
      <c r="I17" s="60">
        <v>154052</v>
      </c>
      <c r="J17" s="60">
        <v>522137</v>
      </c>
      <c r="K17" s="60">
        <v>128675</v>
      </c>
      <c r="L17" s="60">
        <v>239900</v>
      </c>
      <c r="M17" s="60">
        <v>50113</v>
      </c>
      <c r="N17" s="60">
        <v>418688</v>
      </c>
      <c r="O17" s="60">
        <v>0</v>
      </c>
      <c r="P17" s="60">
        <v>172980</v>
      </c>
      <c r="Q17" s="60">
        <v>108705</v>
      </c>
      <c r="R17" s="60">
        <v>281685</v>
      </c>
      <c r="S17" s="60">
        <v>497610</v>
      </c>
      <c r="T17" s="60">
        <v>177088</v>
      </c>
      <c r="U17" s="60">
        <v>0</v>
      </c>
      <c r="V17" s="60">
        <v>674698</v>
      </c>
      <c r="W17" s="60">
        <v>1897208</v>
      </c>
      <c r="X17" s="60">
        <v>0</v>
      </c>
      <c r="Y17" s="60">
        <v>1897208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80831748</v>
      </c>
      <c r="D19" s="155"/>
      <c r="E19" s="156">
        <v>69834000</v>
      </c>
      <c r="F19" s="60">
        <v>69834000</v>
      </c>
      <c r="G19" s="60">
        <v>28096000</v>
      </c>
      <c r="H19" s="60">
        <v>2300000</v>
      </c>
      <c r="I19" s="60">
        <v>0</v>
      </c>
      <c r="J19" s="60">
        <v>30396000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28741000</v>
      </c>
      <c r="R19" s="60">
        <v>28741000</v>
      </c>
      <c r="S19" s="60">
        <v>0</v>
      </c>
      <c r="T19" s="60">
        <v>0</v>
      </c>
      <c r="U19" s="60">
        <v>0</v>
      </c>
      <c r="V19" s="60">
        <v>0</v>
      </c>
      <c r="W19" s="60">
        <v>59137000</v>
      </c>
      <c r="X19" s="60">
        <v>69834000</v>
      </c>
      <c r="Y19" s="60">
        <v>-10697000</v>
      </c>
      <c r="Z19" s="140">
        <v>-15.32</v>
      </c>
      <c r="AA19" s="155">
        <v>69834000</v>
      </c>
    </row>
    <row r="20" spans="1:27" ht="13.5">
      <c r="A20" s="181" t="s">
        <v>35</v>
      </c>
      <c r="B20" s="185"/>
      <c r="C20" s="155">
        <v>2235180</v>
      </c>
      <c r="D20" s="155"/>
      <c r="E20" s="156">
        <v>0</v>
      </c>
      <c r="F20" s="54">
        <v>0</v>
      </c>
      <c r="G20" s="54">
        <v>769554</v>
      </c>
      <c r="H20" s="54">
        <v>705239</v>
      </c>
      <c r="I20" s="54">
        <v>660266</v>
      </c>
      <c r="J20" s="54">
        <v>2135059</v>
      </c>
      <c r="K20" s="54">
        <v>665856</v>
      </c>
      <c r="L20" s="54">
        <v>694243</v>
      </c>
      <c r="M20" s="54">
        <v>877016</v>
      </c>
      <c r="N20" s="54">
        <v>2237115</v>
      </c>
      <c r="O20" s="54">
        <v>0</v>
      </c>
      <c r="P20" s="54">
        <v>248062</v>
      </c>
      <c r="Q20" s="54">
        <v>226616</v>
      </c>
      <c r="R20" s="54">
        <v>474678</v>
      </c>
      <c r="S20" s="54">
        <v>610910</v>
      </c>
      <c r="T20" s="54">
        <v>426228</v>
      </c>
      <c r="U20" s="54">
        <v>0</v>
      </c>
      <c r="V20" s="54">
        <v>1037138</v>
      </c>
      <c r="W20" s="54">
        <v>5883990</v>
      </c>
      <c r="X20" s="54">
        <v>0</v>
      </c>
      <c r="Y20" s="54">
        <v>5883990</v>
      </c>
      <c r="Z20" s="184">
        <v>0</v>
      </c>
      <c r="AA20" s="130">
        <v>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138938878</v>
      </c>
      <c r="D22" s="188">
        <f>SUM(D5:D21)</f>
        <v>0</v>
      </c>
      <c r="E22" s="189">
        <f t="shared" si="0"/>
        <v>132611944</v>
      </c>
      <c r="F22" s="190">
        <f t="shared" si="0"/>
        <v>132611944</v>
      </c>
      <c r="G22" s="190">
        <f t="shared" si="0"/>
        <v>32719078</v>
      </c>
      <c r="H22" s="190">
        <f t="shared" si="0"/>
        <v>6452998</v>
      </c>
      <c r="I22" s="190">
        <f t="shared" si="0"/>
        <v>3650358</v>
      </c>
      <c r="J22" s="190">
        <f t="shared" si="0"/>
        <v>42822434</v>
      </c>
      <c r="K22" s="190">
        <f t="shared" si="0"/>
        <v>3620518</v>
      </c>
      <c r="L22" s="190">
        <f t="shared" si="0"/>
        <v>5088558</v>
      </c>
      <c r="M22" s="190">
        <f t="shared" si="0"/>
        <v>4835496</v>
      </c>
      <c r="N22" s="190">
        <f t="shared" si="0"/>
        <v>13544572</v>
      </c>
      <c r="O22" s="190">
        <f t="shared" si="0"/>
        <v>0</v>
      </c>
      <c r="P22" s="190">
        <f t="shared" si="0"/>
        <v>6132413</v>
      </c>
      <c r="Q22" s="190">
        <f t="shared" si="0"/>
        <v>35331651</v>
      </c>
      <c r="R22" s="190">
        <f t="shared" si="0"/>
        <v>41464064</v>
      </c>
      <c r="S22" s="190">
        <f t="shared" si="0"/>
        <v>5183441</v>
      </c>
      <c r="T22" s="190">
        <f t="shared" si="0"/>
        <v>4610878</v>
      </c>
      <c r="U22" s="190">
        <f t="shared" si="0"/>
        <v>0</v>
      </c>
      <c r="V22" s="190">
        <f t="shared" si="0"/>
        <v>9794319</v>
      </c>
      <c r="W22" s="190">
        <f t="shared" si="0"/>
        <v>107625389</v>
      </c>
      <c r="X22" s="190">
        <f t="shared" si="0"/>
        <v>132611944</v>
      </c>
      <c r="Y22" s="190">
        <f t="shared" si="0"/>
        <v>-24986555</v>
      </c>
      <c r="Z22" s="191">
        <f>+IF(X22&lt;&gt;0,+(Y22/X22)*100,0)</f>
        <v>-18.84185861870783</v>
      </c>
      <c r="AA22" s="188">
        <f>SUM(AA5:AA21)</f>
        <v>132611944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49400564</v>
      </c>
      <c r="D25" s="155"/>
      <c r="E25" s="156">
        <v>53472020</v>
      </c>
      <c r="F25" s="60">
        <v>53472020</v>
      </c>
      <c r="G25" s="60">
        <v>4201442</v>
      </c>
      <c r="H25" s="60">
        <v>5121808</v>
      </c>
      <c r="I25" s="60">
        <v>4619293</v>
      </c>
      <c r="J25" s="60">
        <v>13942543</v>
      </c>
      <c r="K25" s="60">
        <v>4985656</v>
      </c>
      <c r="L25" s="60">
        <v>4110627</v>
      </c>
      <c r="M25" s="60">
        <v>4110627</v>
      </c>
      <c r="N25" s="60">
        <v>13206910</v>
      </c>
      <c r="O25" s="60">
        <v>0</v>
      </c>
      <c r="P25" s="60">
        <v>4431354</v>
      </c>
      <c r="Q25" s="60">
        <v>4616719</v>
      </c>
      <c r="R25" s="60">
        <v>9048073</v>
      </c>
      <c r="S25" s="60">
        <v>4624667</v>
      </c>
      <c r="T25" s="60">
        <v>4629975</v>
      </c>
      <c r="U25" s="60">
        <v>0</v>
      </c>
      <c r="V25" s="60">
        <v>9254642</v>
      </c>
      <c r="W25" s="60">
        <v>45452168</v>
      </c>
      <c r="X25" s="60">
        <v>53472020</v>
      </c>
      <c r="Y25" s="60">
        <v>-8019852</v>
      </c>
      <c r="Z25" s="140">
        <v>-15</v>
      </c>
      <c r="AA25" s="155">
        <v>53472020</v>
      </c>
    </row>
    <row r="26" spans="1:27" ht="13.5">
      <c r="A26" s="183" t="s">
        <v>38</v>
      </c>
      <c r="B26" s="182"/>
      <c r="C26" s="155">
        <v>6881598</v>
      </c>
      <c r="D26" s="155"/>
      <c r="E26" s="156">
        <v>8725884</v>
      </c>
      <c r="F26" s="60">
        <v>8725884</v>
      </c>
      <c r="G26" s="60">
        <v>569075</v>
      </c>
      <c r="H26" s="60">
        <v>560059</v>
      </c>
      <c r="I26" s="60">
        <v>974406</v>
      </c>
      <c r="J26" s="60">
        <v>2103540</v>
      </c>
      <c r="K26" s="60">
        <v>582133</v>
      </c>
      <c r="L26" s="60">
        <v>581313</v>
      </c>
      <c r="M26" s="60">
        <v>581313</v>
      </c>
      <c r="N26" s="60">
        <v>1744759</v>
      </c>
      <c r="O26" s="60">
        <v>0</v>
      </c>
      <c r="P26" s="60">
        <v>581369</v>
      </c>
      <c r="Q26" s="60">
        <v>563096</v>
      </c>
      <c r="R26" s="60">
        <v>1144465</v>
      </c>
      <c r="S26" s="60">
        <v>979842</v>
      </c>
      <c r="T26" s="60">
        <v>692313</v>
      </c>
      <c r="U26" s="60">
        <v>0</v>
      </c>
      <c r="V26" s="60">
        <v>1672155</v>
      </c>
      <c r="W26" s="60">
        <v>6664919</v>
      </c>
      <c r="X26" s="60">
        <v>8725884</v>
      </c>
      <c r="Y26" s="60">
        <v>-2060965</v>
      </c>
      <c r="Z26" s="140">
        <v>-23.62</v>
      </c>
      <c r="AA26" s="155">
        <v>8725884</v>
      </c>
    </row>
    <row r="27" spans="1:27" ht="13.5">
      <c r="A27" s="183" t="s">
        <v>118</v>
      </c>
      <c r="B27" s="182"/>
      <c r="C27" s="155">
        <v>0</v>
      </c>
      <c r="D27" s="155"/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697153</v>
      </c>
      <c r="D28" s="155"/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3993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33207516</v>
      </c>
      <c r="D30" s="155"/>
      <c r="E30" s="156">
        <v>26923515</v>
      </c>
      <c r="F30" s="60">
        <v>26923515</v>
      </c>
      <c r="G30" s="60">
        <v>3699347</v>
      </c>
      <c r="H30" s="60">
        <v>3584130</v>
      </c>
      <c r="I30" s="60">
        <v>3643837</v>
      </c>
      <c r="J30" s="60">
        <v>10927314</v>
      </c>
      <c r="K30" s="60">
        <v>3806750</v>
      </c>
      <c r="L30" s="60">
        <v>2192456</v>
      </c>
      <c r="M30" s="60">
        <v>209781</v>
      </c>
      <c r="N30" s="60">
        <v>6208987</v>
      </c>
      <c r="O30" s="60">
        <v>0</v>
      </c>
      <c r="P30" s="60">
        <v>3146022</v>
      </c>
      <c r="Q30" s="60">
        <v>247188</v>
      </c>
      <c r="R30" s="60">
        <v>3393210</v>
      </c>
      <c r="S30" s="60">
        <v>505377</v>
      </c>
      <c r="T30" s="60">
        <v>744598</v>
      </c>
      <c r="U30" s="60">
        <v>0</v>
      </c>
      <c r="V30" s="60">
        <v>1249975</v>
      </c>
      <c r="W30" s="60">
        <v>21779486</v>
      </c>
      <c r="X30" s="60">
        <v>26923515</v>
      </c>
      <c r="Y30" s="60">
        <v>-5144029</v>
      </c>
      <c r="Z30" s="140">
        <v>-19.11</v>
      </c>
      <c r="AA30" s="155">
        <v>26923515</v>
      </c>
    </row>
    <row r="31" spans="1:27" ht="13.5">
      <c r="A31" s="183" t="s">
        <v>120</v>
      </c>
      <c r="B31" s="182"/>
      <c r="C31" s="155">
        <v>2193317</v>
      </c>
      <c r="D31" s="155"/>
      <c r="E31" s="156">
        <v>34207000</v>
      </c>
      <c r="F31" s="60">
        <v>34207000</v>
      </c>
      <c r="G31" s="60">
        <v>259466</v>
      </c>
      <c r="H31" s="60">
        <v>221868</v>
      </c>
      <c r="I31" s="60">
        <v>138336</v>
      </c>
      <c r="J31" s="60">
        <v>619670</v>
      </c>
      <c r="K31" s="60">
        <v>284598</v>
      </c>
      <c r="L31" s="60">
        <v>571934</v>
      </c>
      <c r="M31" s="60">
        <v>14865</v>
      </c>
      <c r="N31" s="60">
        <v>871397</v>
      </c>
      <c r="O31" s="60">
        <v>0</v>
      </c>
      <c r="P31" s="60">
        <v>116791</v>
      </c>
      <c r="Q31" s="60">
        <v>521751</v>
      </c>
      <c r="R31" s="60">
        <v>638542</v>
      </c>
      <c r="S31" s="60">
        <v>16941</v>
      </c>
      <c r="T31" s="60">
        <v>286765</v>
      </c>
      <c r="U31" s="60">
        <v>0</v>
      </c>
      <c r="V31" s="60">
        <v>303706</v>
      </c>
      <c r="W31" s="60">
        <v>2433315</v>
      </c>
      <c r="X31" s="60">
        <v>34207000</v>
      </c>
      <c r="Y31" s="60">
        <v>-31773685</v>
      </c>
      <c r="Z31" s="140">
        <v>-92.89</v>
      </c>
      <c r="AA31" s="155">
        <v>34207000</v>
      </c>
    </row>
    <row r="32" spans="1:27" ht="13.5">
      <c r="A32" s="183" t="s">
        <v>121</v>
      </c>
      <c r="B32" s="182"/>
      <c r="C32" s="155">
        <v>2180842</v>
      </c>
      <c r="D32" s="155"/>
      <c r="E32" s="156">
        <v>4576000</v>
      </c>
      <c r="F32" s="60">
        <v>4576000</v>
      </c>
      <c r="G32" s="60">
        <v>0</v>
      </c>
      <c r="H32" s="60">
        <v>0</v>
      </c>
      <c r="I32" s="60">
        <v>365</v>
      </c>
      <c r="J32" s="60">
        <v>365</v>
      </c>
      <c r="K32" s="60">
        <v>18209</v>
      </c>
      <c r="L32" s="60">
        <v>0</v>
      </c>
      <c r="M32" s="60">
        <v>0</v>
      </c>
      <c r="N32" s="60">
        <v>18209</v>
      </c>
      <c r="O32" s="60">
        <v>0</v>
      </c>
      <c r="P32" s="60">
        <v>0</v>
      </c>
      <c r="Q32" s="60">
        <v>0</v>
      </c>
      <c r="R32" s="60">
        <v>0</v>
      </c>
      <c r="S32" s="60">
        <v>49725</v>
      </c>
      <c r="T32" s="60">
        <v>758259</v>
      </c>
      <c r="U32" s="60">
        <v>0</v>
      </c>
      <c r="V32" s="60">
        <v>807984</v>
      </c>
      <c r="W32" s="60">
        <v>826558</v>
      </c>
      <c r="X32" s="60">
        <v>4576000</v>
      </c>
      <c r="Y32" s="60">
        <v>-3749442</v>
      </c>
      <c r="Z32" s="140">
        <v>-81.94</v>
      </c>
      <c r="AA32" s="155">
        <v>4576000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0</v>
      </c>
      <c r="G33" s="60">
        <v>3773779</v>
      </c>
      <c r="H33" s="60">
        <v>5495448</v>
      </c>
      <c r="I33" s="60">
        <v>3773779</v>
      </c>
      <c r="J33" s="60">
        <v>13043006</v>
      </c>
      <c r="K33" s="60">
        <v>4070350</v>
      </c>
      <c r="L33" s="60">
        <v>283030</v>
      </c>
      <c r="M33" s="60">
        <v>0</v>
      </c>
      <c r="N33" s="60">
        <v>4353380</v>
      </c>
      <c r="O33" s="60">
        <v>0</v>
      </c>
      <c r="P33" s="60">
        <v>0</v>
      </c>
      <c r="Q33" s="60">
        <v>3516520</v>
      </c>
      <c r="R33" s="60">
        <v>3516520</v>
      </c>
      <c r="S33" s="60">
        <v>0</v>
      </c>
      <c r="T33" s="60">
        <v>0</v>
      </c>
      <c r="U33" s="60">
        <v>0</v>
      </c>
      <c r="V33" s="60">
        <v>0</v>
      </c>
      <c r="W33" s="60">
        <v>20912906</v>
      </c>
      <c r="X33" s="60">
        <v>0</v>
      </c>
      <c r="Y33" s="60">
        <v>20912906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21232618</v>
      </c>
      <c r="D34" s="155"/>
      <c r="E34" s="156">
        <v>2054000</v>
      </c>
      <c r="F34" s="60">
        <v>2054000</v>
      </c>
      <c r="G34" s="60">
        <v>3073793</v>
      </c>
      <c r="H34" s="60">
        <v>1502713</v>
      </c>
      <c r="I34" s="60">
        <v>1182651</v>
      </c>
      <c r="J34" s="60">
        <v>5759157</v>
      </c>
      <c r="K34" s="60">
        <v>1916263</v>
      </c>
      <c r="L34" s="60">
        <v>1448747</v>
      </c>
      <c r="M34" s="60">
        <v>611612</v>
      </c>
      <c r="N34" s="60">
        <v>3976622</v>
      </c>
      <c r="O34" s="60">
        <v>0</v>
      </c>
      <c r="P34" s="60">
        <v>1302586</v>
      </c>
      <c r="Q34" s="60">
        <v>2814060</v>
      </c>
      <c r="R34" s="60">
        <v>4116646</v>
      </c>
      <c r="S34" s="60">
        <v>2392194</v>
      </c>
      <c r="T34" s="60">
        <v>3176916</v>
      </c>
      <c r="U34" s="60">
        <v>0</v>
      </c>
      <c r="V34" s="60">
        <v>5569110</v>
      </c>
      <c r="W34" s="60">
        <v>19421535</v>
      </c>
      <c r="X34" s="60">
        <v>2054000</v>
      </c>
      <c r="Y34" s="60">
        <v>17367535</v>
      </c>
      <c r="Z34" s="140">
        <v>845.55</v>
      </c>
      <c r="AA34" s="155">
        <v>2054000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115797601</v>
      </c>
      <c r="D36" s="188">
        <f>SUM(D25:D35)</f>
        <v>0</v>
      </c>
      <c r="E36" s="189">
        <f t="shared" si="1"/>
        <v>129958419</v>
      </c>
      <c r="F36" s="190">
        <f t="shared" si="1"/>
        <v>129958419</v>
      </c>
      <c r="G36" s="190">
        <f t="shared" si="1"/>
        <v>15576902</v>
      </c>
      <c r="H36" s="190">
        <f t="shared" si="1"/>
        <v>16486026</v>
      </c>
      <c r="I36" s="190">
        <f t="shared" si="1"/>
        <v>14332667</v>
      </c>
      <c r="J36" s="190">
        <f t="shared" si="1"/>
        <v>46395595</v>
      </c>
      <c r="K36" s="190">
        <f t="shared" si="1"/>
        <v>15663959</v>
      </c>
      <c r="L36" s="190">
        <f t="shared" si="1"/>
        <v>9188107</v>
      </c>
      <c r="M36" s="190">
        <f t="shared" si="1"/>
        <v>5528198</v>
      </c>
      <c r="N36" s="190">
        <f t="shared" si="1"/>
        <v>30380264</v>
      </c>
      <c r="O36" s="190">
        <f t="shared" si="1"/>
        <v>0</v>
      </c>
      <c r="P36" s="190">
        <f t="shared" si="1"/>
        <v>9578122</v>
      </c>
      <c r="Q36" s="190">
        <f t="shared" si="1"/>
        <v>12279334</v>
      </c>
      <c r="R36" s="190">
        <f t="shared" si="1"/>
        <v>21857456</v>
      </c>
      <c r="S36" s="190">
        <f t="shared" si="1"/>
        <v>8568746</v>
      </c>
      <c r="T36" s="190">
        <f t="shared" si="1"/>
        <v>10288826</v>
      </c>
      <c r="U36" s="190">
        <f t="shared" si="1"/>
        <v>0</v>
      </c>
      <c r="V36" s="190">
        <f t="shared" si="1"/>
        <v>18857572</v>
      </c>
      <c r="W36" s="190">
        <f t="shared" si="1"/>
        <v>117490887</v>
      </c>
      <c r="X36" s="190">
        <f t="shared" si="1"/>
        <v>129958419</v>
      </c>
      <c r="Y36" s="190">
        <f t="shared" si="1"/>
        <v>-12467532</v>
      </c>
      <c r="Z36" s="191">
        <f>+IF(X36&lt;&gt;0,+(Y36/X36)*100,0)</f>
        <v>-9.593477741522847</v>
      </c>
      <c r="AA36" s="188">
        <f>SUM(AA25:AA35)</f>
        <v>129958419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23141277</v>
      </c>
      <c r="D38" s="199">
        <f>+D22-D36</f>
        <v>0</v>
      </c>
      <c r="E38" s="200">
        <f t="shared" si="2"/>
        <v>2653525</v>
      </c>
      <c r="F38" s="106">
        <f t="shared" si="2"/>
        <v>2653525</v>
      </c>
      <c r="G38" s="106">
        <f t="shared" si="2"/>
        <v>17142176</v>
      </c>
      <c r="H38" s="106">
        <f t="shared" si="2"/>
        <v>-10033028</v>
      </c>
      <c r="I38" s="106">
        <f t="shared" si="2"/>
        <v>-10682309</v>
      </c>
      <c r="J38" s="106">
        <f t="shared" si="2"/>
        <v>-3573161</v>
      </c>
      <c r="K38" s="106">
        <f t="shared" si="2"/>
        <v>-12043441</v>
      </c>
      <c r="L38" s="106">
        <f t="shared" si="2"/>
        <v>-4099549</v>
      </c>
      <c r="M38" s="106">
        <f t="shared" si="2"/>
        <v>-692702</v>
      </c>
      <c r="N38" s="106">
        <f t="shared" si="2"/>
        <v>-16835692</v>
      </c>
      <c r="O38" s="106">
        <f t="shared" si="2"/>
        <v>0</v>
      </c>
      <c r="P38" s="106">
        <f t="shared" si="2"/>
        <v>-3445709</v>
      </c>
      <c r="Q38" s="106">
        <f t="shared" si="2"/>
        <v>23052317</v>
      </c>
      <c r="R38" s="106">
        <f t="shared" si="2"/>
        <v>19606608</v>
      </c>
      <c r="S38" s="106">
        <f t="shared" si="2"/>
        <v>-3385305</v>
      </c>
      <c r="T38" s="106">
        <f t="shared" si="2"/>
        <v>-5677948</v>
      </c>
      <c r="U38" s="106">
        <f t="shared" si="2"/>
        <v>0</v>
      </c>
      <c r="V38" s="106">
        <f t="shared" si="2"/>
        <v>-9063253</v>
      </c>
      <c r="W38" s="106">
        <f t="shared" si="2"/>
        <v>-9865498</v>
      </c>
      <c r="X38" s="106">
        <f>IF(F22=F36,0,X22-X36)</f>
        <v>2653525</v>
      </c>
      <c r="Y38" s="106">
        <f t="shared" si="2"/>
        <v>-12519023</v>
      </c>
      <c r="Z38" s="201">
        <f>+IF(X38&lt;&gt;0,+(Y38/X38)*100,0)</f>
        <v>-471.7883946825449</v>
      </c>
      <c r="AA38" s="199">
        <f>+AA22-AA36</f>
        <v>2653525</v>
      </c>
    </row>
    <row r="39" spans="1:27" ht="13.5">
      <c r="A39" s="181" t="s">
        <v>46</v>
      </c>
      <c r="B39" s="185"/>
      <c r="C39" s="155">
        <v>0</v>
      </c>
      <c r="D39" s="155"/>
      <c r="E39" s="156">
        <v>0</v>
      </c>
      <c r="F39" s="60">
        <v>0</v>
      </c>
      <c r="G39" s="60">
        <v>9325000</v>
      </c>
      <c r="H39" s="60">
        <v>9325000</v>
      </c>
      <c r="I39" s="60">
        <v>9325000</v>
      </c>
      <c r="J39" s="60">
        <v>27975000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2565000</v>
      </c>
      <c r="R39" s="60">
        <v>2565000</v>
      </c>
      <c r="S39" s="60">
        <v>0</v>
      </c>
      <c r="T39" s="60">
        <v>0</v>
      </c>
      <c r="U39" s="60">
        <v>0</v>
      </c>
      <c r="V39" s="60">
        <v>0</v>
      </c>
      <c r="W39" s="60">
        <v>30540000</v>
      </c>
      <c r="X39" s="60">
        <v>0</v>
      </c>
      <c r="Y39" s="60">
        <v>30540000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23141277</v>
      </c>
      <c r="D42" s="206">
        <f>SUM(D38:D41)</f>
        <v>0</v>
      </c>
      <c r="E42" s="207">
        <f t="shared" si="3"/>
        <v>2653525</v>
      </c>
      <c r="F42" s="88">
        <f t="shared" si="3"/>
        <v>2653525</v>
      </c>
      <c r="G42" s="88">
        <f t="shared" si="3"/>
        <v>26467176</v>
      </c>
      <c r="H42" s="88">
        <f t="shared" si="3"/>
        <v>-708028</v>
      </c>
      <c r="I42" s="88">
        <f t="shared" si="3"/>
        <v>-1357309</v>
      </c>
      <c r="J42" s="88">
        <f t="shared" si="3"/>
        <v>24401839</v>
      </c>
      <c r="K42" s="88">
        <f t="shared" si="3"/>
        <v>-12043441</v>
      </c>
      <c r="L42" s="88">
        <f t="shared" si="3"/>
        <v>-4099549</v>
      </c>
      <c r="M42" s="88">
        <f t="shared" si="3"/>
        <v>-692702</v>
      </c>
      <c r="N42" s="88">
        <f t="shared" si="3"/>
        <v>-16835692</v>
      </c>
      <c r="O42" s="88">
        <f t="shared" si="3"/>
        <v>0</v>
      </c>
      <c r="P42" s="88">
        <f t="shared" si="3"/>
        <v>-3445709</v>
      </c>
      <c r="Q42" s="88">
        <f t="shared" si="3"/>
        <v>25617317</v>
      </c>
      <c r="R42" s="88">
        <f t="shared" si="3"/>
        <v>22171608</v>
      </c>
      <c r="S42" s="88">
        <f t="shared" si="3"/>
        <v>-3385305</v>
      </c>
      <c r="T42" s="88">
        <f t="shared" si="3"/>
        <v>-5677948</v>
      </c>
      <c r="U42" s="88">
        <f t="shared" si="3"/>
        <v>0</v>
      </c>
      <c r="V42" s="88">
        <f t="shared" si="3"/>
        <v>-9063253</v>
      </c>
      <c r="W42" s="88">
        <f t="shared" si="3"/>
        <v>20674502</v>
      </c>
      <c r="X42" s="88">
        <f t="shared" si="3"/>
        <v>2653525</v>
      </c>
      <c r="Y42" s="88">
        <f t="shared" si="3"/>
        <v>18020977</v>
      </c>
      <c r="Z42" s="208">
        <f>+IF(X42&lt;&gt;0,+(Y42/X42)*100,0)</f>
        <v>679.1334922414525</v>
      </c>
      <c r="AA42" s="206">
        <f>SUM(AA38:AA41)</f>
        <v>2653525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23141277</v>
      </c>
      <c r="D44" s="210">
        <f>+D42-D43</f>
        <v>0</v>
      </c>
      <c r="E44" s="211">
        <f t="shared" si="4"/>
        <v>2653525</v>
      </c>
      <c r="F44" s="77">
        <f t="shared" si="4"/>
        <v>2653525</v>
      </c>
      <c r="G44" s="77">
        <f t="shared" si="4"/>
        <v>26467176</v>
      </c>
      <c r="H44" s="77">
        <f t="shared" si="4"/>
        <v>-708028</v>
      </c>
      <c r="I44" s="77">
        <f t="shared" si="4"/>
        <v>-1357309</v>
      </c>
      <c r="J44" s="77">
        <f t="shared" si="4"/>
        <v>24401839</v>
      </c>
      <c r="K44" s="77">
        <f t="shared" si="4"/>
        <v>-12043441</v>
      </c>
      <c r="L44" s="77">
        <f t="shared" si="4"/>
        <v>-4099549</v>
      </c>
      <c r="M44" s="77">
        <f t="shared" si="4"/>
        <v>-692702</v>
      </c>
      <c r="N44" s="77">
        <f t="shared" si="4"/>
        <v>-16835692</v>
      </c>
      <c r="O44" s="77">
        <f t="shared" si="4"/>
        <v>0</v>
      </c>
      <c r="P44" s="77">
        <f t="shared" si="4"/>
        <v>-3445709</v>
      </c>
      <c r="Q44" s="77">
        <f t="shared" si="4"/>
        <v>25617317</v>
      </c>
      <c r="R44" s="77">
        <f t="shared" si="4"/>
        <v>22171608</v>
      </c>
      <c r="S44" s="77">
        <f t="shared" si="4"/>
        <v>-3385305</v>
      </c>
      <c r="T44" s="77">
        <f t="shared" si="4"/>
        <v>-5677948</v>
      </c>
      <c r="U44" s="77">
        <f t="shared" si="4"/>
        <v>0</v>
      </c>
      <c r="V44" s="77">
        <f t="shared" si="4"/>
        <v>-9063253</v>
      </c>
      <c r="W44" s="77">
        <f t="shared" si="4"/>
        <v>20674502</v>
      </c>
      <c r="X44" s="77">
        <f t="shared" si="4"/>
        <v>2653525</v>
      </c>
      <c r="Y44" s="77">
        <f t="shared" si="4"/>
        <v>18020977</v>
      </c>
      <c r="Z44" s="212">
        <f>+IF(X44&lt;&gt;0,+(Y44/X44)*100,0)</f>
        <v>679.1334922414525</v>
      </c>
      <c r="AA44" s="210">
        <f>+AA42-AA43</f>
        <v>2653525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23141277</v>
      </c>
      <c r="D46" s="206">
        <f>SUM(D44:D45)</f>
        <v>0</v>
      </c>
      <c r="E46" s="207">
        <f t="shared" si="5"/>
        <v>2653525</v>
      </c>
      <c r="F46" s="88">
        <f t="shared" si="5"/>
        <v>2653525</v>
      </c>
      <c r="G46" s="88">
        <f t="shared" si="5"/>
        <v>26467176</v>
      </c>
      <c r="H46" s="88">
        <f t="shared" si="5"/>
        <v>-708028</v>
      </c>
      <c r="I46" s="88">
        <f t="shared" si="5"/>
        <v>-1357309</v>
      </c>
      <c r="J46" s="88">
        <f t="shared" si="5"/>
        <v>24401839</v>
      </c>
      <c r="K46" s="88">
        <f t="shared" si="5"/>
        <v>-12043441</v>
      </c>
      <c r="L46" s="88">
        <f t="shared" si="5"/>
        <v>-4099549</v>
      </c>
      <c r="M46" s="88">
        <f t="shared" si="5"/>
        <v>-692702</v>
      </c>
      <c r="N46" s="88">
        <f t="shared" si="5"/>
        <v>-16835692</v>
      </c>
      <c r="O46" s="88">
        <f t="shared" si="5"/>
        <v>0</v>
      </c>
      <c r="P46" s="88">
        <f t="shared" si="5"/>
        <v>-3445709</v>
      </c>
      <c r="Q46" s="88">
        <f t="shared" si="5"/>
        <v>25617317</v>
      </c>
      <c r="R46" s="88">
        <f t="shared" si="5"/>
        <v>22171608</v>
      </c>
      <c r="S46" s="88">
        <f t="shared" si="5"/>
        <v>-3385305</v>
      </c>
      <c r="T46" s="88">
        <f t="shared" si="5"/>
        <v>-5677948</v>
      </c>
      <c r="U46" s="88">
        <f t="shared" si="5"/>
        <v>0</v>
      </c>
      <c r="V46" s="88">
        <f t="shared" si="5"/>
        <v>-9063253</v>
      </c>
      <c r="W46" s="88">
        <f t="shared" si="5"/>
        <v>20674502</v>
      </c>
      <c r="X46" s="88">
        <f t="shared" si="5"/>
        <v>2653525</v>
      </c>
      <c r="Y46" s="88">
        <f t="shared" si="5"/>
        <v>18020977</v>
      </c>
      <c r="Z46" s="208">
        <f>+IF(X46&lt;&gt;0,+(Y46/X46)*100,0)</f>
        <v>679.1334922414525</v>
      </c>
      <c r="AA46" s="206">
        <f>SUM(AA44:AA45)</f>
        <v>2653525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23141277</v>
      </c>
      <c r="D48" s="217">
        <f>SUM(D46:D47)</f>
        <v>0</v>
      </c>
      <c r="E48" s="218">
        <f t="shared" si="6"/>
        <v>2653525</v>
      </c>
      <c r="F48" s="219">
        <f t="shared" si="6"/>
        <v>2653525</v>
      </c>
      <c r="G48" s="219">
        <f t="shared" si="6"/>
        <v>26467176</v>
      </c>
      <c r="H48" s="220">
        <f t="shared" si="6"/>
        <v>-708028</v>
      </c>
      <c r="I48" s="220">
        <f t="shared" si="6"/>
        <v>-1357309</v>
      </c>
      <c r="J48" s="220">
        <f t="shared" si="6"/>
        <v>24401839</v>
      </c>
      <c r="K48" s="220">
        <f t="shared" si="6"/>
        <v>-12043441</v>
      </c>
      <c r="L48" s="220">
        <f t="shared" si="6"/>
        <v>-4099549</v>
      </c>
      <c r="M48" s="219">
        <f t="shared" si="6"/>
        <v>-692702</v>
      </c>
      <c r="N48" s="219">
        <f t="shared" si="6"/>
        <v>-16835692</v>
      </c>
      <c r="O48" s="220">
        <f t="shared" si="6"/>
        <v>0</v>
      </c>
      <c r="P48" s="220">
        <f t="shared" si="6"/>
        <v>-3445709</v>
      </c>
      <c r="Q48" s="220">
        <f t="shared" si="6"/>
        <v>25617317</v>
      </c>
      <c r="R48" s="220">
        <f t="shared" si="6"/>
        <v>22171608</v>
      </c>
      <c r="S48" s="220">
        <f t="shared" si="6"/>
        <v>-3385305</v>
      </c>
      <c r="T48" s="219">
        <f t="shared" si="6"/>
        <v>-5677948</v>
      </c>
      <c r="U48" s="219">
        <f t="shared" si="6"/>
        <v>0</v>
      </c>
      <c r="V48" s="220">
        <f t="shared" si="6"/>
        <v>-9063253</v>
      </c>
      <c r="W48" s="220">
        <f t="shared" si="6"/>
        <v>20674502</v>
      </c>
      <c r="X48" s="220">
        <f t="shared" si="6"/>
        <v>2653525</v>
      </c>
      <c r="Y48" s="220">
        <f t="shared" si="6"/>
        <v>18020977</v>
      </c>
      <c r="Z48" s="221">
        <f>+IF(X48&lt;&gt;0,+(Y48/X48)*100,0)</f>
        <v>679.1334922414525</v>
      </c>
      <c r="AA48" s="222">
        <f>SUM(AA46:AA47)</f>
        <v>2653525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10824636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3773594</v>
      </c>
      <c r="H5" s="100">
        <f t="shared" si="0"/>
        <v>564300</v>
      </c>
      <c r="I5" s="100">
        <f t="shared" si="0"/>
        <v>0</v>
      </c>
      <c r="J5" s="100">
        <f t="shared" si="0"/>
        <v>4337894</v>
      </c>
      <c r="K5" s="100">
        <f t="shared" si="0"/>
        <v>4070350</v>
      </c>
      <c r="L5" s="100">
        <f t="shared" si="0"/>
        <v>0</v>
      </c>
      <c r="M5" s="100">
        <f t="shared" si="0"/>
        <v>0</v>
      </c>
      <c r="N5" s="100">
        <f t="shared" si="0"/>
        <v>4070350</v>
      </c>
      <c r="O5" s="100">
        <f t="shared" si="0"/>
        <v>2164562</v>
      </c>
      <c r="P5" s="100">
        <f t="shared" si="0"/>
        <v>2291718</v>
      </c>
      <c r="Q5" s="100">
        <f t="shared" si="0"/>
        <v>1865442</v>
      </c>
      <c r="R5" s="100">
        <f t="shared" si="0"/>
        <v>6321722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14729966</v>
      </c>
      <c r="X5" s="100">
        <f t="shared" si="0"/>
        <v>0</v>
      </c>
      <c r="Y5" s="100">
        <f t="shared" si="0"/>
        <v>14729966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10824636</v>
      </c>
      <c r="D6" s="155"/>
      <c r="E6" s="156"/>
      <c r="F6" s="60"/>
      <c r="G6" s="60">
        <v>3773594</v>
      </c>
      <c r="H6" s="60">
        <v>564300</v>
      </c>
      <c r="I6" s="60"/>
      <c r="J6" s="60">
        <v>4337894</v>
      </c>
      <c r="K6" s="60">
        <v>4070350</v>
      </c>
      <c r="L6" s="60"/>
      <c r="M6" s="60"/>
      <c r="N6" s="60">
        <v>4070350</v>
      </c>
      <c r="O6" s="60">
        <v>2164562</v>
      </c>
      <c r="P6" s="60">
        <v>2291718</v>
      </c>
      <c r="Q6" s="60">
        <v>1865442</v>
      </c>
      <c r="R6" s="60">
        <v>6321722</v>
      </c>
      <c r="S6" s="60"/>
      <c r="T6" s="60"/>
      <c r="U6" s="60"/>
      <c r="V6" s="60"/>
      <c r="W6" s="60">
        <v>14729966</v>
      </c>
      <c r="X6" s="60"/>
      <c r="Y6" s="60">
        <v>14729966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3883316</v>
      </c>
      <c r="D9" s="153">
        <f>SUM(D10:D14)</f>
        <v>0</v>
      </c>
      <c r="E9" s="154">
        <f t="shared" si="1"/>
        <v>18199596</v>
      </c>
      <c r="F9" s="100">
        <f t="shared" si="1"/>
        <v>18199596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551751</v>
      </c>
      <c r="U9" s="100">
        <f t="shared" si="1"/>
        <v>0</v>
      </c>
      <c r="V9" s="100">
        <f t="shared" si="1"/>
        <v>551751</v>
      </c>
      <c r="W9" s="100">
        <f t="shared" si="1"/>
        <v>551751</v>
      </c>
      <c r="X9" s="100">
        <f t="shared" si="1"/>
        <v>18199596</v>
      </c>
      <c r="Y9" s="100">
        <f t="shared" si="1"/>
        <v>-17647845</v>
      </c>
      <c r="Z9" s="137">
        <f>+IF(X9&lt;&gt;0,+(Y9/X9)*100,0)</f>
        <v>-96.96833380257452</v>
      </c>
      <c r="AA9" s="102">
        <f>SUM(AA10:AA14)</f>
        <v>18199596</v>
      </c>
    </row>
    <row r="10" spans="1:27" ht="13.5">
      <c r="A10" s="138" t="s">
        <v>79</v>
      </c>
      <c r="B10" s="136"/>
      <c r="C10" s="155">
        <v>3883316</v>
      </c>
      <c r="D10" s="155"/>
      <c r="E10" s="156">
        <v>18199596</v>
      </c>
      <c r="F10" s="60">
        <v>18199596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551751</v>
      </c>
      <c r="U10" s="60"/>
      <c r="V10" s="60">
        <v>551751</v>
      </c>
      <c r="W10" s="60">
        <v>551751</v>
      </c>
      <c r="X10" s="60">
        <v>18199596</v>
      </c>
      <c r="Y10" s="60">
        <v>-17647845</v>
      </c>
      <c r="Z10" s="140">
        <v>-96.97</v>
      </c>
      <c r="AA10" s="62">
        <v>18199596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1237874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646687</v>
      </c>
      <c r="U15" s="100">
        <f t="shared" si="2"/>
        <v>0</v>
      </c>
      <c r="V15" s="100">
        <f t="shared" si="2"/>
        <v>646687</v>
      </c>
      <c r="W15" s="100">
        <f t="shared" si="2"/>
        <v>646687</v>
      </c>
      <c r="X15" s="100">
        <f t="shared" si="2"/>
        <v>0</v>
      </c>
      <c r="Y15" s="100">
        <f t="shared" si="2"/>
        <v>646687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>
        <v>1237874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646687</v>
      </c>
      <c r="U17" s="60"/>
      <c r="V17" s="60">
        <v>646687</v>
      </c>
      <c r="W17" s="60">
        <v>646687</v>
      </c>
      <c r="X17" s="60"/>
      <c r="Y17" s="60">
        <v>646687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35336403</v>
      </c>
      <c r="F19" s="100">
        <f t="shared" si="3"/>
        <v>35336403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1651076</v>
      </c>
      <c r="R19" s="100">
        <f t="shared" si="3"/>
        <v>1651076</v>
      </c>
      <c r="S19" s="100">
        <f t="shared" si="3"/>
        <v>1651076</v>
      </c>
      <c r="T19" s="100">
        <f t="shared" si="3"/>
        <v>636800</v>
      </c>
      <c r="U19" s="100">
        <f t="shared" si="3"/>
        <v>0</v>
      </c>
      <c r="V19" s="100">
        <f t="shared" si="3"/>
        <v>2287876</v>
      </c>
      <c r="W19" s="100">
        <f t="shared" si="3"/>
        <v>3938952</v>
      </c>
      <c r="X19" s="100">
        <f t="shared" si="3"/>
        <v>35336403</v>
      </c>
      <c r="Y19" s="100">
        <f t="shared" si="3"/>
        <v>-31397451</v>
      </c>
      <c r="Z19" s="137">
        <f>+IF(X19&lt;&gt;0,+(Y19/X19)*100,0)</f>
        <v>-88.85299106420085</v>
      </c>
      <c r="AA19" s="102">
        <f>SUM(AA20:AA23)</f>
        <v>35336403</v>
      </c>
    </row>
    <row r="20" spans="1:27" ht="13.5">
      <c r="A20" s="138" t="s">
        <v>89</v>
      </c>
      <c r="B20" s="136"/>
      <c r="C20" s="155"/>
      <c r="D20" s="155"/>
      <c r="E20" s="156">
        <v>9889403</v>
      </c>
      <c r="F20" s="60">
        <v>9889403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1651076</v>
      </c>
      <c r="R20" s="60">
        <v>1651076</v>
      </c>
      <c r="S20" s="60">
        <v>1651076</v>
      </c>
      <c r="T20" s="60">
        <v>636800</v>
      </c>
      <c r="U20" s="60"/>
      <c r="V20" s="60">
        <v>2287876</v>
      </c>
      <c r="W20" s="60">
        <v>3938952</v>
      </c>
      <c r="X20" s="60">
        <v>9889403</v>
      </c>
      <c r="Y20" s="60">
        <v>-5950451</v>
      </c>
      <c r="Z20" s="140">
        <v>-60.17</v>
      </c>
      <c r="AA20" s="62">
        <v>9889403</v>
      </c>
    </row>
    <row r="21" spans="1:27" ht="13.5">
      <c r="A21" s="138" t="s">
        <v>90</v>
      </c>
      <c r="B21" s="136"/>
      <c r="C21" s="155"/>
      <c r="D21" s="155"/>
      <c r="E21" s="156">
        <v>15719555</v>
      </c>
      <c r="F21" s="60">
        <v>15719555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15719555</v>
      </c>
      <c r="Y21" s="60">
        <v>-15719555</v>
      </c>
      <c r="Z21" s="140">
        <v>-100</v>
      </c>
      <c r="AA21" s="62">
        <v>15719555</v>
      </c>
    </row>
    <row r="22" spans="1:27" ht="13.5">
      <c r="A22" s="138" t="s">
        <v>91</v>
      </c>
      <c r="B22" s="136"/>
      <c r="C22" s="157"/>
      <c r="D22" s="157"/>
      <c r="E22" s="158">
        <v>9727445</v>
      </c>
      <c r="F22" s="159">
        <v>9727445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9727445</v>
      </c>
      <c r="Y22" s="159">
        <v>-9727445</v>
      </c>
      <c r="Z22" s="141">
        <v>-100</v>
      </c>
      <c r="AA22" s="225">
        <v>9727445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15945826</v>
      </c>
      <c r="D25" s="217">
        <f>+D5+D9+D15+D19+D24</f>
        <v>0</v>
      </c>
      <c r="E25" s="230">
        <f t="shared" si="4"/>
        <v>53535999</v>
      </c>
      <c r="F25" s="219">
        <f t="shared" si="4"/>
        <v>53535999</v>
      </c>
      <c r="G25" s="219">
        <f t="shared" si="4"/>
        <v>3773594</v>
      </c>
      <c r="H25" s="219">
        <f t="shared" si="4"/>
        <v>564300</v>
      </c>
      <c r="I25" s="219">
        <f t="shared" si="4"/>
        <v>0</v>
      </c>
      <c r="J25" s="219">
        <f t="shared" si="4"/>
        <v>4337894</v>
      </c>
      <c r="K25" s="219">
        <f t="shared" si="4"/>
        <v>4070350</v>
      </c>
      <c r="L25" s="219">
        <f t="shared" si="4"/>
        <v>0</v>
      </c>
      <c r="M25" s="219">
        <f t="shared" si="4"/>
        <v>0</v>
      </c>
      <c r="N25" s="219">
        <f t="shared" si="4"/>
        <v>4070350</v>
      </c>
      <c r="O25" s="219">
        <f t="shared" si="4"/>
        <v>2164562</v>
      </c>
      <c r="P25" s="219">
        <f t="shared" si="4"/>
        <v>2291718</v>
      </c>
      <c r="Q25" s="219">
        <f t="shared" si="4"/>
        <v>3516518</v>
      </c>
      <c r="R25" s="219">
        <f t="shared" si="4"/>
        <v>7972798</v>
      </c>
      <c r="S25" s="219">
        <f t="shared" si="4"/>
        <v>1651076</v>
      </c>
      <c r="T25" s="219">
        <f t="shared" si="4"/>
        <v>1835238</v>
      </c>
      <c r="U25" s="219">
        <f t="shared" si="4"/>
        <v>0</v>
      </c>
      <c r="V25" s="219">
        <f t="shared" si="4"/>
        <v>3486314</v>
      </c>
      <c r="W25" s="219">
        <f t="shared" si="4"/>
        <v>19867356</v>
      </c>
      <c r="X25" s="219">
        <f t="shared" si="4"/>
        <v>53535999</v>
      </c>
      <c r="Y25" s="219">
        <f t="shared" si="4"/>
        <v>-33668643</v>
      </c>
      <c r="Z25" s="231">
        <f>+IF(X25&lt;&gt;0,+(Y25/X25)*100,0)</f>
        <v>-62.88972584596768</v>
      </c>
      <c r="AA25" s="232">
        <f>+AA5+AA9+AA15+AA19+AA24</f>
        <v>53535999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15945826</v>
      </c>
      <c r="D28" s="155"/>
      <c r="E28" s="156">
        <v>28148999</v>
      </c>
      <c r="F28" s="60">
        <v>28148999</v>
      </c>
      <c r="G28" s="60">
        <v>3773594</v>
      </c>
      <c r="H28" s="60">
        <v>564300</v>
      </c>
      <c r="I28" s="60"/>
      <c r="J28" s="60">
        <v>4337894</v>
      </c>
      <c r="K28" s="60">
        <v>4070350</v>
      </c>
      <c r="L28" s="60"/>
      <c r="M28" s="60"/>
      <c r="N28" s="60">
        <v>4070350</v>
      </c>
      <c r="O28" s="60">
        <v>2164562</v>
      </c>
      <c r="P28" s="60">
        <v>2291718</v>
      </c>
      <c r="Q28" s="60">
        <v>3516518</v>
      </c>
      <c r="R28" s="60">
        <v>7972798</v>
      </c>
      <c r="S28" s="60">
        <v>1651076</v>
      </c>
      <c r="T28" s="60">
        <v>1835238</v>
      </c>
      <c r="U28" s="60"/>
      <c r="V28" s="60">
        <v>3486314</v>
      </c>
      <c r="W28" s="60">
        <v>19867356</v>
      </c>
      <c r="X28" s="60">
        <v>28148999</v>
      </c>
      <c r="Y28" s="60">
        <v>-8281643</v>
      </c>
      <c r="Z28" s="140">
        <v>-29.42</v>
      </c>
      <c r="AA28" s="155">
        <v>28148999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25387000</v>
      </c>
      <c r="F30" s="159">
        <v>25387000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25387000</v>
      </c>
      <c r="Y30" s="159">
        <v>-25387000</v>
      </c>
      <c r="Z30" s="141">
        <v>-100</v>
      </c>
      <c r="AA30" s="225">
        <v>25387000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15945826</v>
      </c>
      <c r="D32" s="210">
        <f>SUM(D28:D31)</f>
        <v>0</v>
      </c>
      <c r="E32" s="211">
        <f t="shared" si="5"/>
        <v>53535999</v>
      </c>
      <c r="F32" s="77">
        <f t="shared" si="5"/>
        <v>53535999</v>
      </c>
      <c r="G32" s="77">
        <f t="shared" si="5"/>
        <v>3773594</v>
      </c>
      <c r="H32" s="77">
        <f t="shared" si="5"/>
        <v>564300</v>
      </c>
      <c r="I32" s="77">
        <f t="shared" si="5"/>
        <v>0</v>
      </c>
      <c r="J32" s="77">
        <f t="shared" si="5"/>
        <v>4337894</v>
      </c>
      <c r="K32" s="77">
        <f t="shared" si="5"/>
        <v>4070350</v>
      </c>
      <c r="L32" s="77">
        <f t="shared" si="5"/>
        <v>0</v>
      </c>
      <c r="M32" s="77">
        <f t="shared" si="5"/>
        <v>0</v>
      </c>
      <c r="N32" s="77">
        <f t="shared" si="5"/>
        <v>4070350</v>
      </c>
      <c r="O32" s="77">
        <f t="shared" si="5"/>
        <v>2164562</v>
      </c>
      <c r="P32" s="77">
        <f t="shared" si="5"/>
        <v>2291718</v>
      </c>
      <c r="Q32" s="77">
        <f t="shared" si="5"/>
        <v>3516518</v>
      </c>
      <c r="R32" s="77">
        <f t="shared" si="5"/>
        <v>7972798</v>
      </c>
      <c r="S32" s="77">
        <f t="shared" si="5"/>
        <v>1651076</v>
      </c>
      <c r="T32" s="77">
        <f t="shared" si="5"/>
        <v>1835238</v>
      </c>
      <c r="U32" s="77">
        <f t="shared" si="5"/>
        <v>0</v>
      </c>
      <c r="V32" s="77">
        <f t="shared" si="5"/>
        <v>3486314</v>
      </c>
      <c r="W32" s="77">
        <f t="shared" si="5"/>
        <v>19867356</v>
      </c>
      <c r="X32" s="77">
        <f t="shared" si="5"/>
        <v>53535999</v>
      </c>
      <c r="Y32" s="77">
        <f t="shared" si="5"/>
        <v>-33668643</v>
      </c>
      <c r="Z32" s="212">
        <f>+IF(X32&lt;&gt;0,+(Y32/X32)*100,0)</f>
        <v>-62.88972584596768</v>
      </c>
      <c r="AA32" s="79">
        <f>SUM(AA28:AA31)</f>
        <v>53535999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15945826</v>
      </c>
      <c r="D36" s="222">
        <f>SUM(D32:D35)</f>
        <v>0</v>
      </c>
      <c r="E36" s="218">
        <f t="shared" si="6"/>
        <v>53535999</v>
      </c>
      <c r="F36" s="220">
        <f t="shared" si="6"/>
        <v>53535999</v>
      </c>
      <c r="G36" s="220">
        <f t="shared" si="6"/>
        <v>3773594</v>
      </c>
      <c r="H36" s="220">
        <f t="shared" si="6"/>
        <v>564300</v>
      </c>
      <c r="I36" s="220">
        <f t="shared" si="6"/>
        <v>0</v>
      </c>
      <c r="J36" s="220">
        <f t="shared" si="6"/>
        <v>4337894</v>
      </c>
      <c r="K36" s="220">
        <f t="shared" si="6"/>
        <v>4070350</v>
      </c>
      <c r="L36" s="220">
        <f t="shared" si="6"/>
        <v>0</v>
      </c>
      <c r="M36" s="220">
        <f t="shared" si="6"/>
        <v>0</v>
      </c>
      <c r="N36" s="220">
        <f t="shared" si="6"/>
        <v>4070350</v>
      </c>
      <c r="O36" s="220">
        <f t="shared" si="6"/>
        <v>2164562</v>
      </c>
      <c r="P36" s="220">
        <f t="shared" si="6"/>
        <v>2291718</v>
      </c>
      <c r="Q36" s="220">
        <f t="shared" si="6"/>
        <v>3516518</v>
      </c>
      <c r="R36" s="220">
        <f t="shared" si="6"/>
        <v>7972798</v>
      </c>
      <c r="S36" s="220">
        <f t="shared" si="6"/>
        <v>1651076</v>
      </c>
      <c r="T36" s="220">
        <f t="shared" si="6"/>
        <v>1835238</v>
      </c>
      <c r="U36" s="220">
        <f t="shared" si="6"/>
        <v>0</v>
      </c>
      <c r="V36" s="220">
        <f t="shared" si="6"/>
        <v>3486314</v>
      </c>
      <c r="W36" s="220">
        <f t="shared" si="6"/>
        <v>19867356</v>
      </c>
      <c r="X36" s="220">
        <f t="shared" si="6"/>
        <v>53535999</v>
      </c>
      <c r="Y36" s="220">
        <f t="shared" si="6"/>
        <v>-33668643</v>
      </c>
      <c r="Z36" s="221">
        <f>+IF(X36&lt;&gt;0,+(Y36/X36)*100,0)</f>
        <v>-62.88972584596768</v>
      </c>
      <c r="AA36" s="239">
        <f>SUM(AA32:AA35)</f>
        <v>53535999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775893</v>
      </c>
      <c r="D6" s="155"/>
      <c r="E6" s="59">
        <v>1000</v>
      </c>
      <c r="F6" s="60">
        <v>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</v>
      </c>
      <c r="Y6" s="60">
        <v>-1000</v>
      </c>
      <c r="Z6" s="140">
        <v>-100</v>
      </c>
      <c r="AA6" s="62">
        <v>1000</v>
      </c>
    </row>
    <row r="7" spans="1:27" ht="13.5">
      <c r="A7" s="249" t="s">
        <v>144</v>
      </c>
      <c r="B7" s="182"/>
      <c r="C7" s="155">
        <v>1632566</v>
      </c>
      <c r="D7" s="155"/>
      <c r="E7" s="59">
        <v>212225</v>
      </c>
      <c r="F7" s="60">
        <v>212225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212225</v>
      </c>
      <c r="Y7" s="60">
        <v>-212225</v>
      </c>
      <c r="Z7" s="140">
        <v>-100</v>
      </c>
      <c r="AA7" s="62">
        <v>212225</v>
      </c>
    </row>
    <row r="8" spans="1:27" ht="13.5">
      <c r="A8" s="249" t="s">
        <v>145</v>
      </c>
      <c r="B8" s="182"/>
      <c r="C8" s="155">
        <v>27329718</v>
      </c>
      <c r="D8" s="155"/>
      <c r="E8" s="59">
        <v>22209801</v>
      </c>
      <c r="F8" s="60">
        <v>22209801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22209801</v>
      </c>
      <c r="Y8" s="60">
        <v>-22209801</v>
      </c>
      <c r="Z8" s="140">
        <v>-100</v>
      </c>
      <c r="AA8" s="62">
        <v>22209801</v>
      </c>
    </row>
    <row r="9" spans="1:27" ht="13.5">
      <c r="A9" s="249" t="s">
        <v>146</v>
      </c>
      <c r="B9" s="182"/>
      <c r="C9" s="155">
        <v>85100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556220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30379497</v>
      </c>
      <c r="D12" s="168">
        <f>SUM(D6:D11)</f>
        <v>0</v>
      </c>
      <c r="E12" s="72">
        <f t="shared" si="0"/>
        <v>22423026</v>
      </c>
      <c r="F12" s="73">
        <f t="shared" si="0"/>
        <v>22423026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22423026</v>
      </c>
      <c r="Y12" s="73">
        <f t="shared" si="0"/>
        <v>-22423026</v>
      </c>
      <c r="Z12" s="170">
        <f>+IF(X12&lt;&gt;0,+(Y12/X12)*100,0)</f>
        <v>-100</v>
      </c>
      <c r="AA12" s="74">
        <f>SUM(AA6:AA11)</f>
        <v>22423026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212225</v>
      </c>
      <c r="F16" s="60">
        <v>212225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212225</v>
      </c>
      <c r="Y16" s="159">
        <v>-212225</v>
      </c>
      <c r="Z16" s="141">
        <v>-100</v>
      </c>
      <c r="AA16" s="225">
        <v>212225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621409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47441123</v>
      </c>
      <c r="D19" s="155"/>
      <c r="E19" s="59">
        <v>217345232</v>
      </c>
      <c r="F19" s="60">
        <v>217345232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217345232</v>
      </c>
      <c r="Y19" s="60">
        <v>-217345232</v>
      </c>
      <c r="Z19" s="140">
        <v>-100</v>
      </c>
      <c r="AA19" s="62">
        <v>217345232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4159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48066691</v>
      </c>
      <c r="D24" s="168">
        <f>SUM(D15:D23)</f>
        <v>0</v>
      </c>
      <c r="E24" s="76">
        <f t="shared" si="1"/>
        <v>217557457</v>
      </c>
      <c r="F24" s="77">
        <f t="shared" si="1"/>
        <v>217557457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217557457</v>
      </c>
      <c r="Y24" s="77">
        <f t="shared" si="1"/>
        <v>-217557457</v>
      </c>
      <c r="Z24" s="212">
        <f>+IF(X24&lt;&gt;0,+(Y24/X24)*100,0)</f>
        <v>-100</v>
      </c>
      <c r="AA24" s="79">
        <f>SUM(AA15:AA23)</f>
        <v>217557457</v>
      </c>
    </row>
    <row r="25" spans="1:27" ht="13.5">
      <c r="A25" s="250" t="s">
        <v>159</v>
      </c>
      <c r="B25" s="251"/>
      <c r="C25" s="168">
        <f aca="true" t="shared" si="2" ref="C25:Y25">+C12+C24</f>
        <v>78446188</v>
      </c>
      <c r="D25" s="168">
        <f>+D12+D24</f>
        <v>0</v>
      </c>
      <c r="E25" s="72">
        <f t="shared" si="2"/>
        <v>239980483</v>
      </c>
      <c r="F25" s="73">
        <f t="shared" si="2"/>
        <v>239980483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239980483</v>
      </c>
      <c r="Y25" s="73">
        <f t="shared" si="2"/>
        <v>-239980483</v>
      </c>
      <c r="Z25" s="170">
        <f>+IF(X25&lt;&gt;0,+(Y25/X25)*100,0)</f>
        <v>-100</v>
      </c>
      <c r="AA25" s="74">
        <f>+AA12+AA24</f>
        <v>239980483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7000</v>
      </c>
      <c r="F30" s="60">
        <v>7000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7000</v>
      </c>
      <c r="Y30" s="60">
        <v>-7000</v>
      </c>
      <c r="Z30" s="140">
        <v>-100</v>
      </c>
      <c r="AA30" s="62">
        <v>7000</v>
      </c>
    </row>
    <row r="31" spans="1:27" ht="13.5">
      <c r="A31" s="249" t="s">
        <v>163</v>
      </c>
      <c r="B31" s="182"/>
      <c r="C31" s="155">
        <v>1190170</v>
      </c>
      <c r="D31" s="155"/>
      <c r="E31" s="59">
        <v>1143034</v>
      </c>
      <c r="F31" s="60">
        <v>1143034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1143034</v>
      </c>
      <c r="Y31" s="60">
        <v>-1143034</v>
      </c>
      <c r="Z31" s="140">
        <v>-100</v>
      </c>
      <c r="AA31" s="62">
        <v>1143034</v>
      </c>
    </row>
    <row r="32" spans="1:27" ht="13.5">
      <c r="A32" s="249" t="s">
        <v>164</v>
      </c>
      <c r="B32" s="182"/>
      <c r="C32" s="155">
        <v>80398855</v>
      </c>
      <c r="D32" s="155"/>
      <c r="E32" s="59">
        <v>1800000</v>
      </c>
      <c r="F32" s="60">
        <v>1800000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1800000</v>
      </c>
      <c r="Y32" s="60">
        <v>-1800000</v>
      </c>
      <c r="Z32" s="140">
        <v>-100</v>
      </c>
      <c r="AA32" s="62">
        <v>1800000</v>
      </c>
    </row>
    <row r="33" spans="1:27" ht="13.5">
      <c r="A33" s="249" t="s">
        <v>165</v>
      </c>
      <c r="B33" s="182"/>
      <c r="C33" s="155"/>
      <c r="D33" s="155"/>
      <c r="E33" s="59">
        <v>5054411</v>
      </c>
      <c r="F33" s="60">
        <v>5054411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5054411</v>
      </c>
      <c r="Y33" s="60">
        <v>-5054411</v>
      </c>
      <c r="Z33" s="140">
        <v>-100</v>
      </c>
      <c r="AA33" s="62">
        <v>5054411</v>
      </c>
    </row>
    <row r="34" spans="1:27" ht="13.5">
      <c r="A34" s="250" t="s">
        <v>58</v>
      </c>
      <c r="B34" s="251"/>
      <c r="C34" s="168">
        <f aca="true" t="shared" si="3" ref="C34:Y34">SUM(C29:C33)</f>
        <v>81589025</v>
      </c>
      <c r="D34" s="168">
        <f>SUM(D29:D33)</f>
        <v>0</v>
      </c>
      <c r="E34" s="72">
        <f t="shared" si="3"/>
        <v>8004445</v>
      </c>
      <c r="F34" s="73">
        <f t="shared" si="3"/>
        <v>8004445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8004445</v>
      </c>
      <c r="Y34" s="73">
        <f t="shared" si="3"/>
        <v>-8004445</v>
      </c>
      <c r="Z34" s="170">
        <f>+IF(X34&lt;&gt;0,+(Y34/X34)*100,0)</f>
        <v>-100</v>
      </c>
      <c r="AA34" s="74">
        <f>SUM(AA29:AA33)</f>
        <v>8004445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16225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9691600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9707825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91296850</v>
      </c>
      <c r="D40" s="168">
        <f>+D34+D39</f>
        <v>0</v>
      </c>
      <c r="E40" s="72">
        <f t="shared" si="5"/>
        <v>8004445</v>
      </c>
      <c r="F40" s="73">
        <f t="shared" si="5"/>
        <v>8004445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8004445</v>
      </c>
      <c r="Y40" s="73">
        <f t="shared" si="5"/>
        <v>-8004445</v>
      </c>
      <c r="Z40" s="170">
        <f>+IF(X40&lt;&gt;0,+(Y40/X40)*100,0)</f>
        <v>-100</v>
      </c>
      <c r="AA40" s="74">
        <f>+AA34+AA39</f>
        <v>8004445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-12850662</v>
      </c>
      <c r="D42" s="257">
        <f>+D25-D40</f>
        <v>0</v>
      </c>
      <c r="E42" s="258">
        <f t="shared" si="6"/>
        <v>231976038</v>
      </c>
      <c r="F42" s="259">
        <f t="shared" si="6"/>
        <v>231976038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231976038</v>
      </c>
      <c r="Y42" s="259">
        <f t="shared" si="6"/>
        <v>-231976038</v>
      </c>
      <c r="Z42" s="260">
        <f>+IF(X42&lt;&gt;0,+(Y42/X42)*100,0)</f>
        <v>-100</v>
      </c>
      <c r="AA42" s="261">
        <f>+AA25-AA40</f>
        <v>231976038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-12850662</v>
      </c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>
        <v>231976038</v>
      </c>
      <c r="F46" s="60">
        <v>231976038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231976038</v>
      </c>
      <c r="Y46" s="60">
        <v>-231976038</v>
      </c>
      <c r="Z46" s="139">
        <v>-100</v>
      </c>
      <c r="AA46" s="62">
        <v>231976038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-12850662</v>
      </c>
      <c r="D48" s="217">
        <f>SUM(D45:D47)</f>
        <v>0</v>
      </c>
      <c r="E48" s="264">
        <f t="shared" si="7"/>
        <v>231976038</v>
      </c>
      <c r="F48" s="219">
        <f t="shared" si="7"/>
        <v>231976038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231976038</v>
      </c>
      <c r="Y48" s="219">
        <f t="shared" si="7"/>
        <v>-231976038</v>
      </c>
      <c r="Z48" s="265">
        <f>+IF(X48&lt;&gt;0,+(Y48/X48)*100,0)</f>
        <v>-100</v>
      </c>
      <c r="AA48" s="232">
        <f>SUM(AA45:AA47)</f>
        <v>231976038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32208179</v>
      </c>
      <c r="D6" s="155"/>
      <c r="E6" s="59">
        <v>61028000</v>
      </c>
      <c r="F6" s="60">
        <v>61028000</v>
      </c>
      <c r="G6" s="60">
        <v>4794926</v>
      </c>
      <c r="H6" s="60">
        <v>3848045</v>
      </c>
      <c r="I6" s="60">
        <v>4143234</v>
      </c>
      <c r="J6" s="60">
        <v>12786205</v>
      </c>
      <c r="K6" s="60">
        <v>4430259</v>
      </c>
      <c r="L6" s="60">
        <v>4426200</v>
      </c>
      <c r="M6" s="60">
        <v>4709604</v>
      </c>
      <c r="N6" s="60">
        <v>13566063</v>
      </c>
      <c r="O6" s="60">
        <v>299091</v>
      </c>
      <c r="P6" s="60">
        <v>9509467</v>
      </c>
      <c r="Q6" s="60">
        <v>5324617</v>
      </c>
      <c r="R6" s="60">
        <v>15133175</v>
      </c>
      <c r="S6" s="60">
        <v>4661720</v>
      </c>
      <c r="T6" s="60">
        <v>4524739</v>
      </c>
      <c r="U6" s="60"/>
      <c r="V6" s="60">
        <v>9186459</v>
      </c>
      <c r="W6" s="60">
        <v>50671902</v>
      </c>
      <c r="X6" s="60">
        <v>61028000</v>
      </c>
      <c r="Y6" s="60">
        <v>-10356098</v>
      </c>
      <c r="Z6" s="140">
        <v>-16.97</v>
      </c>
      <c r="AA6" s="62">
        <v>61028000</v>
      </c>
    </row>
    <row r="7" spans="1:27" ht="13.5">
      <c r="A7" s="249" t="s">
        <v>178</v>
      </c>
      <c r="B7" s="182"/>
      <c r="C7" s="155">
        <v>63288635</v>
      </c>
      <c r="D7" s="155"/>
      <c r="E7" s="59">
        <v>64769000</v>
      </c>
      <c r="F7" s="60">
        <v>64769000</v>
      </c>
      <c r="G7" s="60"/>
      <c r="H7" s="60">
        <v>800000</v>
      </c>
      <c r="I7" s="60">
        <v>26596000</v>
      </c>
      <c r="J7" s="60">
        <v>27396000</v>
      </c>
      <c r="K7" s="60">
        <v>1650000</v>
      </c>
      <c r="L7" s="60"/>
      <c r="M7" s="60"/>
      <c r="N7" s="60">
        <v>1650000</v>
      </c>
      <c r="O7" s="60"/>
      <c r="P7" s="60"/>
      <c r="Q7" s="60">
        <v>28559000</v>
      </c>
      <c r="R7" s="60">
        <v>28559000</v>
      </c>
      <c r="S7" s="60"/>
      <c r="T7" s="60"/>
      <c r="U7" s="60"/>
      <c r="V7" s="60"/>
      <c r="W7" s="60">
        <v>57605000</v>
      </c>
      <c r="X7" s="60">
        <v>64769000</v>
      </c>
      <c r="Y7" s="60">
        <v>-7164000</v>
      </c>
      <c r="Z7" s="140">
        <v>-11.06</v>
      </c>
      <c r="AA7" s="62">
        <v>64769000</v>
      </c>
    </row>
    <row r="8" spans="1:27" ht="13.5">
      <c r="A8" s="249" t="s">
        <v>179</v>
      </c>
      <c r="B8" s="182"/>
      <c r="C8" s="155">
        <v>32400300</v>
      </c>
      <c r="D8" s="155"/>
      <c r="E8" s="59">
        <v>53536000</v>
      </c>
      <c r="F8" s="60">
        <v>53536000</v>
      </c>
      <c r="G8" s="60"/>
      <c r="H8" s="60">
        <v>5000000</v>
      </c>
      <c r="I8" s="60"/>
      <c r="J8" s="60">
        <v>5000000</v>
      </c>
      <c r="K8" s="60"/>
      <c r="L8" s="60"/>
      <c r="M8" s="60"/>
      <c r="N8" s="60"/>
      <c r="O8" s="60"/>
      <c r="P8" s="60"/>
      <c r="Q8" s="60">
        <v>2565000</v>
      </c>
      <c r="R8" s="60">
        <v>2565000</v>
      </c>
      <c r="S8" s="60"/>
      <c r="T8" s="60"/>
      <c r="U8" s="60"/>
      <c r="V8" s="60"/>
      <c r="W8" s="60">
        <v>7565000</v>
      </c>
      <c r="X8" s="60">
        <v>53536000</v>
      </c>
      <c r="Y8" s="60">
        <v>-45971000</v>
      </c>
      <c r="Z8" s="140">
        <v>-85.87</v>
      </c>
      <c r="AA8" s="62">
        <v>53536000</v>
      </c>
    </row>
    <row r="9" spans="1:27" ht="13.5">
      <c r="A9" s="249" t="s">
        <v>180</v>
      </c>
      <c r="B9" s="182"/>
      <c r="C9" s="155">
        <v>323477</v>
      </c>
      <c r="D9" s="155"/>
      <c r="E9" s="59">
        <v>24000</v>
      </c>
      <c r="F9" s="60">
        <v>24000</v>
      </c>
      <c r="G9" s="60">
        <v>15059</v>
      </c>
      <c r="H9" s="60"/>
      <c r="I9" s="60">
        <v>126</v>
      </c>
      <c r="J9" s="60">
        <v>15185</v>
      </c>
      <c r="K9" s="60"/>
      <c r="L9" s="60"/>
      <c r="M9" s="60"/>
      <c r="N9" s="60"/>
      <c r="O9" s="60"/>
      <c r="P9" s="60"/>
      <c r="Q9" s="60"/>
      <c r="R9" s="60"/>
      <c r="S9" s="60">
        <v>268</v>
      </c>
      <c r="T9" s="60"/>
      <c r="U9" s="60"/>
      <c r="V9" s="60">
        <v>268</v>
      </c>
      <c r="W9" s="60">
        <v>15453</v>
      </c>
      <c r="X9" s="60">
        <v>24000</v>
      </c>
      <c r="Y9" s="60">
        <v>-8547</v>
      </c>
      <c r="Z9" s="140">
        <v>-35.61</v>
      </c>
      <c r="AA9" s="62">
        <v>24000</v>
      </c>
    </row>
    <row r="10" spans="1:27" ht="13.5">
      <c r="A10" s="249" t="s">
        <v>181</v>
      </c>
      <c r="B10" s="182"/>
      <c r="C10" s="155">
        <v>26499</v>
      </c>
      <c r="D10" s="155"/>
      <c r="E10" s="59">
        <v>7000</v>
      </c>
      <c r="F10" s="60">
        <v>7000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7000</v>
      </c>
      <c r="Y10" s="60">
        <v>-7000</v>
      </c>
      <c r="Z10" s="140">
        <v>-100</v>
      </c>
      <c r="AA10" s="62">
        <v>7000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-113233936</v>
      </c>
      <c r="D12" s="155"/>
      <c r="E12" s="59">
        <v>-120176292</v>
      </c>
      <c r="F12" s="60">
        <v>-120176292</v>
      </c>
      <c r="G12" s="60">
        <v>-11803118</v>
      </c>
      <c r="H12" s="60">
        <v>-10750198</v>
      </c>
      <c r="I12" s="60">
        <v>-10492269</v>
      </c>
      <c r="J12" s="60">
        <v>-33045585</v>
      </c>
      <c r="K12" s="60">
        <v>-11232820</v>
      </c>
      <c r="L12" s="60">
        <v>-9424758</v>
      </c>
      <c r="M12" s="60">
        <v>-6024113</v>
      </c>
      <c r="N12" s="60">
        <v>-26681691</v>
      </c>
      <c r="O12" s="60">
        <v>-13401262</v>
      </c>
      <c r="P12" s="60">
        <v>-9578216</v>
      </c>
      <c r="Q12" s="60">
        <v>-12381899</v>
      </c>
      <c r="R12" s="60">
        <v>-35361377</v>
      </c>
      <c r="S12" s="60">
        <v>-8131221</v>
      </c>
      <c r="T12" s="60">
        <v>-11588444</v>
      </c>
      <c r="U12" s="60"/>
      <c r="V12" s="60">
        <v>-19719665</v>
      </c>
      <c r="W12" s="60">
        <v>-114808318</v>
      </c>
      <c r="X12" s="60">
        <v>-120176292</v>
      </c>
      <c r="Y12" s="60">
        <v>5367974</v>
      </c>
      <c r="Z12" s="140">
        <v>-4.47</v>
      </c>
      <c r="AA12" s="62">
        <v>-120176292</v>
      </c>
    </row>
    <row r="13" spans="1:27" ht="13.5">
      <c r="A13" s="249" t="s">
        <v>40</v>
      </c>
      <c r="B13" s="182"/>
      <c r="C13" s="155">
        <v>-3993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-5703000</v>
      </c>
      <c r="F14" s="60">
        <v>-5703000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-5703000</v>
      </c>
      <c r="Y14" s="60">
        <v>5703000</v>
      </c>
      <c r="Z14" s="140">
        <v>-100</v>
      </c>
      <c r="AA14" s="62">
        <v>-5703000</v>
      </c>
    </row>
    <row r="15" spans="1:27" ht="13.5">
      <c r="A15" s="250" t="s">
        <v>184</v>
      </c>
      <c r="B15" s="251"/>
      <c r="C15" s="168">
        <f aca="true" t="shared" si="0" ref="C15:Y15">SUM(C6:C14)</f>
        <v>15009161</v>
      </c>
      <c r="D15" s="168">
        <f>SUM(D6:D14)</f>
        <v>0</v>
      </c>
      <c r="E15" s="72">
        <f t="shared" si="0"/>
        <v>53484708</v>
      </c>
      <c r="F15" s="73">
        <f t="shared" si="0"/>
        <v>53484708</v>
      </c>
      <c r="G15" s="73">
        <f t="shared" si="0"/>
        <v>-6993133</v>
      </c>
      <c r="H15" s="73">
        <f t="shared" si="0"/>
        <v>-1102153</v>
      </c>
      <c r="I15" s="73">
        <f t="shared" si="0"/>
        <v>20247091</v>
      </c>
      <c r="J15" s="73">
        <f t="shared" si="0"/>
        <v>12151805</v>
      </c>
      <c r="K15" s="73">
        <f t="shared" si="0"/>
        <v>-5152561</v>
      </c>
      <c r="L15" s="73">
        <f t="shared" si="0"/>
        <v>-4998558</v>
      </c>
      <c r="M15" s="73">
        <f t="shared" si="0"/>
        <v>-1314509</v>
      </c>
      <c r="N15" s="73">
        <f t="shared" si="0"/>
        <v>-11465628</v>
      </c>
      <c r="O15" s="73">
        <f t="shared" si="0"/>
        <v>-13102171</v>
      </c>
      <c r="P15" s="73">
        <f t="shared" si="0"/>
        <v>-68749</v>
      </c>
      <c r="Q15" s="73">
        <f t="shared" si="0"/>
        <v>24066718</v>
      </c>
      <c r="R15" s="73">
        <f t="shared" si="0"/>
        <v>10895798</v>
      </c>
      <c r="S15" s="73">
        <f t="shared" si="0"/>
        <v>-3469233</v>
      </c>
      <c r="T15" s="73">
        <f t="shared" si="0"/>
        <v>-7063705</v>
      </c>
      <c r="U15" s="73">
        <f t="shared" si="0"/>
        <v>0</v>
      </c>
      <c r="V15" s="73">
        <f t="shared" si="0"/>
        <v>-10532938</v>
      </c>
      <c r="W15" s="73">
        <f t="shared" si="0"/>
        <v>1049037</v>
      </c>
      <c r="X15" s="73">
        <f t="shared" si="0"/>
        <v>53484708</v>
      </c>
      <c r="Y15" s="73">
        <f t="shared" si="0"/>
        <v>-52435671</v>
      </c>
      <c r="Z15" s="170">
        <f>+IF(X15&lt;&gt;0,+(Y15/X15)*100,0)</f>
        <v>-98.03862255357177</v>
      </c>
      <c r="AA15" s="74">
        <f>SUM(AA6:AA14)</f>
        <v>53484708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-14588004</v>
      </c>
      <c r="F20" s="159">
        <v>-14588004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-14588004</v>
      </c>
      <c r="Y20" s="60">
        <v>14588004</v>
      </c>
      <c r="Z20" s="140">
        <v>-100</v>
      </c>
      <c r="AA20" s="62">
        <v>-14588004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-15945826</v>
      </c>
      <c r="D24" s="155"/>
      <c r="E24" s="59">
        <v>-53536000</v>
      </c>
      <c r="F24" s="60">
        <v>-53536000</v>
      </c>
      <c r="G24" s="60">
        <v>-3773779</v>
      </c>
      <c r="H24" s="60">
        <v>-1721669</v>
      </c>
      <c r="I24" s="60"/>
      <c r="J24" s="60">
        <v>-5495448</v>
      </c>
      <c r="K24" s="60">
        <v>-4070350</v>
      </c>
      <c r="L24" s="60"/>
      <c r="M24" s="60"/>
      <c r="N24" s="60">
        <v>-4070350</v>
      </c>
      <c r="O24" s="60">
        <v>-2164562</v>
      </c>
      <c r="P24" s="60">
        <v>-2291719</v>
      </c>
      <c r="Q24" s="60">
        <v>-3516520</v>
      </c>
      <c r="R24" s="60">
        <v>-7972801</v>
      </c>
      <c r="S24" s="60"/>
      <c r="T24" s="60">
        <v>-2391590</v>
      </c>
      <c r="U24" s="60"/>
      <c r="V24" s="60">
        <v>-2391590</v>
      </c>
      <c r="W24" s="60">
        <v>-19930189</v>
      </c>
      <c r="X24" s="60">
        <v>-53536000</v>
      </c>
      <c r="Y24" s="60">
        <v>33605811</v>
      </c>
      <c r="Z24" s="140">
        <v>-62.77</v>
      </c>
      <c r="AA24" s="62">
        <v>-53536000</v>
      </c>
    </row>
    <row r="25" spans="1:27" ht="13.5">
      <c r="A25" s="250" t="s">
        <v>191</v>
      </c>
      <c r="B25" s="251"/>
      <c r="C25" s="168">
        <f aca="true" t="shared" si="1" ref="C25:Y25">SUM(C19:C24)</f>
        <v>-15945826</v>
      </c>
      <c r="D25" s="168">
        <f>SUM(D19:D24)</f>
        <v>0</v>
      </c>
      <c r="E25" s="72">
        <f t="shared" si="1"/>
        <v>-68124004</v>
      </c>
      <c r="F25" s="73">
        <f t="shared" si="1"/>
        <v>-68124004</v>
      </c>
      <c r="G25" s="73">
        <f t="shared" si="1"/>
        <v>-3773779</v>
      </c>
      <c r="H25" s="73">
        <f t="shared" si="1"/>
        <v>-1721669</v>
      </c>
      <c r="I25" s="73">
        <f t="shared" si="1"/>
        <v>0</v>
      </c>
      <c r="J25" s="73">
        <f t="shared" si="1"/>
        <v>-5495448</v>
      </c>
      <c r="K25" s="73">
        <f t="shared" si="1"/>
        <v>-4070350</v>
      </c>
      <c r="L25" s="73">
        <f t="shared" si="1"/>
        <v>0</v>
      </c>
      <c r="M25" s="73">
        <f t="shared" si="1"/>
        <v>0</v>
      </c>
      <c r="N25" s="73">
        <f t="shared" si="1"/>
        <v>-4070350</v>
      </c>
      <c r="O25" s="73">
        <f t="shared" si="1"/>
        <v>-2164562</v>
      </c>
      <c r="P25" s="73">
        <f t="shared" si="1"/>
        <v>-2291719</v>
      </c>
      <c r="Q25" s="73">
        <f t="shared" si="1"/>
        <v>-3516520</v>
      </c>
      <c r="R25" s="73">
        <f t="shared" si="1"/>
        <v>-7972801</v>
      </c>
      <c r="S25" s="73">
        <f t="shared" si="1"/>
        <v>0</v>
      </c>
      <c r="T25" s="73">
        <f t="shared" si="1"/>
        <v>-2391590</v>
      </c>
      <c r="U25" s="73">
        <f t="shared" si="1"/>
        <v>0</v>
      </c>
      <c r="V25" s="73">
        <f t="shared" si="1"/>
        <v>-2391590</v>
      </c>
      <c r="W25" s="73">
        <f t="shared" si="1"/>
        <v>-19930189</v>
      </c>
      <c r="X25" s="73">
        <f t="shared" si="1"/>
        <v>-68124004</v>
      </c>
      <c r="Y25" s="73">
        <f t="shared" si="1"/>
        <v>48193815</v>
      </c>
      <c r="Z25" s="170">
        <f>+IF(X25&lt;&gt;0,+(Y25/X25)*100,0)</f>
        <v>-70.74424897279967</v>
      </c>
      <c r="AA25" s="74">
        <f>SUM(AA19:AA24)</f>
        <v>-68124004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25000</v>
      </c>
      <c r="F31" s="60">
        <v>25000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25000</v>
      </c>
      <c r="Y31" s="60">
        <v>-25000</v>
      </c>
      <c r="Z31" s="140">
        <v>-100</v>
      </c>
      <c r="AA31" s="62">
        <v>25000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-58107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-58107</v>
      </c>
      <c r="D34" s="168">
        <f>SUM(D29:D33)</f>
        <v>0</v>
      </c>
      <c r="E34" s="72">
        <f t="shared" si="2"/>
        <v>25000</v>
      </c>
      <c r="F34" s="73">
        <f t="shared" si="2"/>
        <v>25000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25000</v>
      </c>
      <c r="Y34" s="73">
        <f t="shared" si="2"/>
        <v>-25000</v>
      </c>
      <c r="Z34" s="170">
        <f>+IF(X34&lt;&gt;0,+(Y34/X34)*100,0)</f>
        <v>-100</v>
      </c>
      <c r="AA34" s="74">
        <f>SUM(AA29:AA33)</f>
        <v>25000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-994772</v>
      </c>
      <c r="D36" s="153">
        <f>+D15+D25+D34</f>
        <v>0</v>
      </c>
      <c r="E36" s="99">
        <f t="shared" si="3"/>
        <v>-14614296</v>
      </c>
      <c r="F36" s="100">
        <f t="shared" si="3"/>
        <v>-14614296</v>
      </c>
      <c r="G36" s="100">
        <f t="shared" si="3"/>
        <v>-10766912</v>
      </c>
      <c r="H36" s="100">
        <f t="shared" si="3"/>
        <v>-2823822</v>
      </c>
      <c r="I36" s="100">
        <f t="shared" si="3"/>
        <v>20247091</v>
      </c>
      <c r="J36" s="100">
        <f t="shared" si="3"/>
        <v>6656357</v>
      </c>
      <c r="K36" s="100">
        <f t="shared" si="3"/>
        <v>-9222911</v>
      </c>
      <c r="L36" s="100">
        <f t="shared" si="3"/>
        <v>-4998558</v>
      </c>
      <c r="M36" s="100">
        <f t="shared" si="3"/>
        <v>-1314509</v>
      </c>
      <c r="N36" s="100">
        <f t="shared" si="3"/>
        <v>-15535978</v>
      </c>
      <c r="O36" s="100">
        <f t="shared" si="3"/>
        <v>-15266733</v>
      </c>
      <c r="P36" s="100">
        <f t="shared" si="3"/>
        <v>-2360468</v>
      </c>
      <c r="Q36" s="100">
        <f t="shared" si="3"/>
        <v>20550198</v>
      </c>
      <c r="R36" s="100">
        <f t="shared" si="3"/>
        <v>2922997</v>
      </c>
      <c r="S36" s="100">
        <f t="shared" si="3"/>
        <v>-3469233</v>
      </c>
      <c r="T36" s="100">
        <f t="shared" si="3"/>
        <v>-9455295</v>
      </c>
      <c r="U36" s="100">
        <f t="shared" si="3"/>
        <v>0</v>
      </c>
      <c r="V36" s="100">
        <f t="shared" si="3"/>
        <v>-12924528</v>
      </c>
      <c r="W36" s="100">
        <f t="shared" si="3"/>
        <v>-18881152</v>
      </c>
      <c r="X36" s="100">
        <f t="shared" si="3"/>
        <v>-14614296</v>
      </c>
      <c r="Y36" s="100">
        <f t="shared" si="3"/>
        <v>-4266856</v>
      </c>
      <c r="Z36" s="137">
        <f>+IF(X36&lt;&gt;0,+(Y36/X36)*100,0)</f>
        <v>29.19645256945665</v>
      </c>
      <c r="AA36" s="102">
        <f>+AA15+AA25+AA34</f>
        <v>-14614296</v>
      </c>
    </row>
    <row r="37" spans="1:27" ht="13.5">
      <c r="A37" s="249" t="s">
        <v>199</v>
      </c>
      <c r="B37" s="182"/>
      <c r="C37" s="153">
        <v>3403231</v>
      </c>
      <c r="D37" s="153"/>
      <c r="E37" s="99">
        <v>-28461000</v>
      </c>
      <c r="F37" s="100">
        <v>-28461000</v>
      </c>
      <c r="G37" s="100">
        <v>782227</v>
      </c>
      <c r="H37" s="100">
        <v>-9984685</v>
      </c>
      <c r="I37" s="100">
        <v>-12808507</v>
      </c>
      <c r="J37" s="100">
        <v>782227</v>
      </c>
      <c r="K37" s="100">
        <v>7438584</v>
      </c>
      <c r="L37" s="100">
        <v>-1784327</v>
      </c>
      <c r="M37" s="100">
        <v>-6782885</v>
      </c>
      <c r="N37" s="100">
        <v>7438584</v>
      </c>
      <c r="O37" s="100">
        <v>-8097394</v>
      </c>
      <c r="P37" s="100">
        <v>-23364127</v>
      </c>
      <c r="Q37" s="100">
        <v>-25724595</v>
      </c>
      <c r="R37" s="100">
        <v>-8097394</v>
      </c>
      <c r="S37" s="100">
        <v>-5174397</v>
      </c>
      <c r="T37" s="100">
        <v>-8643630</v>
      </c>
      <c r="U37" s="100"/>
      <c r="V37" s="100">
        <v>-5174397</v>
      </c>
      <c r="W37" s="100">
        <v>782227</v>
      </c>
      <c r="X37" s="100">
        <v>-28461000</v>
      </c>
      <c r="Y37" s="100">
        <v>29243227</v>
      </c>
      <c r="Z37" s="137">
        <v>-102.75</v>
      </c>
      <c r="AA37" s="102">
        <v>-28461000</v>
      </c>
    </row>
    <row r="38" spans="1:27" ht="13.5">
      <c r="A38" s="269" t="s">
        <v>200</v>
      </c>
      <c r="B38" s="256"/>
      <c r="C38" s="257">
        <v>2408459</v>
      </c>
      <c r="D38" s="257"/>
      <c r="E38" s="258">
        <v>-43075296</v>
      </c>
      <c r="F38" s="259">
        <v>-43075296</v>
      </c>
      <c r="G38" s="259">
        <v>-9984685</v>
      </c>
      <c r="H38" s="259">
        <v>-12808507</v>
      </c>
      <c r="I38" s="259">
        <v>7438584</v>
      </c>
      <c r="J38" s="259">
        <v>7438584</v>
      </c>
      <c r="K38" s="259">
        <v>-1784327</v>
      </c>
      <c r="L38" s="259">
        <v>-6782885</v>
      </c>
      <c r="M38" s="259">
        <v>-8097394</v>
      </c>
      <c r="N38" s="259">
        <v>-8097394</v>
      </c>
      <c r="O38" s="259">
        <v>-23364127</v>
      </c>
      <c r="P38" s="259">
        <v>-25724595</v>
      </c>
      <c r="Q38" s="259">
        <v>-5174397</v>
      </c>
      <c r="R38" s="259">
        <v>-23364127</v>
      </c>
      <c r="S38" s="259">
        <v>-8643630</v>
      </c>
      <c r="T38" s="259">
        <v>-18098925</v>
      </c>
      <c r="U38" s="259"/>
      <c r="V38" s="259">
        <v>-18098925</v>
      </c>
      <c r="W38" s="259">
        <v>-18098925</v>
      </c>
      <c r="X38" s="259">
        <v>-43075296</v>
      </c>
      <c r="Y38" s="259">
        <v>24976371</v>
      </c>
      <c r="Z38" s="260">
        <v>-57.98</v>
      </c>
      <c r="AA38" s="261">
        <v>-43075296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15945826</v>
      </c>
      <c r="D5" s="200">
        <f t="shared" si="0"/>
        <v>0</v>
      </c>
      <c r="E5" s="106">
        <f t="shared" si="0"/>
        <v>53535999</v>
      </c>
      <c r="F5" s="106">
        <f t="shared" si="0"/>
        <v>53535999</v>
      </c>
      <c r="G5" s="106">
        <f t="shared" si="0"/>
        <v>3773594</v>
      </c>
      <c r="H5" s="106">
        <f t="shared" si="0"/>
        <v>564300</v>
      </c>
      <c r="I5" s="106">
        <f t="shared" si="0"/>
        <v>0</v>
      </c>
      <c r="J5" s="106">
        <f t="shared" si="0"/>
        <v>4337894</v>
      </c>
      <c r="K5" s="106">
        <f t="shared" si="0"/>
        <v>4070350</v>
      </c>
      <c r="L5" s="106">
        <f t="shared" si="0"/>
        <v>0</v>
      </c>
      <c r="M5" s="106">
        <f t="shared" si="0"/>
        <v>0</v>
      </c>
      <c r="N5" s="106">
        <f t="shared" si="0"/>
        <v>4070350</v>
      </c>
      <c r="O5" s="106">
        <f t="shared" si="0"/>
        <v>2164562</v>
      </c>
      <c r="P5" s="106">
        <f t="shared" si="0"/>
        <v>2291718</v>
      </c>
      <c r="Q5" s="106">
        <f t="shared" si="0"/>
        <v>3516518</v>
      </c>
      <c r="R5" s="106">
        <f t="shared" si="0"/>
        <v>7972798</v>
      </c>
      <c r="S5" s="106">
        <f t="shared" si="0"/>
        <v>1651076</v>
      </c>
      <c r="T5" s="106">
        <f t="shared" si="0"/>
        <v>1835238</v>
      </c>
      <c r="U5" s="106">
        <f t="shared" si="0"/>
        <v>0</v>
      </c>
      <c r="V5" s="106">
        <f t="shared" si="0"/>
        <v>3486314</v>
      </c>
      <c r="W5" s="106">
        <f t="shared" si="0"/>
        <v>19867356</v>
      </c>
      <c r="X5" s="106">
        <f t="shared" si="0"/>
        <v>53535999</v>
      </c>
      <c r="Y5" s="106">
        <f t="shared" si="0"/>
        <v>-33668643</v>
      </c>
      <c r="Z5" s="201">
        <f>+IF(X5&lt;&gt;0,+(Y5/X5)*100,0)</f>
        <v>-62.88972584596768</v>
      </c>
      <c r="AA5" s="199">
        <f>SUM(AA11:AA18)</f>
        <v>53535999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>
        <v>564300</v>
      </c>
      <c r="I6" s="60"/>
      <c r="J6" s="60">
        <v>564300</v>
      </c>
      <c r="K6" s="60">
        <v>3141616</v>
      </c>
      <c r="L6" s="60"/>
      <c r="M6" s="60"/>
      <c r="N6" s="60">
        <v>3141616</v>
      </c>
      <c r="O6" s="60">
        <v>2164562</v>
      </c>
      <c r="P6" s="60">
        <v>311603</v>
      </c>
      <c r="Q6" s="60">
        <v>540804</v>
      </c>
      <c r="R6" s="60">
        <v>3016969</v>
      </c>
      <c r="S6" s="60"/>
      <c r="T6" s="60">
        <v>646687</v>
      </c>
      <c r="U6" s="60"/>
      <c r="V6" s="60">
        <v>646687</v>
      </c>
      <c r="W6" s="60">
        <v>7369572</v>
      </c>
      <c r="X6" s="60"/>
      <c r="Y6" s="60">
        <v>7369572</v>
      </c>
      <c r="Z6" s="140"/>
      <c r="AA6" s="155"/>
    </row>
    <row r="7" spans="1:27" ht="13.5">
      <c r="A7" s="291" t="s">
        <v>205</v>
      </c>
      <c r="B7" s="142"/>
      <c r="C7" s="62"/>
      <c r="D7" s="156"/>
      <c r="E7" s="60">
        <v>9889403</v>
      </c>
      <c r="F7" s="60">
        <v>9889403</v>
      </c>
      <c r="G7" s="60">
        <v>3198488</v>
      </c>
      <c r="H7" s="60"/>
      <c r="I7" s="60"/>
      <c r="J7" s="60">
        <v>3198488</v>
      </c>
      <c r="K7" s="60">
        <v>928734</v>
      </c>
      <c r="L7" s="60"/>
      <c r="M7" s="60"/>
      <c r="N7" s="60">
        <v>928734</v>
      </c>
      <c r="O7" s="60"/>
      <c r="P7" s="60"/>
      <c r="Q7" s="60"/>
      <c r="R7" s="60"/>
      <c r="S7" s="60"/>
      <c r="T7" s="60">
        <v>636800</v>
      </c>
      <c r="U7" s="60"/>
      <c r="V7" s="60">
        <v>636800</v>
      </c>
      <c r="W7" s="60">
        <v>4764022</v>
      </c>
      <c r="X7" s="60">
        <v>9889403</v>
      </c>
      <c r="Y7" s="60">
        <v>-5125381</v>
      </c>
      <c r="Z7" s="140">
        <v>-51.83</v>
      </c>
      <c r="AA7" s="155">
        <v>9889403</v>
      </c>
    </row>
    <row r="8" spans="1:27" ht="13.5">
      <c r="A8" s="291" t="s">
        <v>206</v>
      </c>
      <c r="B8" s="142"/>
      <c r="C8" s="62"/>
      <c r="D8" s="156"/>
      <c r="E8" s="60">
        <v>15659555</v>
      </c>
      <c r="F8" s="60">
        <v>15659555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15659555</v>
      </c>
      <c r="Y8" s="60">
        <v>-15659555</v>
      </c>
      <c r="Z8" s="140">
        <v>-100</v>
      </c>
      <c r="AA8" s="155">
        <v>15659555</v>
      </c>
    </row>
    <row r="9" spans="1:27" ht="13.5">
      <c r="A9" s="291" t="s">
        <v>207</v>
      </c>
      <c r="B9" s="142"/>
      <c r="C9" s="62"/>
      <c r="D9" s="156"/>
      <c r="E9" s="60">
        <v>9727445</v>
      </c>
      <c r="F9" s="60">
        <v>9727445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9727445</v>
      </c>
      <c r="Y9" s="60">
        <v>-9727445</v>
      </c>
      <c r="Z9" s="140">
        <v>-100</v>
      </c>
      <c r="AA9" s="155">
        <v>9727445</v>
      </c>
    </row>
    <row r="10" spans="1:27" ht="13.5">
      <c r="A10" s="291" t="s">
        <v>208</v>
      </c>
      <c r="B10" s="142"/>
      <c r="C10" s="62">
        <v>10824636</v>
      </c>
      <c r="D10" s="156"/>
      <c r="E10" s="60">
        <v>60000</v>
      </c>
      <c r="F10" s="60">
        <v>60000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1651076</v>
      </c>
      <c r="R10" s="60">
        <v>1651076</v>
      </c>
      <c r="S10" s="60">
        <v>1651076</v>
      </c>
      <c r="T10" s="60"/>
      <c r="U10" s="60"/>
      <c r="V10" s="60">
        <v>1651076</v>
      </c>
      <c r="W10" s="60">
        <v>3302152</v>
      </c>
      <c r="X10" s="60">
        <v>60000</v>
      </c>
      <c r="Y10" s="60">
        <v>3242152</v>
      </c>
      <c r="Z10" s="140">
        <v>5403.59</v>
      </c>
      <c r="AA10" s="155">
        <v>60000</v>
      </c>
    </row>
    <row r="11" spans="1:27" ht="13.5">
      <c r="A11" s="292" t="s">
        <v>209</v>
      </c>
      <c r="B11" s="142"/>
      <c r="C11" s="293">
        <f aca="true" t="shared" si="1" ref="C11:Y11">SUM(C6:C10)</f>
        <v>10824636</v>
      </c>
      <c r="D11" s="294">
        <f t="shared" si="1"/>
        <v>0</v>
      </c>
      <c r="E11" s="295">
        <f t="shared" si="1"/>
        <v>35336403</v>
      </c>
      <c r="F11" s="295">
        <f t="shared" si="1"/>
        <v>35336403</v>
      </c>
      <c r="G11" s="295">
        <f t="shared" si="1"/>
        <v>3198488</v>
      </c>
      <c r="H11" s="295">
        <f t="shared" si="1"/>
        <v>564300</v>
      </c>
      <c r="I11" s="295">
        <f t="shared" si="1"/>
        <v>0</v>
      </c>
      <c r="J11" s="295">
        <f t="shared" si="1"/>
        <v>3762788</v>
      </c>
      <c r="K11" s="295">
        <f t="shared" si="1"/>
        <v>4070350</v>
      </c>
      <c r="L11" s="295">
        <f t="shared" si="1"/>
        <v>0</v>
      </c>
      <c r="M11" s="295">
        <f t="shared" si="1"/>
        <v>0</v>
      </c>
      <c r="N11" s="295">
        <f t="shared" si="1"/>
        <v>4070350</v>
      </c>
      <c r="O11" s="295">
        <f t="shared" si="1"/>
        <v>2164562</v>
      </c>
      <c r="P11" s="295">
        <f t="shared" si="1"/>
        <v>311603</v>
      </c>
      <c r="Q11" s="295">
        <f t="shared" si="1"/>
        <v>2191880</v>
      </c>
      <c r="R11" s="295">
        <f t="shared" si="1"/>
        <v>4668045</v>
      </c>
      <c r="S11" s="295">
        <f t="shared" si="1"/>
        <v>1651076</v>
      </c>
      <c r="T11" s="295">
        <f t="shared" si="1"/>
        <v>1283487</v>
      </c>
      <c r="U11" s="295">
        <f t="shared" si="1"/>
        <v>0</v>
      </c>
      <c r="V11" s="295">
        <f t="shared" si="1"/>
        <v>2934563</v>
      </c>
      <c r="W11" s="295">
        <f t="shared" si="1"/>
        <v>15435746</v>
      </c>
      <c r="X11" s="295">
        <f t="shared" si="1"/>
        <v>35336403</v>
      </c>
      <c r="Y11" s="295">
        <f t="shared" si="1"/>
        <v>-19900657</v>
      </c>
      <c r="Z11" s="296">
        <f>+IF(X11&lt;&gt;0,+(Y11/X11)*100,0)</f>
        <v>-56.31772141607057</v>
      </c>
      <c r="AA11" s="297">
        <f>SUM(AA6:AA10)</f>
        <v>35336403</v>
      </c>
    </row>
    <row r="12" spans="1:27" ht="13.5">
      <c r="A12" s="298" t="s">
        <v>210</v>
      </c>
      <c r="B12" s="136"/>
      <c r="C12" s="62">
        <v>3883316</v>
      </c>
      <c r="D12" s="156"/>
      <c r="E12" s="60">
        <v>18199596</v>
      </c>
      <c r="F12" s="60">
        <v>18199596</v>
      </c>
      <c r="G12" s="60">
        <v>575106</v>
      </c>
      <c r="H12" s="60"/>
      <c r="I12" s="60"/>
      <c r="J12" s="60">
        <v>575106</v>
      </c>
      <c r="K12" s="60"/>
      <c r="L12" s="60"/>
      <c r="M12" s="60"/>
      <c r="N12" s="60"/>
      <c r="O12" s="60"/>
      <c r="P12" s="60">
        <v>1980115</v>
      </c>
      <c r="Q12" s="60">
        <v>1324638</v>
      </c>
      <c r="R12" s="60">
        <v>3304753</v>
      </c>
      <c r="S12" s="60"/>
      <c r="T12" s="60">
        <v>551751</v>
      </c>
      <c r="U12" s="60"/>
      <c r="V12" s="60">
        <v>551751</v>
      </c>
      <c r="W12" s="60">
        <v>4431610</v>
      </c>
      <c r="X12" s="60">
        <v>18199596</v>
      </c>
      <c r="Y12" s="60">
        <v>-13767986</v>
      </c>
      <c r="Z12" s="140">
        <v>-75.65</v>
      </c>
      <c r="AA12" s="155">
        <v>18199596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1237874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564300</v>
      </c>
      <c r="I36" s="60">
        <f t="shared" si="4"/>
        <v>0</v>
      </c>
      <c r="J36" s="60">
        <f t="shared" si="4"/>
        <v>564300</v>
      </c>
      <c r="K36" s="60">
        <f t="shared" si="4"/>
        <v>3141616</v>
      </c>
      <c r="L36" s="60">
        <f t="shared" si="4"/>
        <v>0</v>
      </c>
      <c r="M36" s="60">
        <f t="shared" si="4"/>
        <v>0</v>
      </c>
      <c r="N36" s="60">
        <f t="shared" si="4"/>
        <v>3141616</v>
      </c>
      <c r="O36" s="60">
        <f t="shared" si="4"/>
        <v>2164562</v>
      </c>
      <c r="P36" s="60">
        <f t="shared" si="4"/>
        <v>311603</v>
      </c>
      <c r="Q36" s="60">
        <f t="shared" si="4"/>
        <v>540804</v>
      </c>
      <c r="R36" s="60">
        <f t="shared" si="4"/>
        <v>3016969</v>
      </c>
      <c r="S36" s="60">
        <f t="shared" si="4"/>
        <v>0</v>
      </c>
      <c r="T36" s="60">
        <f t="shared" si="4"/>
        <v>646687</v>
      </c>
      <c r="U36" s="60">
        <f t="shared" si="4"/>
        <v>0</v>
      </c>
      <c r="V36" s="60">
        <f t="shared" si="4"/>
        <v>646687</v>
      </c>
      <c r="W36" s="60">
        <f t="shared" si="4"/>
        <v>7369572</v>
      </c>
      <c r="X36" s="60">
        <f t="shared" si="4"/>
        <v>0</v>
      </c>
      <c r="Y36" s="60">
        <f t="shared" si="4"/>
        <v>7369572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9889403</v>
      </c>
      <c r="F37" s="60">
        <f t="shared" si="4"/>
        <v>9889403</v>
      </c>
      <c r="G37" s="60">
        <f t="shared" si="4"/>
        <v>3198488</v>
      </c>
      <c r="H37" s="60">
        <f t="shared" si="4"/>
        <v>0</v>
      </c>
      <c r="I37" s="60">
        <f t="shared" si="4"/>
        <v>0</v>
      </c>
      <c r="J37" s="60">
        <f t="shared" si="4"/>
        <v>3198488</v>
      </c>
      <c r="K37" s="60">
        <f t="shared" si="4"/>
        <v>928734</v>
      </c>
      <c r="L37" s="60">
        <f t="shared" si="4"/>
        <v>0</v>
      </c>
      <c r="M37" s="60">
        <f t="shared" si="4"/>
        <v>0</v>
      </c>
      <c r="N37" s="60">
        <f t="shared" si="4"/>
        <v>928734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636800</v>
      </c>
      <c r="U37" s="60">
        <f t="shared" si="4"/>
        <v>0</v>
      </c>
      <c r="V37" s="60">
        <f t="shared" si="4"/>
        <v>636800</v>
      </c>
      <c r="W37" s="60">
        <f t="shared" si="4"/>
        <v>4764022</v>
      </c>
      <c r="X37" s="60">
        <f t="shared" si="4"/>
        <v>9889403</v>
      </c>
      <c r="Y37" s="60">
        <f t="shared" si="4"/>
        <v>-5125381</v>
      </c>
      <c r="Z37" s="140">
        <f t="shared" si="5"/>
        <v>-51.82700108388747</v>
      </c>
      <c r="AA37" s="155">
        <f>AA7+AA22</f>
        <v>9889403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15659555</v>
      </c>
      <c r="F38" s="60">
        <f t="shared" si="4"/>
        <v>15659555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15659555</v>
      </c>
      <c r="Y38" s="60">
        <f t="shared" si="4"/>
        <v>-15659555</v>
      </c>
      <c r="Z38" s="140">
        <f t="shared" si="5"/>
        <v>-100</v>
      </c>
      <c r="AA38" s="155">
        <f>AA8+AA23</f>
        <v>15659555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9727445</v>
      </c>
      <c r="F39" s="60">
        <f t="shared" si="4"/>
        <v>9727445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9727445</v>
      </c>
      <c r="Y39" s="60">
        <f t="shared" si="4"/>
        <v>-9727445</v>
      </c>
      <c r="Z39" s="140">
        <f t="shared" si="5"/>
        <v>-100</v>
      </c>
      <c r="AA39" s="155">
        <f>AA9+AA24</f>
        <v>9727445</v>
      </c>
    </row>
    <row r="40" spans="1:27" ht="13.5">
      <c r="A40" s="291" t="s">
        <v>208</v>
      </c>
      <c r="B40" s="142"/>
      <c r="C40" s="62">
        <f t="shared" si="4"/>
        <v>10824636</v>
      </c>
      <c r="D40" s="156">
        <f t="shared" si="4"/>
        <v>0</v>
      </c>
      <c r="E40" s="60">
        <f t="shared" si="4"/>
        <v>60000</v>
      </c>
      <c r="F40" s="60">
        <f t="shared" si="4"/>
        <v>60000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1651076</v>
      </c>
      <c r="R40" s="60">
        <f t="shared" si="4"/>
        <v>1651076</v>
      </c>
      <c r="S40" s="60">
        <f t="shared" si="4"/>
        <v>1651076</v>
      </c>
      <c r="T40" s="60">
        <f t="shared" si="4"/>
        <v>0</v>
      </c>
      <c r="U40" s="60">
        <f t="shared" si="4"/>
        <v>0</v>
      </c>
      <c r="V40" s="60">
        <f t="shared" si="4"/>
        <v>1651076</v>
      </c>
      <c r="W40" s="60">
        <f t="shared" si="4"/>
        <v>3302152</v>
      </c>
      <c r="X40" s="60">
        <f t="shared" si="4"/>
        <v>60000</v>
      </c>
      <c r="Y40" s="60">
        <f t="shared" si="4"/>
        <v>3242152</v>
      </c>
      <c r="Z40" s="140">
        <f t="shared" si="5"/>
        <v>5403.586666666666</v>
      </c>
      <c r="AA40" s="155">
        <f>AA10+AA25</f>
        <v>60000</v>
      </c>
    </row>
    <row r="41" spans="1:27" ht="13.5">
      <c r="A41" s="292" t="s">
        <v>209</v>
      </c>
      <c r="B41" s="142"/>
      <c r="C41" s="293">
        <f aca="true" t="shared" si="6" ref="C41:Y41">SUM(C36:C40)</f>
        <v>10824636</v>
      </c>
      <c r="D41" s="294">
        <f t="shared" si="6"/>
        <v>0</v>
      </c>
      <c r="E41" s="295">
        <f t="shared" si="6"/>
        <v>35336403</v>
      </c>
      <c r="F41" s="295">
        <f t="shared" si="6"/>
        <v>35336403</v>
      </c>
      <c r="G41" s="295">
        <f t="shared" si="6"/>
        <v>3198488</v>
      </c>
      <c r="H41" s="295">
        <f t="shared" si="6"/>
        <v>564300</v>
      </c>
      <c r="I41" s="295">
        <f t="shared" si="6"/>
        <v>0</v>
      </c>
      <c r="J41" s="295">
        <f t="shared" si="6"/>
        <v>3762788</v>
      </c>
      <c r="K41" s="295">
        <f t="shared" si="6"/>
        <v>4070350</v>
      </c>
      <c r="L41" s="295">
        <f t="shared" si="6"/>
        <v>0</v>
      </c>
      <c r="M41" s="295">
        <f t="shared" si="6"/>
        <v>0</v>
      </c>
      <c r="N41" s="295">
        <f t="shared" si="6"/>
        <v>4070350</v>
      </c>
      <c r="O41" s="295">
        <f t="shared" si="6"/>
        <v>2164562</v>
      </c>
      <c r="P41" s="295">
        <f t="shared" si="6"/>
        <v>311603</v>
      </c>
      <c r="Q41" s="295">
        <f t="shared" si="6"/>
        <v>2191880</v>
      </c>
      <c r="R41" s="295">
        <f t="shared" si="6"/>
        <v>4668045</v>
      </c>
      <c r="S41" s="295">
        <f t="shared" si="6"/>
        <v>1651076</v>
      </c>
      <c r="T41" s="295">
        <f t="shared" si="6"/>
        <v>1283487</v>
      </c>
      <c r="U41" s="295">
        <f t="shared" si="6"/>
        <v>0</v>
      </c>
      <c r="V41" s="295">
        <f t="shared" si="6"/>
        <v>2934563</v>
      </c>
      <c r="W41" s="295">
        <f t="shared" si="6"/>
        <v>15435746</v>
      </c>
      <c r="X41" s="295">
        <f t="shared" si="6"/>
        <v>35336403</v>
      </c>
      <c r="Y41" s="295">
        <f t="shared" si="6"/>
        <v>-19900657</v>
      </c>
      <c r="Z41" s="296">
        <f t="shared" si="5"/>
        <v>-56.31772141607057</v>
      </c>
      <c r="AA41" s="297">
        <f>SUM(AA36:AA40)</f>
        <v>35336403</v>
      </c>
    </row>
    <row r="42" spans="1:27" ht="13.5">
      <c r="A42" s="298" t="s">
        <v>210</v>
      </c>
      <c r="B42" s="136"/>
      <c r="C42" s="95">
        <f aca="true" t="shared" si="7" ref="C42:Y48">C12+C27</f>
        <v>3883316</v>
      </c>
      <c r="D42" s="129">
        <f t="shared" si="7"/>
        <v>0</v>
      </c>
      <c r="E42" s="54">
        <f t="shared" si="7"/>
        <v>18199596</v>
      </c>
      <c r="F42" s="54">
        <f t="shared" si="7"/>
        <v>18199596</v>
      </c>
      <c r="G42" s="54">
        <f t="shared" si="7"/>
        <v>575106</v>
      </c>
      <c r="H42" s="54">
        <f t="shared" si="7"/>
        <v>0</v>
      </c>
      <c r="I42" s="54">
        <f t="shared" si="7"/>
        <v>0</v>
      </c>
      <c r="J42" s="54">
        <f t="shared" si="7"/>
        <v>575106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1980115</v>
      </c>
      <c r="Q42" s="54">
        <f t="shared" si="7"/>
        <v>1324638</v>
      </c>
      <c r="R42" s="54">
        <f t="shared" si="7"/>
        <v>3304753</v>
      </c>
      <c r="S42" s="54">
        <f t="shared" si="7"/>
        <v>0</v>
      </c>
      <c r="T42" s="54">
        <f t="shared" si="7"/>
        <v>551751</v>
      </c>
      <c r="U42" s="54">
        <f t="shared" si="7"/>
        <v>0</v>
      </c>
      <c r="V42" s="54">
        <f t="shared" si="7"/>
        <v>551751</v>
      </c>
      <c r="W42" s="54">
        <f t="shared" si="7"/>
        <v>4431610</v>
      </c>
      <c r="X42" s="54">
        <f t="shared" si="7"/>
        <v>18199596</v>
      </c>
      <c r="Y42" s="54">
        <f t="shared" si="7"/>
        <v>-13767986</v>
      </c>
      <c r="Z42" s="184">
        <f t="shared" si="5"/>
        <v>-75.64995398798963</v>
      </c>
      <c r="AA42" s="130">
        <f aca="true" t="shared" si="8" ref="AA42:AA48">AA12+AA27</f>
        <v>18199596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1237874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15945826</v>
      </c>
      <c r="D49" s="218">
        <f t="shared" si="9"/>
        <v>0</v>
      </c>
      <c r="E49" s="220">
        <f t="shared" si="9"/>
        <v>53535999</v>
      </c>
      <c r="F49" s="220">
        <f t="shared" si="9"/>
        <v>53535999</v>
      </c>
      <c r="G49" s="220">
        <f t="shared" si="9"/>
        <v>3773594</v>
      </c>
      <c r="H49" s="220">
        <f t="shared" si="9"/>
        <v>564300</v>
      </c>
      <c r="I49" s="220">
        <f t="shared" si="9"/>
        <v>0</v>
      </c>
      <c r="J49" s="220">
        <f t="shared" si="9"/>
        <v>4337894</v>
      </c>
      <c r="K49" s="220">
        <f t="shared" si="9"/>
        <v>4070350</v>
      </c>
      <c r="L49" s="220">
        <f t="shared" si="9"/>
        <v>0</v>
      </c>
      <c r="M49" s="220">
        <f t="shared" si="9"/>
        <v>0</v>
      </c>
      <c r="N49" s="220">
        <f t="shared" si="9"/>
        <v>4070350</v>
      </c>
      <c r="O49" s="220">
        <f t="shared" si="9"/>
        <v>2164562</v>
      </c>
      <c r="P49" s="220">
        <f t="shared" si="9"/>
        <v>2291718</v>
      </c>
      <c r="Q49" s="220">
        <f t="shared" si="9"/>
        <v>3516518</v>
      </c>
      <c r="R49" s="220">
        <f t="shared" si="9"/>
        <v>7972798</v>
      </c>
      <c r="S49" s="220">
        <f t="shared" si="9"/>
        <v>1651076</v>
      </c>
      <c r="T49" s="220">
        <f t="shared" si="9"/>
        <v>1835238</v>
      </c>
      <c r="U49" s="220">
        <f t="shared" si="9"/>
        <v>0</v>
      </c>
      <c r="V49" s="220">
        <f t="shared" si="9"/>
        <v>3486314</v>
      </c>
      <c r="W49" s="220">
        <f t="shared" si="9"/>
        <v>19867356</v>
      </c>
      <c r="X49" s="220">
        <f t="shared" si="9"/>
        <v>53535999</v>
      </c>
      <c r="Y49" s="220">
        <f t="shared" si="9"/>
        <v>-33668643</v>
      </c>
      <c r="Z49" s="221">
        <f t="shared" si="5"/>
        <v>-62.88972584596768</v>
      </c>
      <c r="AA49" s="222">
        <f>SUM(AA41:AA48)</f>
        <v>53535999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2193317</v>
      </c>
      <c r="D66" s="274"/>
      <c r="E66" s="275"/>
      <c r="F66" s="275">
        <v>4232017</v>
      </c>
      <c r="G66" s="275">
        <v>259465</v>
      </c>
      <c r="H66" s="275">
        <v>434725</v>
      </c>
      <c r="I66" s="275">
        <v>137566</v>
      </c>
      <c r="J66" s="275">
        <v>831756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831756</v>
      </c>
      <c r="X66" s="275">
        <v>4232017</v>
      </c>
      <c r="Y66" s="275">
        <v>-3400261</v>
      </c>
      <c r="Z66" s="140">
        <v>-80.35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2193317</v>
      </c>
      <c r="D69" s="218">
        <f t="shared" si="12"/>
        <v>0</v>
      </c>
      <c r="E69" s="220">
        <f t="shared" si="12"/>
        <v>0</v>
      </c>
      <c r="F69" s="220">
        <f t="shared" si="12"/>
        <v>4232017</v>
      </c>
      <c r="G69" s="220">
        <f t="shared" si="12"/>
        <v>259465</v>
      </c>
      <c r="H69" s="220">
        <f t="shared" si="12"/>
        <v>434725</v>
      </c>
      <c r="I69" s="220">
        <f t="shared" si="12"/>
        <v>137566</v>
      </c>
      <c r="J69" s="220">
        <f t="shared" si="12"/>
        <v>831756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831756</v>
      </c>
      <c r="X69" s="220">
        <f t="shared" si="12"/>
        <v>4232017</v>
      </c>
      <c r="Y69" s="220">
        <f t="shared" si="12"/>
        <v>-3400261</v>
      </c>
      <c r="Z69" s="221">
        <f>+IF(X69&lt;&gt;0,+(Y69/X69)*100,0)</f>
        <v>-80.34610919568613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10824636</v>
      </c>
      <c r="D5" s="357">
        <f t="shared" si="0"/>
        <v>0</v>
      </c>
      <c r="E5" s="356">
        <f t="shared" si="0"/>
        <v>35336403</v>
      </c>
      <c r="F5" s="358">
        <f t="shared" si="0"/>
        <v>35336403</v>
      </c>
      <c r="G5" s="358">
        <f t="shared" si="0"/>
        <v>3198488</v>
      </c>
      <c r="H5" s="356">
        <f t="shared" si="0"/>
        <v>564300</v>
      </c>
      <c r="I5" s="356">
        <f t="shared" si="0"/>
        <v>0</v>
      </c>
      <c r="J5" s="358">
        <f t="shared" si="0"/>
        <v>0</v>
      </c>
      <c r="K5" s="358">
        <f t="shared" si="0"/>
        <v>4070350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2164562</v>
      </c>
      <c r="P5" s="356">
        <f t="shared" si="0"/>
        <v>311603</v>
      </c>
      <c r="Q5" s="356">
        <f t="shared" si="0"/>
        <v>2191880</v>
      </c>
      <c r="R5" s="358">
        <f t="shared" si="0"/>
        <v>3016969</v>
      </c>
      <c r="S5" s="358">
        <f t="shared" si="0"/>
        <v>1651076</v>
      </c>
      <c r="T5" s="356">
        <f t="shared" si="0"/>
        <v>1283487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35336403</v>
      </c>
      <c r="Y5" s="358">
        <f t="shared" si="0"/>
        <v>-35336403</v>
      </c>
      <c r="Z5" s="359">
        <f>+IF(X5&lt;&gt;0,+(Y5/X5)*100,0)</f>
        <v>-100</v>
      </c>
      <c r="AA5" s="360">
        <f>+AA6+AA8+AA11+AA13+AA15</f>
        <v>35336403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564300</v>
      </c>
      <c r="I6" s="60">
        <f t="shared" si="1"/>
        <v>0</v>
      </c>
      <c r="J6" s="59">
        <f t="shared" si="1"/>
        <v>0</v>
      </c>
      <c r="K6" s="59">
        <f t="shared" si="1"/>
        <v>3141616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2164562</v>
      </c>
      <c r="P6" s="60">
        <f t="shared" si="1"/>
        <v>311603</v>
      </c>
      <c r="Q6" s="60">
        <f t="shared" si="1"/>
        <v>540804</v>
      </c>
      <c r="R6" s="59">
        <f t="shared" si="1"/>
        <v>3016969</v>
      </c>
      <c r="S6" s="59">
        <f t="shared" si="1"/>
        <v>0</v>
      </c>
      <c r="T6" s="60">
        <f t="shared" si="1"/>
        <v>646687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564300</v>
      </c>
      <c r="I7" s="60"/>
      <c r="J7" s="59"/>
      <c r="K7" s="59">
        <v>3141616</v>
      </c>
      <c r="L7" s="60"/>
      <c r="M7" s="60"/>
      <c r="N7" s="59"/>
      <c r="O7" s="59">
        <v>2164562</v>
      </c>
      <c r="P7" s="60">
        <v>311603</v>
      </c>
      <c r="Q7" s="60">
        <v>540804</v>
      </c>
      <c r="R7" s="59">
        <v>3016969</v>
      </c>
      <c r="S7" s="59"/>
      <c r="T7" s="60">
        <v>646687</v>
      </c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9889403</v>
      </c>
      <c r="F8" s="59">
        <f t="shared" si="2"/>
        <v>9889403</v>
      </c>
      <c r="G8" s="59">
        <f t="shared" si="2"/>
        <v>3198488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928734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636800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9889403</v>
      </c>
      <c r="Y8" s="59">
        <f t="shared" si="2"/>
        <v>-9889403</v>
      </c>
      <c r="Z8" s="61">
        <f>+IF(X8&lt;&gt;0,+(Y8/X8)*100,0)</f>
        <v>-100</v>
      </c>
      <c r="AA8" s="62">
        <f>SUM(AA9:AA10)</f>
        <v>9889403</v>
      </c>
    </row>
    <row r="9" spans="1:27" ht="13.5">
      <c r="A9" s="291" t="s">
        <v>229</v>
      </c>
      <c r="B9" s="142"/>
      <c r="C9" s="60"/>
      <c r="D9" s="340"/>
      <c r="E9" s="60">
        <v>2594000</v>
      </c>
      <c r="F9" s="59">
        <v>2594000</v>
      </c>
      <c r="G9" s="59"/>
      <c r="H9" s="60"/>
      <c r="I9" s="60"/>
      <c r="J9" s="59"/>
      <c r="K9" s="59">
        <v>928734</v>
      </c>
      <c r="L9" s="60"/>
      <c r="M9" s="60"/>
      <c r="N9" s="59"/>
      <c r="O9" s="59"/>
      <c r="P9" s="60"/>
      <c r="Q9" s="60"/>
      <c r="R9" s="59"/>
      <c r="S9" s="59"/>
      <c r="T9" s="60">
        <v>636800</v>
      </c>
      <c r="U9" s="60"/>
      <c r="V9" s="59"/>
      <c r="W9" s="59"/>
      <c r="X9" s="60">
        <v>2594000</v>
      </c>
      <c r="Y9" s="59">
        <v>-2594000</v>
      </c>
      <c r="Z9" s="61">
        <v>-100</v>
      </c>
      <c r="AA9" s="62">
        <v>2594000</v>
      </c>
    </row>
    <row r="10" spans="1:27" ht="13.5">
      <c r="A10" s="291" t="s">
        <v>230</v>
      </c>
      <c r="B10" s="142"/>
      <c r="C10" s="60"/>
      <c r="D10" s="340"/>
      <c r="E10" s="60">
        <v>7295403</v>
      </c>
      <c r="F10" s="59">
        <v>7295403</v>
      </c>
      <c r="G10" s="59">
        <v>3198488</v>
      </c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7295403</v>
      </c>
      <c r="Y10" s="59">
        <v>-7295403</v>
      </c>
      <c r="Z10" s="61">
        <v>-100</v>
      </c>
      <c r="AA10" s="62">
        <v>7295403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15659555</v>
      </c>
      <c r="F11" s="364">
        <f t="shared" si="3"/>
        <v>15659555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15659555</v>
      </c>
      <c r="Y11" s="364">
        <f t="shared" si="3"/>
        <v>-15659555</v>
      </c>
      <c r="Z11" s="365">
        <f>+IF(X11&lt;&gt;0,+(Y11/X11)*100,0)</f>
        <v>-100</v>
      </c>
      <c r="AA11" s="366">
        <f t="shared" si="3"/>
        <v>15659555</v>
      </c>
    </row>
    <row r="12" spans="1:27" ht="13.5">
      <c r="A12" s="291" t="s">
        <v>231</v>
      </c>
      <c r="B12" s="136"/>
      <c r="C12" s="60"/>
      <c r="D12" s="340"/>
      <c r="E12" s="60">
        <v>15659555</v>
      </c>
      <c r="F12" s="59">
        <v>15659555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15659555</v>
      </c>
      <c r="Y12" s="59">
        <v>-15659555</v>
      </c>
      <c r="Z12" s="61">
        <v>-100</v>
      </c>
      <c r="AA12" s="62">
        <v>15659555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9727445</v>
      </c>
      <c r="F13" s="342">
        <f t="shared" si="4"/>
        <v>9727445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9727445</v>
      </c>
      <c r="Y13" s="342">
        <f t="shared" si="4"/>
        <v>-9727445</v>
      </c>
      <c r="Z13" s="335">
        <f>+IF(X13&lt;&gt;0,+(Y13/X13)*100,0)</f>
        <v>-100</v>
      </c>
      <c r="AA13" s="273">
        <f t="shared" si="4"/>
        <v>9727445</v>
      </c>
    </row>
    <row r="14" spans="1:27" ht="13.5">
      <c r="A14" s="291" t="s">
        <v>232</v>
      </c>
      <c r="B14" s="136"/>
      <c r="C14" s="60"/>
      <c r="D14" s="340"/>
      <c r="E14" s="60">
        <v>9727445</v>
      </c>
      <c r="F14" s="59">
        <v>9727445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9727445</v>
      </c>
      <c r="Y14" s="59">
        <v>-9727445</v>
      </c>
      <c r="Z14" s="61">
        <v>-100</v>
      </c>
      <c r="AA14" s="62">
        <v>9727445</v>
      </c>
    </row>
    <row r="15" spans="1:27" ht="13.5">
      <c r="A15" s="361" t="s">
        <v>208</v>
      </c>
      <c r="B15" s="136"/>
      <c r="C15" s="60">
        <f aca="true" t="shared" si="5" ref="C15:Y15">SUM(C16:C20)</f>
        <v>10824636</v>
      </c>
      <c r="D15" s="340">
        <f t="shared" si="5"/>
        <v>0</v>
      </c>
      <c r="E15" s="60">
        <f t="shared" si="5"/>
        <v>60000</v>
      </c>
      <c r="F15" s="59">
        <f t="shared" si="5"/>
        <v>60000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1651076</v>
      </c>
      <c r="R15" s="59">
        <f t="shared" si="5"/>
        <v>0</v>
      </c>
      <c r="S15" s="59">
        <f t="shared" si="5"/>
        <v>1651076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60000</v>
      </c>
      <c r="Y15" s="59">
        <f t="shared" si="5"/>
        <v>-60000</v>
      </c>
      <c r="Z15" s="61">
        <f>+IF(X15&lt;&gt;0,+(Y15/X15)*100,0)</f>
        <v>-100</v>
      </c>
      <c r="AA15" s="62">
        <f>SUM(AA16:AA20)</f>
        <v>60000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10824636</v>
      </c>
      <c r="D20" s="340"/>
      <c r="E20" s="60">
        <v>60000</v>
      </c>
      <c r="F20" s="59">
        <v>60000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1651076</v>
      </c>
      <c r="R20" s="59"/>
      <c r="S20" s="59">
        <v>1651076</v>
      </c>
      <c r="T20" s="60"/>
      <c r="U20" s="60"/>
      <c r="V20" s="59"/>
      <c r="W20" s="59"/>
      <c r="X20" s="60">
        <v>60000</v>
      </c>
      <c r="Y20" s="59">
        <v>-60000</v>
      </c>
      <c r="Z20" s="61">
        <v>-100</v>
      </c>
      <c r="AA20" s="62">
        <v>60000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3883316</v>
      </c>
      <c r="D22" s="344">
        <f t="shared" si="6"/>
        <v>0</v>
      </c>
      <c r="E22" s="343">
        <f t="shared" si="6"/>
        <v>18199596</v>
      </c>
      <c r="F22" s="345">
        <f t="shared" si="6"/>
        <v>18199596</v>
      </c>
      <c r="G22" s="345">
        <f t="shared" si="6"/>
        <v>575106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1980115</v>
      </c>
      <c r="Q22" s="343">
        <f t="shared" si="6"/>
        <v>1324638</v>
      </c>
      <c r="R22" s="345">
        <f t="shared" si="6"/>
        <v>0</v>
      </c>
      <c r="S22" s="345">
        <f t="shared" si="6"/>
        <v>0</v>
      </c>
      <c r="T22" s="343">
        <f t="shared" si="6"/>
        <v>551751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18199596</v>
      </c>
      <c r="Y22" s="345">
        <f t="shared" si="6"/>
        <v>-18199596</v>
      </c>
      <c r="Z22" s="336">
        <f>+IF(X22&lt;&gt;0,+(Y22/X22)*100,0)</f>
        <v>-100</v>
      </c>
      <c r="AA22" s="350">
        <f>SUM(AA23:AA32)</f>
        <v>18199596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575106</v>
      </c>
      <c r="H25" s="60"/>
      <c r="I25" s="60"/>
      <c r="J25" s="59"/>
      <c r="K25" s="59"/>
      <c r="L25" s="60"/>
      <c r="M25" s="60"/>
      <c r="N25" s="59"/>
      <c r="O25" s="59"/>
      <c r="P25" s="60">
        <v>1980115</v>
      </c>
      <c r="Q25" s="60">
        <v>1324638</v>
      </c>
      <c r="R25" s="59"/>
      <c r="S25" s="59"/>
      <c r="T25" s="60">
        <v>551751</v>
      </c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4863600</v>
      </c>
      <c r="F28" s="342">
        <v>4863600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4863600</v>
      </c>
      <c r="Y28" s="342">
        <v>-4863600</v>
      </c>
      <c r="Z28" s="335">
        <v>-100</v>
      </c>
      <c r="AA28" s="273">
        <v>4863600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3883316</v>
      </c>
      <c r="D32" s="340"/>
      <c r="E32" s="60">
        <v>13335996</v>
      </c>
      <c r="F32" s="59">
        <v>13335996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13335996</v>
      </c>
      <c r="Y32" s="59">
        <v>-13335996</v>
      </c>
      <c r="Z32" s="61">
        <v>-100</v>
      </c>
      <c r="AA32" s="62">
        <v>13335996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1237874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1237874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15945826</v>
      </c>
      <c r="D60" s="346">
        <f t="shared" si="14"/>
        <v>0</v>
      </c>
      <c r="E60" s="219">
        <f t="shared" si="14"/>
        <v>53535999</v>
      </c>
      <c r="F60" s="264">
        <f t="shared" si="14"/>
        <v>53535999</v>
      </c>
      <c r="G60" s="264">
        <f t="shared" si="14"/>
        <v>3773594</v>
      </c>
      <c r="H60" s="219">
        <f t="shared" si="14"/>
        <v>564300</v>
      </c>
      <c r="I60" s="219">
        <f t="shared" si="14"/>
        <v>0</v>
      </c>
      <c r="J60" s="264">
        <f t="shared" si="14"/>
        <v>0</v>
      </c>
      <c r="K60" s="264">
        <f t="shared" si="14"/>
        <v>4070350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2164562</v>
      </c>
      <c r="P60" s="219">
        <f t="shared" si="14"/>
        <v>2291718</v>
      </c>
      <c r="Q60" s="219">
        <f t="shared" si="14"/>
        <v>3516518</v>
      </c>
      <c r="R60" s="264">
        <f t="shared" si="14"/>
        <v>3016969</v>
      </c>
      <c r="S60" s="264">
        <f t="shared" si="14"/>
        <v>1651076</v>
      </c>
      <c r="T60" s="219">
        <f t="shared" si="14"/>
        <v>1835238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53535999</v>
      </c>
      <c r="Y60" s="264">
        <f t="shared" si="14"/>
        <v>-53535999</v>
      </c>
      <c r="Z60" s="337">
        <f>+IF(X60&lt;&gt;0,+(Y60/X60)*100,0)</f>
        <v>-100</v>
      </c>
      <c r="AA60" s="232">
        <f>+AA57+AA54+AA51+AA40+AA37+AA34+AA22+AA5</f>
        <v>53535999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2013-08-02T12:50:01Z</dcterms:created>
  <dcterms:modified xsi:type="dcterms:W3CDTF">2013-08-02T12:50:05Z</dcterms:modified>
  <cp:category/>
  <cp:version/>
  <cp:contentType/>
  <cp:contentStatus/>
</cp:coreProperties>
</file>